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390" yWindow="525" windowWidth="19815" windowHeight="6345" activeTab="2"/>
  </bookViews>
  <sheets>
    <sheet name="Orçamento" sheetId="1" r:id="rId1"/>
    <sheet name="Composições Abertas" sheetId="2" r:id="rId2"/>
    <sheet name="CRON. AUXILIAR" sheetId="4" r:id="rId3"/>
    <sheet name="CRONOGRAMA" sheetId="5" r:id="rId4"/>
  </sheets>
  <definedNames>
    <definedName name="_xlnm._FilterDatabase" localSheetId="2" hidden="1">'CRON. AUXILIAR'!$A$8:$H$223</definedName>
    <definedName name="_xlnm._FilterDatabase" localSheetId="0" hidden="1">Orçamento!$A$8:$J$212</definedName>
    <definedName name="_xlnm.Print_Area" localSheetId="1">'Composições Abertas'!$A$1:$I$1858</definedName>
    <definedName name="_xlnm.Print_Area" localSheetId="2">'CRON. AUXILIAR'!$A$1:$H$223</definedName>
    <definedName name="_xlnm.Print_Area" localSheetId="3">CRONOGRAMA!$B$1:$L$71</definedName>
    <definedName name="_xlnm.Print_Area" localSheetId="0">Orçamento!$A$1:$J$215</definedName>
    <definedName name="_xlnm.Print_Titles" localSheetId="1">'Composições Abertas'!$1:$8</definedName>
    <definedName name="_xlnm.Print_Titles" localSheetId="3">CRONOGRAMA!$1:$6</definedName>
    <definedName name="_xlnm.Print_Titles" localSheetId="0">Orçamento!$1:$7</definedName>
  </definedNames>
  <calcPr calcId="125725"/>
</workbook>
</file>

<file path=xl/calcChain.xml><?xml version="1.0" encoding="utf-8"?>
<calcChain xmlns="http://schemas.openxmlformats.org/spreadsheetml/2006/main">
  <c r="R70" i="5"/>
  <c r="Q70"/>
  <c r="R68"/>
  <c r="O148" i="1"/>
  <c r="N208"/>
  <c r="I204"/>
  <c r="H204"/>
  <c r="J204" s="1"/>
  <c r="I203"/>
  <c r="H203"/>
  <c r="J203" s="1"/>
  <c r="I202"/>
  <c r="H202"/>
  <c r="J202" s="1"/>
  <c r="K201"/>
  <c r="I201"/>
  <c r="I200"/>
  <c r="H200"/>
  <c r="J200" s="1"/>
  <c r="I199"/>
  <c r="H199"/>
  <c r="J199" s="1"/>
  <c r="I198"/>
  <c r="H198"/>
  <c r="J198" s="1"/>
  <c r="I197"/>
  <c r="H197"/>
  <c r="J197" s="1"/>
  <c r="I196"/>
  <c r="I205" s="1"/>
  <c r="K194" s="1"/>
  <c r="H196"/>
  <c r="J196" s="1"/>
  <c r="K195"/>
  <c r="I195"/>
  <c r="N194"/>
  <c r="I193"/>
  <c r="I192"/>
  <c r="H192"/>
  <c r="J192" s="1"/>
  <c r="I191"/>
  <c r="H191"/>
  <c r="J191" s="1"/>
  <c r="I190"/>
  <c r="H190"/>
  <c r="J190" s="1"/>
  <c r="I189"/>
  <c r="H189"/>
  <c r="J189" s="1"/>
  <c r="K188"/>
  <c r="I188"/>
  <c r="N187"/>
  <c r="K187"/>
  <c r="I185"/>
  <c r="H185"/>
  <c r="J185" s="1"/>
  <c r="I184"/>
  <c r="H184"/>
  <c r="J184" s="1"/>
  <c r="I183"/>
  <c r="H183"/>
  <c r="J183" s="1"/>
  <c r="I182"/>
  <c r="H182"/>
  <c r="J182" s="1"/>
  <c r="I181"/>
  <c r="H181"/>
  <c r="J181" s="1"/>
  <c r="I180"/>
  <c r="H180"/>
  <c r="J180" s="1"/>
  <c r="I179"/>
  <c r="H179"/>
  <c r="J179" s="1"/>
  <c r="I178"/>
  <c r="H178"/>
  <c r="J178" s="1"/>
  <c r="I177"/>
  <c r="H177"/>
  <c r="J177" s="1"/>
  <c r="K176"/>
  <c r="I176"/>
  <c r="I175"/>
  <c r="H175"/>
  <c r="J175" s="1"/>
  <c r="I174"/>
  <c r="H174"/>
  <c r="J174" s="1"/>
  <c r="I173"/>
  <c r="H173"/>
  <c r="J173" s="1"/>
  <c r="I172"/>
  <c r="H172"/>
  <c r="J172" s="1"/>
  <c r="I171"/>
  <c r="H171"/>
  <c r="J171" s="1"/>
  <c r="I170"/>
  <c r="H170"/>
  <c r="J170" s="1"/>
  <c r="K169"/>
  <c r="I169"/>
  <c r="I168"/>
  <c r="H168"/>
  <c r="J168" s="1"/>
  <c r="I167"/>
  <c r="H167"/>
  <c r="J167" s="1"/>
  <c r="I166"/>
  <c r="H166"/>
  <c r="J166" s="1"/>
  <c r="I165"/>
  <c r="H165"/>
  <c r="J165" s="1"/>
  <c r="I164"/>
  <c r="H164"/>
  <c r="J164" s="1"/>
  <c r="I163"/>
  <c r="H163"/>
  <c r="J163" s="1"/>
  <c r="K162"/>
  <c r="I162"/>
  <c r="I161"/>
  <c r="H161"/>
  <c r="J161" s="1"/>
  <c r="I160"/>
  <c r="H160"/>
  <c r="J160" s="1"/>
  <c r="I159"/>
  <c r="H159"/>
  <c r="J159" s="1"/>
  <c r="I158"/>
  <c r="H158"/>
  <c r="J158" s="1"/>
  <c r="I157"/>
  <c r="H157"/>
  <c r="J157" s="1"/>
  <c r="I156"/>
  <c r="H156"/>
  <c r="J156" s="1"/>
  <c r="I155"/>
  <c r="H155"/>
  <c r="J155" s="1"/>
  <c r="I154"/>
  <c r="H154"/>
  <c r="J154" s="1"/>
  <c r="I153"/>
  <c r="H153"/>
  <c r="J153" s="1"/>
  <c r="I152"/>
  <c r="H152"/>
  <c r="J152" s="1"/>
  <c r="I151"/>
  <c r="H151"/>
  <c r="J151" s="1"/>
  <c r="I150"/>
  <c r="H150"/>
  <c r="J150" s="1"/>
  <c r="K149"/>
  <c r="I149"/>
  <c r="I186" s="1"/>
  <c r="K148" s="1"/>
  <c r="N148"/>
  <c r="I146"/>
  <c r="H146"/>
  <c r="J146" s="1"/>
  <c r="I145"/>
  <c r="H145"/>
  <c r="J145" s="1"/>
  <c r="I144"/>
  <c r="H144"/>
  <c r="J144" s="1"/>
  <c r="I143"/>
  <c r="H143"/>
  <c r="J143" s="1"/>
  <c r="K142"/>
  <c r="I142"/>
  <c r="I147" s="1"/>
  <c r="K129" s="1"/>
  <c r="I141"/>
  <c r="H141"/>
  <c r="J141" s="1"/>
  <c r="I140"/>
  <c r="H140"/>
  <c r="J140" s="1"/>
  <c r="I139"/>
  <c r="H139"/>
  <c r="J139" s="1"/>
  <c r="I138"/>
  <c r="H138"/>
  <c r="J138" s="1"/>
  <c r="I137"/>
  <c r="H137"/>
  <c r="J137" s="1"/>
  <c r="I136"/>
  <c r="H136"/>
  <c r="J136" s="1"/>
  <c r="I135"/>
  <c r="H135"/>
  <c r="J135" s="1"/>
  <c r="I134"/>
  <c r="H134"/>
  <c r="J134" s="1"/>
  <c r="I133"/>
  <c r="H133"/>
  <c r="J133" s="1"/>
  <c r="I132"/>
  <c r="H132"/>
  <c r="J132" s="1"/>
  <c r="I131"/>
  <c r="H131"/>
  <c r="J131" s="1"/>
  <c r="K130"/>
  <c r="I130"/>
  <c r="N129"/>
  <c r="I127"/>
  <c r="H127"/>
  <c r="J127" s="1"/>
  <c r="I126"/>
  <c r="H126"/>
  <c r="J126" s="1"/>
  <c r="K125"/>
  <c r="I125"/>
  <c r="I124"/>
  <c r="H124"/>
  <c r="J124" s="1"/>
  <c r="I123"/>
  <c r="H123"/>
  <c r="J123" s="1"/>
  <c r="I122"/>
  <c r="H122"/>
  <c r="J122" s="1"/>
  <c r="I121"/>
  <c r="H121"/>
  <c r="J121" s="1"/>
  <c r="I120"/>
  <c r="H120"/>
  <c r="J120" s="1"/>
  <c r="I119"/>
  <c r="H119"/>
  <c r="J119" s="1"/>
  <c r="I118"/>
  <c r="H118"/>
  <c r="J118" s="1"/>
  <c r="I117"/>
  <c r="H117"/>
  <c r="J117" s="1"/>
  <c r="I116"/>
  <c r="H116"/>
  <c r="J116" s="1"/>
  <c r="I115"/>
  <c r="H115"/>
  <c r="J115" s="1"/>
  <c r="K114"/>
  <c r="I114"/>
  <c r="I128" s="1"/>
  <c r="K103" s="1"/>
  <c r="I113"/>
  <c r="H113"/>
  <c r="J113" s="1"/>
  <c r="I112"/>
  <c r="H112"/>
  <c r="J112" s="1"/>
  <c r="I111"/>
  <c r="H111"/>
  <c r="J111" s="1"/>
  <c r="I110"/>
  <c r="H110"/>
  <c r="J110" s="1"/>
  <c r="I109"/>
  <c r="H109"/>
  <c r="J109" s="1"/>
  <c r="I108"/>
  <c r="H108"/>
  <c r="J108" s="1"/>
  <c r="I107"/>
  <c r="H107"/>
  <c r="J107" s="1"/>
  <c r="I106"/>
  <c r="H106"/>
  <c r="J106" s="1"/>
  <c r="I105"/>
  <c r="H105"/>
  <c r="J105" s="1"/>
  <c r="K104"/>
  <c r="I104"/>
  <c r="N103"/>
  <c r="I101"/>
  <c r="H101"/>
  <c r="J101" s="1"/>
  <c r="I100"/>
  <c r="H100"/>
  <c r="J100" s="1"/>
  <c r="I99"/>
  <c r="H99"/>
  <c r="J99" s="1"/>
  <c r="I98"/>
  <c r="H98"/>
  <c r="J98" s="1"/>
  <c r="I97"/>
  <c r="H97"/>
  <c r="J97" s="1"/>
  <c r="K96"/>
  <c r="I96"/>
  <c r="I95"/>
  <c r="H95"/>
  <c r="J95" s="1"/>
  <c r="I94"/>
  <c r="H94"/>
  <c r="J94" s="1"/>
  <c r="I93"/>
  <c r="H93"/>
  <c r="J93" s="1"/>
  <c r="I92"/>
  <c r="H92"/>
  <c r="J92" s="1"/>
  <c r="I91"/>
  <c r="H91"/>
  <c r="J91" s="1"/>
  <c r="I90"/>
  <c r="H90"/>
  <c r="J90" s="1"/>
  <c r="I89"/>
  <c r="H89"/>
  <c r="J89" s="1"/>
  <c r="K88"/>
  <c r="I88"/>
  <c r="I102" s="1"/>
  <c r="K76" s="1"/>
  <c r="I87"/>
  <c r="H87"/>
  <c r="J87" s="1"/>
  <c r="I86"/>
  <c r="H86"/>
  <c r="J86" s="1"/>
  <c r="I85"/>
  <c r="H85"/>
  <c r="J85" s="1"/>
  <c r="I84"/>
  <c r="H84"/>
  <c r="J84" s="1"/>
  <c r="I83"/>
  <c r="H83"/>
  <c r="J83" s="1"/>
  <c r="I82"/>
  <c r="H82"/>
  <c r="J82" s="1"/>
  <c r="I81"/>
  <c r="H81"/>
  <c r="J81" s="1"/>
  <c r="I80"/>
  <c r="H80"/>
  <c r="J80" s="1"/>
  <c r="I79"/>
  <c r="H79"/>
  <c r="J79" s="1"/>
  <c r="I78"/>
  <c r="H78"/>
  <c r="J78" s="1"/>
  <c r="K77"/>
  <c r="I77"/>
  <c r="N76"/>
  <c r="I74"/>
  <c r="H74"/>
  <c r="J74" s="1"/>
  <c r="I73"/>
  <c r="H73"/>
  <c r="J73" s="1"/>
  <c r="I72"/>
  <c r="H72"/>
  <c r="J72" s="1"/>
  <c r="I71"/>
  <c r="H71"/>
  <c r="J71" s="1"/>
  <c r="I70"/>
  <c r="H70"/>
  <c r="J70" s="1"/>
  <c r="I69"/>
  <c r="H69"/>
  <c r="J69" s="1"/>
  <c r="I68"/>
  <c r="H68"/>
  <c r="J68" s="1"/>
  <c r="I67"/>
  <c r="H67"/>
  <c r="J67" s="1"/>
  <c r="I66"/>
  <c r="H66"/>
  <c r="J66" s="1"/>
  <c r="I65"/>
  <c r="H65"/>
  <c r="J65" s="1"/>
  <c r="K64"/>
  <c r="I64"/>
  <c r="I63"/>
  <c r="H63"/>
  <c r="J63" s="1"/>
  <c r="I62"/>
  <c r="H62"/>
  <c r="J62" s="1"/>
  <c r="I61"/>
  <c r="H61"/>
  <c r="J61" s="1"/>
  <c r="I60"/>
  <c r="H60"/>
  <c r="J60" s="1"/>
  <c r="I59"/>
  <c r="H59"/>
  <c r="J59" s="1"/>
  <c r="I58"/>
  <c r="H58"/>
  <c r="J58" s="1"/>
  <c r="I57"/>
  <c r="H57"/>
  <c r="J57" s="1"/>
  <c r="I56"/>
  <c r="H56"/>
  <c r="J56" s="1"/>
  <c r="I55"/>
  <c r="H55"/>
  <c r="J55" s="1"/>
  <c r="I54"/>
  <c r="H54"/>
  <c r="J54" s="1"/>
  <c r="I53"/>
  <c r="H53"/>
  <c r="J53" s="1"/>
  <c r="K52"/>
  <c r="I52"/>
  <c r="I75" s="1"/>
  <c r="K45" s="1"/>
  <c r="I51"/>
  <c r="H51"/>
  <c r="J51" s="1"/>
  <c r="I50"/>
  <c r="H50"/>
  <c r="J50" s="1"/>
  <c r="I49"/>
  <c r="H49"/>
  <c r="J49" s="1"/>
  <c r="I48"/>
  <c r="H48"/>
  <c r="J48" s="1"/>
  <c r="I47"/>
  <c r="H47"/>
  <c r="J47" s="1"/>
  <c r="K46"/>
  <c r="I46"/>
  <c r="N45"/>
  <c r="I43"/>
  <c r="H43"/>
  <c r="J43" s="1"/>
  <c r="I42"/>
  <c r="H42"/>
  <c r="J42" s="1"/>
  <c r="I41"/>
  <c r="H41"/>
  <c r="J41" s="1"/>
  <c r="I40"/>
  <c r="H40"/>
  <c r="J40" s="1"/>
  <c r="I39"/>
  <c r="H39"/>
  <c r="J39" s="1"/>
  <c r="I38"/>
  <c r="H38"/>
  <c r="J38" s="1"/>
  <c r="K37"/>
  <c r="I37"/>
  <c r="I44" s="1"/>
  <c r="K30" s="1"/>
  <c r="I36"/>
  <c r="H36"/>
  <c r="J36" s="1"/>
  <c r="I35"/>
  <c r="H35"/>
  <c r="J35" s="1"/>
  <c r="I34"/>
  <c r="H34"/>
  <c r="J34" s="1"/>
  <c r="I33"/>
  <c r="H33"/>
  <c r="J33" s="1"/>
  <c r="I32"/>
  <c r="H32"/>
  <c r="J32" s="1"/>
  <c r="K31"/>
  <c r="I31"/>
  <c r="N30"/>
  <c r="I28"/>
  <c r="H28"/>
  <c r="J28" s="1"/>
  <c r="I27"/>
  <c r="H27"/>
  <c r="J27" s="1"/>
  <c r="I26"/>
  <c r="H26"/>
  <c r="J26" s="1"/>
  <c r="I25"/>
  <c r="H25"/>
  <c r="J25" s="1"/>
  <c r="I24"/>
  <c r="H24"/>
  <c r="J24" s="1"/>
  <c r="K23"/>
  <c r="I23"/>
  <c r="I22"/>
  <c r="H22"/>
  <c r="J22" s="1"/>
  <c r="I21"/>
  <c r="H21"/>
  <c r="J21" s="1"/>
  <c r="I20"/>
  <c r="H20"/>
  <c r="J20" s="1"/>
  <c r="I19"/>
  <c r="H19"/>
  <c r="J19" s="1"/>
  <c r="K18"/>
  <c r="I18"/>
  <c r="I17"/>
  <c r="H17"/>
  <c r="J17" s="1"/>
  <c r="I16"/>
  <c r="H16"/>
  <c r="J16" s="1"/>
  <c r="K15"/>
  <c r="I15"/>
  <c r="I29" s="1"/>
  <c r="K9" s="1"/>
  <c r="I14"/>
  <c r="H14"/>
  <c r="J14" s="1"/>
  <c r="I13"/>
  <c r="H13"/>
  <c r="J13" s="1"/>
  <c r="I12"/>
  <c r="H12"/>
  <c r="J12" s="1"/>
  <c r="I11"/>
  <c r="H11"/>
  <c r="I207" s="1"/>
  <c r="K10"/>
  <c r="I10"/>
  <c r="N9"/>
  <c r="C66" i="5"/>
  <c r="C64"/>
  <c r="C62"/>
  <c r="C61"/>
  <c r="C59"/>
  <c r="C58"/>
  <c r="C56"/>
  <c r="C54"/>
  <c r="C52"/>
  <c r="C50"/>
  <c r="C49"/>
  <c r="C47"/>
  <c r="C45"/>
  <c r="C44"/>
  <c r="C42"/>
  <c r="C40"/>
  <c r="C38"/>
  <c r="C37"/>
  <c r="C35"/>
  <c r="C33"/>
  <c r="C31"/>
  <c r="C30"/>
  <c r="C28"/>
  <c r="C26"/>
  <c r="C24"/>
  <c r="C23"/>
  <c r="C21"/>
  <c r="C19"/>
  <c r="C18"/>
  <c r="C16"/>
  <c r="C14"/>
  <c r="C12"/>
  <c r="C10"/>
  <c r="C9"/>
  <c r="L6"/>
  <c r="C6"/>
  <c r="L5"/>
  <c r="K5"/>
  <c r="C5"/>
  <c r="U219" i="4"/>
  <c r="S219"/>
  <c r="Q219"/>
  <c r="O219"/>
  <c r="F219"/>
  <c r="E219"/>
  <c r="D219"/>
  <c r="C219"/>
  <c r="Y218"/>
  <c r="W218"/>
  <c r="S218"/>
  <c r="Q218"/>
  <c r="O218"/>
  <c r="H218"/>
  <c r="G218"/>
  <c r="E218"/>
  <c r="D218"/>
  <c r="C218"/>
  <c r="Y217"/>
  <c r="W217"/>
  <c r="S217"/>
  <c r="Q217"/>
  <c r="O217"/>
  <c r="H217"/>
  <c r="G217"/>
  <c r="E217"/>
  <c r="D217"/>
  <c r="C217"/>
  <c r="S216"/>
  <c r="B216"/>
  <c r="U214"/>
  <c r="S214"/>
  <c r="Q214"/>
  <c r="O214"/>
  <c r="F214"/>
  <c r="E214"/>
  <c r="D214"/>
  <c r="C214"/>
  <c r="Y213"/>
  <c r="W213"/>
  <c r="S213"/>
  <c r="Q213"/>
  <c r="O213"/>
  <c r="H213"/>
  <c r="G213"/>
  <c r="E213"/>
  <c r="D213"/>
  <c r="C213"/>
  <c r="Y212"/>
  <c r="W212"/>
  <c r="S212"/>
  <c r="Q212"/>
  <c r="O212"/>
  <c r="H212"/>
  <c r="G212"/>
  <c r="E212"/>
  <c r="D212"/>
  <c r="C212"/>
  <c r="Y211"/>
  <c r="W211"/>
  <c r="U211"/>
  <c r="Q211"/>
  <c r="O211"/>
  <c r="H211"/>
  <c r="G211"/>
  <c r="F211"/>
  <c r="D211"/>
  <c r="C211"/>
  <c r="Y210"/>
  <c r="W210"/>
  <c r="U210"/>
  <c r="Q210"/>
  <c r="O210"/>
  <c r="O209" s="1"/>
  <c r="H210"/>
  <c r="G210"/>
  <c r="F210"/>
  <c r="D210"/>
  <c r="C210"/>
  <c r="Q209"/>
  <c r="B209"/>
  <c r="B208"/>
  <c r="Y206"/>
  <c r="W206"/>
  <c r="S206"/>
  <c r="Q206"/>
  <c r="O206"/>
  <c r="H206"/>
  <c r="G206"/>
  <c r="E206"/>
  <c r="D206"/>
  <c r="C206"/>
  <c r="Y205"/>
  <c r="W205"/>
  <c r="S205"/>
  <c r="Q205"/>
  <c r="O205"/>
  <c r="H205"/>
  <c r="G205"/>
  <c r="E205"/>
  <c r="D205"/>
  <c r="C205"/>
  <c r="Y204"/>
  <c r="W204"/>
  <c r="U204"/>
  <c r="Q204"/>
  <c r="O204"/>
  <c r="H204"/>
  <c r="G204"/>
  <c r="F204"/>
  <c r="D204"/>
  <c r="C204"/>
  <c r="Y203"/>
  <c r="W203"/>
  <c r="U203"/>
  <c r="Q203"/>
  <c r="O203"/>
  <c r="H203"/>
  <c r="G203"/>
  <c r="F203"/>
  <c r="D203"/>
  <c r="C203"/>
  <c r="Y202"/>
  <c r="W202"/>
  <c r="O202"/>
  <c r="B202"/>
  <c r="B201"/>
  <c r="Y199"/>
  <c r="W199"/>
  <c r="U199"/>
  <c r="Q199"/>
  <c r="O199"/>
  <c r="H199"/>
  <c r="G199"/>
  <c r="F199"/>
  <c r="D199"/>
  <c r="C199"/>
  <c r="Y198"/>
  <c r="W198"/>
  <c r="U198"/>
  <c r="Q198"/>
  <c r="O198"/>
  <c r="H198"/>
  <c r="G198"/>
  <c r="F198"/>
  <c r="D198"/>
  <c r="C198"/>
  <c r="Y197"/>
  <c r="W197"/>
  <c r="U197"/>
  <c r="Q197"/>
  <c r="O197"/>
  <c r="H197"/>
  <c r="G197"/>
  <c r="F197"/>
  <c r="D197"/>
  <c r="C197"/>
  <c r="Y196"/>
  <c r="W196"/>
  <c r="U196"/>
  <c r="Q196"/>
  <c r="O196"/>
  <c r="H196"/>
  <c r="G196"/>
  <c r="F196"/>
  <c r="D196"/>
  <c r="C196"/>
  <c r="Y195"/>
  <c r="W195"/>
  <c r="U195"/>
  <c r="Q195"/>
  <c r="O195"/>
  <c r="H195"/>
  <c r="G195"/>
  <c r="F195"/>
  <c r="D195"/>
  <c r="C195"/>
  <c r="Y194"/>
  <c r="W194"/>
  <c r="U194"/>
  <c r="Q194"/>
  <c r="O194"/>
  <c r="H194"/>
  <c r="G194"/>
  <c r="F194"/>
  <c r="D194"/>
  <c r="C194"/>
  <c r="Y193"/>
  <c r="W193"/>
  <c r="U193"/>
  <c r="Q193"/>
  <c r="O193"/>
  <c r="H193"/>
  <c r="G193"/>
  <c r="F193"/>
  <c r="D193"/>
  <c r="C193"/>
  <c r="Y192"/>
  <c r="W192"/>
  <c r="U192"/>
  <c r="Q192"/>
  <c r="O192"/>
  <c r="H192"/>
  <c r="G192"/>
  <c r="F192"/>
  <c r="D192"/>
  <c r="C192"/>
  <c r="Y191"/>
  <c r="Y190" s="1"/>
  <c r="W191"/>
  <c r="W190" s="1"/>
  <c r="U191"/>
  <c r="Q191"/>
  <c r="Q190" s="1"/>
  <c r="O191"/>
  <c r="H191"/>
  <c r="G191"/>
  <c r="F191"/>
  <c r="D191"/>
  <c r="C191"/>
  <c r="U190"/>
  <c r="B190"/>
  <c r="Y188"/>
  <c r="W188"/>
  <c r="U188"/>
  <c r="Q188"/>
  <c r="O188"/>
  <c r="H188"/>
  <c r="G188"/>
  <c r="F188"/>
  <c r="D188"/>
  <c r="C188"/>
  <c r="Y187"/>
  <c r="W187"/>
  <c r="U187"/>
  <c r="Q187"/>
  <c r="O187"/>
  <c r="H187"/>
  <c r="G187"/>
  <c r="F187"/>
  <c r="D187"/>
  <c r="C187"/>
  <c r="Y186"/>
  <c r="W186"/>
  <c r="U186"/>
  <c r="Q186"/>
  <c r="O186"/>
  <c r="H186"/>
  <c r="G186"/>
  <c r="F186"/>
  <c r="D186"/>
  <c r="C186"/>
  <c r="Y185"/>
  <c r="W185"/>
  <c r="U185"/>
  <c r="Q185"/>
  <c r="O185"/>
  <c r="H185"/>
  <c r="G185"/>
  <c r="F185"/>
  <c r="D185"/>
  <c r="C185"/>
  <c r="Y184"/>
  <c r="W184"/>
  <c r="U184"/>
  <c r="Q184"/>
  <c r="O184"/>
  <c r="H184"/>
  <c r="G184"/>
  <c r="F184"/>
  <c r="D184"/>
  <c r="C184"/>
  <c r="Y183"/>
  <c r="W183"/>
  <c r="W182" s="1"/>
  <c r="U183"/>
  <c r="U182" s="1"/>
  <c r="Q183"/>
  <c r="O183"/>
  <c r="O182" s="1"/>
  <c r="H183"/>
  <c r="G183"/>
  <c r="F183"/>
  <c r="D183"/>
  <c r="C183"/>
  <c r="Y182"/>
  <c r="Q182"/>
  <c r="B182"/>
  <c r="Y180"/>
  <c r="W180"/>
  <c r="U180"/>
  <c r="Q180"/>
  <c r="O180"/>
  <c r="H180"/>
  <c r="G180"/>
  <c r="F180"/>
  <c r="D180"/>
  <c r="C180"/>
  <c r="Y179"/>
  <c r="W179"/>
  <c r="U179"/>
  <c r="Q179"/>
  <c r="O179"/>
  <c r="H179"/>
  <c r="G179"/>
  <c r="F179"/>
  <c r="D179"/>
  <c r="C179"/>
  <c r="Y178"/>
  <c r="W178"/>
  <c r="U178"/>
  <c r="Q178"/>
  <c r="O178"/>
  <c r="H178"/>
  <c r="G178"/>
  <c r="F178"/>
  <c r="D178"/>
  <c r="C178"/>
  <c r="Y177"/>
  <c r="W177"/>
  <c r="U177"/>
  <c r="Q177"/>
  <c r="O177"/>
  <c r="H177"/>
  <c r="G177"/>
  <c r="F177"/>
  <c r="D177"/>
  <c r="C177"/>
  <c r="Y176"/>
  <c r="W176"/>
  <c r="U176"/>
  <c r="Q176"/>
  <c r="O176"/>
  <c r="H176"/>
  <c r="G176"/>
  <c r="F176"/>
  <c r="D176"/>
  <c r="C176"/>
  <c r="Y175"/>
  <c r="W175"/>
  <c r="U175"/>
  <c r="U174" s="1"/>
  <c r="Q175"/>
  <c r="O175"/>
  <c r="H175"/>
  <c r="G175"/>
  <c r="F175"/>
  <c r="D175"/>
  <c r="C175"/>
  <c r="Y174"/>
  <c r="W174"/>
  <c r="O174"/>
  <c r="B174"/>
  <c r="Y172"/>
  <c r="W172"/>
  <c r="U172"/>
  <c r="Q172"/>
  <c r="O172"/>
  <c r="H172"/>
  <c r="G172"/>
  <c r="F172"/>
  <c r="D172"/>
  <c r="C172"/>
  <c r="Y171"/>
  <c r="W171"/>
  <c r="U171"/>
  <c r="Q171"/>
  <c r="O171"/>
  <c r="H171"/>
  <c r="G171"/>
  <c r="F171"/>
  <c r="D171"/>
  <c r="C171"/>
  <c r="Y170"/>
  <c r="W170"/>
  <c r="U170"/>
  <c r="Q170"/>
  <c r="O170"/>
  <c r="H170"/>
  <c r="G170"/>
  <c r="F170"/>
  <c r="D170"/>
  <c r="C170"/>
  <c r="Y169"/>
  <c r="W169"/>
  <c r="U169"/>
  <c r="Q169"/>
  <c r="O169"/>
  <c r="H169"/>
  <c r="G169"/>
  <c r="F169"/>
  <c r="D169"/>
  <c r="C169"/>
  <c r="Y168"/>
  <c r="W168"/>
  <c r="U168"/>
  <c r="Q168"/>
  <c r="O168"/>
  <c r="H168"/>
  <c r="G168"/>
  <c r="F168"/>
  <c r="D168"/>
  <c r="C168"/>
  <c r="Y167"/>
  <c r="W167"/>
  <c r="U167"/>
  <c r="Q167"/>
  <c r="O167"/>
  <c r="H167"/>
  <c r="G167"/>
  <c r="F167"/>
  <c r="D167"/>
  <c r="C167"/>
  <c r="Y166"/>
  <c r="W166"/>
  <c r="U166"/>
  <c r="Q166"/>
  <c r="O166"/>
  <c r="H166"/>
  <c r="G166"/>
  <c r="F166"/>
  <c r="D166"/>
  <c r="C166"/>
  <c r="Y165"/>
  <c r="W165"/>
  <c r="U165"/>
  <c r="Q165"/>
  <c r="O165"/>
  <c r="H165"/>
  <c r="G165"/>
  <c r="F165"/>
  <c r="D165"/>
  <c r="C165"/>
  <c r="Y164"/>
  <c r="W164"/>
  <c r="U164"/>
  <c r="Q164"/>
  <c r="O164"/>
  <c r="H164"/>
  <c r="G164"/>
  <c r="F164"/>
  <c r="D164"/>
  <c r="C164"/>
  <c r="Y163"/>
  <c r="W163"/>
  <c r="U163"/>
  <c r="Q163"/>
  <c r="O163"/>
  <c r="H163"/>
  <c r="G163"/>
  <c r="F163"/>
  <c r="D163"/>
  <c r="C163"/>
  <c r="Y162"/>
  <c r="W162"/>
  <c r="U162"/>
  <c r="Q162"/>
  <c r="O162"/>
  <c r="H162"/>
  <c r="G162"/>
  <c r="F162"/>
  <c r="D162"/>
  <c r="C162"/>
  <c r="Y161"/>
  <c r="Y160" s="1"/>
  <c r="W161"/>
  <c r="U161"/>
  <c r="U160" s="1"/>
  <c r="Q161"/>
  <c r="O161"/>
  <c r="H161"/>
  <c r="G161"/>
  <c r="F161"/>
  <c r="D161"/>
  <c r="C161"/>
  <c r="W160"/>
  <c r="B160"/>
  <c r="B159"/>
  <c r="Y157"/>
  <c r="W157"/>
  <c r="S157"/>
  <c r="Q157"/>
  <c r="O157"/>
  <c r="H157"/>
  <c r="G157"/>
  <c r="E157"/>
  <c r="D157"/>
  <c r="C157"/>
  <c r="Y156"/>
  <c r="W156"/>
  <c r="U156"/>
  <c r="Q156"/>
  <c r="O156"/>
  <c r="H156"/>
  <c r="G156"/>
  <c r="F156"/>
  <c r="D156"/>
  <c r="C156"/>
  <c r="Y155"/>
  <c r="W155"/>
  <c r="U155"/>
  <c r="Q155"/>
  <c r="O155"/>
  <c r="H155"/>
  <c r="G155"/>
  <c r="F155"/>
  <c r="D155"/>
  <c r="C155"/>
  <c r="Y154"/>
  <c r="Y153" s="1"/>
  <c r="W154"/>
  <c r="U154"/>
  <c r="Q154"/>
  <c r="O154"/>
  <c r="H154"/>
  <c r="G154"/>
  <c r="F154"/>
  <c r="D154"/>
  <c r="C154"/>
  <c r="W153"/>
  <c r="B153"/>
  <c r="Y151"/>
  <c r="W151"/>
  <c r="U151"/>
  <c r="S151"/>
  <c r="O151"/>
  <c r="H151"/>
  <c r="G151"/>
  <c r="F151"/>
  <c r="E151"/>
  <c r="C151"/>
  <c r="Y150"/>
  <c r="W150"/>
  <c r="U150"/>
  <c r="S150"/>
  <c r="O150"/>
  <c r="H150"/>
  <c r="G150"/>
  <c r="F150"/>
  <c r="E150"/>
  <c r="C150"/>
  <c r="Y149"/>
  <c r="W149"/>
  <c r="U149"/>
  <c r="S149"/>
  <c r="O149"/>
  <c r="H149"/>
  <c r="G149"/>
  <c r="F149"/>
  <c r="E149"/>
  <c r="C149"/>
  <c r="Y148"/>
  <c r="W148"/>
  <c r="U148"/>
  <c r="S148"/>
  <c r="O148"/>
  <c r="H148"/>
  <c r="G148"/>
  <c r="F148"/>
  <c r="E148"/>
  <c r="C148"/>
  <c r="Y147"/>
  <c r="W147"/>
  <c r="U147"/>
  <c r="S147"/>
  <c r="O147"/>
  <c r="H147"/>
  <c r="G147"/>
  <c r="F147"/>
  <c r="E147"/>
  <c r="C147"/>
  <c r="Y146"/>
  <c r="W146"/>
  <c r="U146"/>
  <c r="S146"/>
  <c r="O146"/>
  <c r="H146"/>
  <c r="G146"/>
  <c r="F146"/>
  <c r="E146"/>
  <c r="C146"/>
  <c r="Y145"/>
  <c r="W145"/>
  <c r="U145"/>
  <c r="S145"/>
  <c r="O145"/>
  <c r="H145"/>
  <c r="G145"/>
  <c r="F145"/>
  <c r="E145"/>
  <c r="C145"/>
  <c r="Y144"/>
  <c r="W144"/>
  <c r="U144"/>
  <c r="S144"/>
  <c r="O144"/>
  <c r="H144"/>
  <c r="G144"/>
  <c r="F144"/>
  <c r="E144"/>
  <c r="C144"/>
  <c r="Y143"/>
  <c r="W143"/>
  <c r="U143"/>
  <c r="S143"/>
  <c r="O143"/>
  <c r="H143"/>
  <c r="G143"/>
  <c r="F143"/>
  <c r="E143"/>
  <c r="C143"/>
  <c r="Y142"/>
  <c r="W142"/>
  <c r="U142"/>
  <c r="S142"/>
  <c r="O142"/>
  <c r="H142"/>
  <c r="G142"/>
  <c r="F142"/>
  <c r="E142"/>
  <c r="C142"/>
  <c r="Y141"/>
  <c r="W141"/>
  <c r="U141"/>
  <c r="U140" s="1"/>
  <c r="S141"/>
  <c r="S140" s="1"/>
  <c r="Q141"/>
  <c r="H141"/>
  <c r="G141"/>
  <c r="F141"/>
  <c r="E141"/>
  <c r="D141"/>
  <c r="Y140"/>
  <c r="W140"/>
  <c r="B140"/>
  <c r="B139"/>
  <c r="Y137"/>
  <c r="W137"/>
  <c r="S137"/>
  <c r="Q137"/>
  <c r="O137"/>
  <c r="H137"/>
  <c r="G137"/>
  <c r="E137"/>
  <c r="D137"/>
  <c r="C137"/>
  <c r="Y136"/>
  <c r="W136"/>
  <c r="U136"/>
  <c r="Q136"/>
  <c r="O136"/>
  <c r="H136"/>
  <c r="G136"/>
  <c r="F136"/>
  <c r="D136"/>
  <c r="C136"/>
  <c r="Y135"/>
  <c r="W135"/>
  <c r="O135"/>
  <c r="B135"/>
  <c r="Y133"/>
  <c r="W133"/>
  <c r="S133"/>
  <c r="Q133"/>
  <c r="O133"/>
  <c r="H133"/>
  <c r="G133"/>
  <c r="E133"/>
  <c r="D133"/>
  <c r="C133"/>
  <c r="Y132"/>
  <c r="W132"/>
  <c r="S132"/>
  <c r="Q132"/>
  <c r="O132"/>
  <c r="H132"/>
  <c r="G132"/>
  <c r="E132"/>
  <c r="D132"/>
  <c r="C132"/>
  <c r="Y131"/>
  <c r="W131"/>
  <c r="S131"/>
  <c r="Q131"/>
  <c r="O131"/>
  <c r="H131"/>
  <c r="G131"/>
  <c r="E131"/>
  <c r="D131"/>
  <c r="C131"/>
  <c r="Y130"/>
  <c r="W130"/>
  <c r="U130"/>
  <c r="Q130"/>
  <c r="O130"/>
  <c r="H130"/>
  <c r="G130"/>
  <c r="F130"/>
  <c r="D130"/>
  <c r="C130"/>
  <c r="Y129"/>
  <c r="W129"/>
  <c r="U129"/>
  <c r="Q129"/>
  <c r="O129"/>
  <c r="H129"/>
  <c r="G129"/>
  <c r="F129"/>
  <c r="D129"/>
  <c r="C129"/>
  <c r="Y128"/>
  <c r="W128"/>
  <c r="U128"/>
  <c r="Q128"/>
  <c r="O128"/>
  <c r="H128"/>
  <c r="G128"/>
  <c r="F128"/>
  <c r="D128"/>
  <c r="C128"/>
  <c r="Y127"/>
  <c r="W127"/>
  <c r="U127"/>
  <c r="Q127"/>
  <c r="O127"/>
  <c r="H127"/>
  <c r="G127"/>
  <c r="F127"/>
  <c r="D127"/>
  <c r="C127"/>
  <c r="Y126"/>
  <c r="W126"/>
  <c r="U126"/>
  <c r="Q126"/>
  <c r="O126"/>
  <c r="H126"/>
  <c r="G126"/>
  <c r="F126"/>
  <c r="D126"/>
  <c r="C126"/>
  <c r="Y125"/>
  <c r="W125"/>
  <c r="U125"/>
  <c r="Q125"/>
  <c r="O125"/>
  <c r="H125"/>
  <c r="G125"/>
  <c r="F125"/>
  <c r="D125"/>
  <c r="C125"/>
  <c r="Y124"/>
  <c r="Y123" s="1"/>
  <c r="W124"/>
  <c r="U124"/>
  <c r="Q124"/>
  <c r="O124"/>
  <c r="H124"/>
  <c r="G124"/>
  <c r="F124"/>
  <c r="D124"/>
  <c r="C124"/>
  <c r="W123"/>
  <c r="B123"/>
  <c r="Y121"/>
  <c r="W121"/>
  <c r="U121"/>
  <c r="S121"/>
  <c r="O121"/>
  <c r="H121"/>
  <c r="G121"/>
  <c r="F121"/>
  <c r="E121"/>
  <c r="C121"/>
  <c r="Y120"/>
  <c r="W120"/>
  <c r="U120"/>
  <c r="S120"/>
  <c r="O120"/>
  <c r="H120"/>
  <c r="G120"/>
  <c r="F120"/>
  <c r="E120"/>
  <c r="C120"/>
  <c r="Y119"/>
  <c r="W119"/>
  <c r="U119"/>
  <c r="S119"/>
  <c r="O119"/>
  <c r="H119"/>
  <c r="G119"/>
  <c r="F119"/>
  <c r="E119"/>
  <c r="C119"/>
  <c r="Y118"/>
  <c r="W118"/>
  <c r="U118"/>
  <c r="S118"/>
  <c r="O118"/>
  <c r="H118"/>
  <c r="G118"/>
  <c r="F118"/>
  <c r="E118"/>
  <c r="C118"/>
  <c r="Y117"/>
  <c r="W117"/>
  <c r="U117"/>
  <c r="S117"/>
  <c r="O117"/>
  <c r="H117"/>
  <c r="G117"/>
  <c r="F117"/>
  <c r="E117"/>
  <c r="C117"/>
  <c r="Y116"/>
  <c r="W116"/>
  <c r="U116"/>
  <c r="S116"/>
  <c r="O116"/>
  <c r="H116"/>
  <c r="G116"/>
  <c r="F116"/>
  <c r="E116"/>
  <c r="C116"/>
  <c r="Y115"/>
  <c r="W115"/>
  <c r="U115"/>
  <c r="S115"/>
  <c r="O115"/>
  <c r="H115"/>
  <c r="G115"/>
  <c r="F115"/>
  <c r="E115"/>
  <c r="C115"/>
  <c r="Y114"/>
  <c r="W114"/>
  <c r="U114"/>
  <c r="S114"/>
  <c r="O114"/>
  <c r="H114"/>
  <c r="G114"/>
  <c r="F114"/>
  <c r="E114"/>
  <c r="C114"/>
  <c r="Y113"/>
  <c r="W113"/>
  <c r="U113"/>
  <c r="U112" s="1"/>
  <c r="S113"/>
  <c r="S112" s="1"/>
  <c r="Q113"/>
  <c r="H113"/>
  <c r="G113"/>
  <c r="F113"/>
  <c r="E113"/>
  <c r="D113"/>
  <c r="Y112"/>
  <c r="W112"/>
  <c r="B112"/>
  <c r="B111"/>
  <c r="Y109"/>
  <c r="W109"/>
  <c r="S109"/>
  <c r="Q109"/>
  <c r="O109"/>
  <c r="H109"/>
  <c r="G109"/>
  <c r="E109"/>
  <c r="D109"/>
  <c r="C109"/>
  <c r="Y108"/>
  <c r="W108"/>
  <c r="S108"/>
  <c r="Q108"/>
  <c r="O108"/>
  <c r="H108"/>
  <c r="G108"/>
  <c r="E108"/>
  <c r="D108"/>
  <c r="C108"/>
  <c r="Y107"/>
  <c r="W107"/>
  <c r="S107"/>
  <c r="Q107"/>
  <c r="O107"/>
  <c r="H107"/>
  <c r="G107"/>
  <c r="E107"/>
  <c r="D107"/>
  <c r="C107"/>
  <c r="Y106"/>
  <c r="W106"/>
  <c r="S106"/>
  <c r="Q106"/>
  <c r="O106"/>
  <c r="H106"/>
  <c r="G106"/>
  <c r="E106"/>
  <c r="D106"/>
  <c r="C106"/>
  <c r="Y105"/>
  <c r="Y104" s="1"/>
  <c r="W105"/>
  <c r="W104" s="1"/>
  <c r="S105"/>
  <c r="Q105"/>
  <c r="Q104" s="1"/>
  <c r="O105"/>
  <c r="H105"/>
  <c r="G105"/>
  <c r="E105"/>
  <c r="D105"/>
  <c r="C105"/>
  <c r="S104"/>
  <c r="B104"/>
  <c r="Y102"/>
  <c r="W102"/>
  <c r="U102"/>
  <c r="Q102"/>
  <c r="O102"/>
  <c r="H102"/>
  <c r="G102"/>
  <c r="F102"/>
  <c r="D102"/>
  <c r="C102"/>
  <c r="Y101"/>
  <c r="W101"/>
  <c r="U101"/>
  <c r="Q101"/>
  <c r="O101"/>
  <c r="H101"/>
  <c r="G101"/>
  <c r="F101"/>
  <c r="D101"/>
  <c r="C101"/>
  <c r="Y100"/>
  <c r="W100"/>
  <c r="U100"/>
  <c r="Q100"/>
  <c r="O100"/>
  <c r="H100"/>
  <c r="G100"/>
  <c r="F100"/>
  <c r="D100"/>
  <c r="C100"/>
  <c r="Y99"/>
  <c r="W99"/>
  <c r="U99"/>
  <c r="Q99"/>
  <c r="O99"/>
  <c r="H99"/>
  <c r="G99"/>
  <c r="F99"/>
  <c r="D99"/>
  <c r="C99"/>
  <c r="Y98"/>
  <c r="W98"/>
  <c r="U98"/>
  <c r="S98"/>
  <c r="O98"/>
  <c r="H98"/>
  <c r="G98"/>
  <c r="F98"/>
  <c r="E98"/>
  <c r="C98"/>
  <c r="Y97"/>
  <c r="W97"/>
  <c r="U97"/>
  <c r="S97"/>
  <c r="O97"/>
  <c r="H97"/>
  <c r="G97"/>
  <c r="F97"/>
  <c r="E97"/>
  <c r="C97"/>
  <c r="Y96"/>
  <c r="Y95" s="1"/>
  <c r="W96"/>
  <c r="U96"/>
  <c r="U95" s="1"/>
  <c r="S96"/>
  <c r="O96"/>
  <c r="H96"/>
  <c r="G96"/>
  <c r="F96"/>
  <c r="E96"/>
  <c r="C96"/>
  <c r="W95"/>
  <c r="B95"/>
  <c r="Y93"/>
  <c r="W93"/>
  <c r="S93"/>
  <c r="Q93"/>
  <c r="O93"/>
  <c r="H93"/>
  <c r="G93"/>
  <c r="E93"/>
  <c r="D93"/>
  <c r="C93"/>
  <c r="Y92"/>
  <c r="W92"/>
  <c r="S92"/>
  <c r="Q92"/>
  <c r="O92"/>
  <c r="H92"/>
  <c r="G92"/>
  <c r="E92"/>
  <c r="D92"/>
  <c r="C92"/>
  <c r="Y91"/>
  <c r="W91"/>
  <c r="U91"/>
  <c r="S91"/>
  <c r="O91"/>
  <c r="H91"/>
  <c r="G91"/>
  <c r="F91"/>
  <c r="E91"/>
  <c r="C91"/>
  <c r="Y90"/>
  <c r="W90"/>
  <c r="U90"/>
  <c r="S90"/>
  <c r="O90"/>
  <c r="H90"/>
  <c r="G90"/>
  <c r="F90"/>
  <c r="E90"/>
  <c r="C90"/>
  <c r="Y89"/>
  <c r="W89"/>
  <c r="U89"/>
  <c r="S89"/>
  <c r="O89"/>
  <c r="H89"/>
  <c r="G89"/>
  <c r="F89"/>
  <c r="E89"/>
  <c r="C89"/>
  <c r="Y88"/>
  <c r="W88"/>
  <c r="U88"/>
  <c r="S88"/>
  <c r="O88"/>
  <c r="H88"/>
  <c r="G88"/>
  <c r="F88"/>
  <c r="E88"/>
  <c r="C88"/>
  <c r="Y87"/>
  <c r="W87"/>
  <c r="U87"/>
  <c r="S87"/>
  <c r="O87"/>
  <c r="H87"/>
  <c r="G87"/>
  <c r="F87"/>
  <c r="E87"/>
  <c r="C87"/>
  <c r="Y86"/>
  <c r="W86"/>
  <c r="U86"/>
  <c r="S86"/>
  <c r="O86"/>
  <c r="H86"/>
  <c r="G86"/>
  <c r="F86"/>
  <c r="E86"/>
  <c r="C86"/>
  <c r="Y85"/>
  <c r="W85"/>
  <c r="U85"/>
  <c r="S85"/>
  <c r="O85"/>
  <c r="H85"/>
  <c r="G85"/>
  <c r="F85"/>
  <c r="E85"/>
  <c r="C85"/>
  <c r="Y84"/>
  <c r="Y83" s="1"/>
  <c r="W84"/>
  <c r="W83" s="1"/>
  <c r="U84"/>
  <c r="S84"/>
  <c r="S83" s="1"/>
  <c r="Q84"/>
  <c r="H84"/>
  <c r="G84"/>
  <c r="F84"/>
  <c r="E84"/>
  <c r="D84"/>
  <c r="B83"/>
  <c r="B82"/>
  <c r="Y80"/>
  <c r="W80"/>
  <c r="S80"/>
  <c r="Q80"/>
  <c r="O80"/>
  <c r="H80"/>
  <c r="G80"/>
  <c r="E80"/>
  <c r="D80"/>
  <c r="C80"/>
  <c r="Y79"/>
  <c r="W79"/>
  <c r="S79"/>
  <c r="Q79"/>
  <c r="O79"/>
  <c r="H79"/>
  <c r="G79"/>
  <c r="E79"/>
  <c r="D79"/>
  <c r="C79"/>
  <c r="Y78"/>
  <c r="W78"/>
  <c r="S78"/>
  <c r="Q78"/>
  <c r="O78"/>
  <c r="H78"/>
  <c r="G78"/>
  <c r="E78"/>
  <c r="D78"/>
  <c r="C78"/>
  <c r="Y77"/>
  <c r="W77"/>
  <c r="U77"/>
  <c r="Q77"/>
  <c r="O77"/>
  <c r="H77"/>
  <c r="G77"/>
  <c r="F77"/>
  <c r="D77"/>
  <c r="C77"/>
  <c r="Y76"/>
  <c r="W76"/>
  <c r="U76"/>
  <c r="Q76"/>
  <c r="O76"/>
  <c r="H76"/>
  <c r="G76"/>
  <c r="F76"/>
  <c r="D76"/>
  <c r="C76"/>
  <c r="Y75"/>
  <c r="W75"/>
  <c r="U75"/>
  <c r="Q75"/>
  <c r="O75"/>
  <c r="H75"/>
  <c r="G75"/>
  <c r="F75"/>
  <c r="D75"/>
  <c r="C75"/>
  <c r="Y74"/>
  <c r="W74"/>
  <c r="U74"/>
  <c r="Q74"/>
  <c r="O74"/>
  <c r="H74"/>
  <c r="G74"/>
  <c r="F74"/>
  <c r="D74"/>
  <c r="C74"/>
  <c r="Y73"/>
  <c r="W73"/>
  <c r="U73"/>
  <c r="Q73"/>
  <c r="O73"/>
  <c r="H73"/>
  <c r="G73"/>
  <c r="F73"/>
  <c r="D73"/>
  <c r="C73"/>
  <c r="Y72"/>
  <c r="W72"/>
  <c r="U72"/>
  <c r="Q72"/>
  <c r="O72"/>
  <c r="H72"/>
  <c r="G72"/>
  <c r="F72"/>
  <c r="D72"/>
  <c r="C72"/>
  <c r="Y71"/>
  <c r="Y70" s="1"/>
  <c r="W71"/>
  <c r="W70" s="1"/>
  <c r="U71"/>
  <c r="Q71"/>
  <c r="Q70" s="1"/>
  <c r="O71"/>
  <c r="H71"/>
  <c r="G71"/>
  <c r="F71"/>
  <c r="D71"/>
  <c r="C71"/>
  <c r="B70"/>
  <c r="Y68"/>
  <c r="W68"/>
  <c r="S68"/>
  <c r="Q68"/>
  <c r="O68"/>
  <c r="H68"/>
  <c r="G68"/>
  <c r="E68"/>
  <c r="D68"/>
  <c r="C68"/>
  <c r="Y67"/>
  <c r="W67"/>
  <c r="S67"/>
  <c r="Q67"/>
  <c r="O67"/>
  <c r="H67"/>
  <c r="G67"/>
  <c r="E67"/>
  <c r="D67"/>
  <c r="C67"/>
  <c r="Y66"/>
  <c r="W66"/>
  <c r="S66"/>
  <c r="Q66"/>
  <c r="O66"/>
  <c r="H66"/>
  <c r="G66"/>
  <c r="E66"/>
  <c r="D66"/>
  <c r="C66"/>
  <c r="Y65"/>
  <c r="W65"/>
  <c r="S65"/>
  <c r="Q65"/>
  <c r="O65"/>
  <c r="H65"/>
  <c r="G65"/>
  <c r="E65"/>
  <c r="D65"/>
  <c r="C65"/>
  <c r="Y64"/>
  <c r="W64"/>
  <c r="U64"/>
  <c r="Q64"/>
  <c r="O64"/>
  <c r="H64"/>
  <c r="G64"/>
  <c r="F64"/>
  <c r="D64"/>
  <c r="C64"/>
  <c r="Y63"/>
  <c r="W63"/>
  <c r="U63"/>
  <c r="Q63"/>
  <c r="O63"/>
  <c r="H63"/>
  <c r="G63"/>
  <c r="F63"/>
  <c r="D63"/>
  <c r="C63"/>
  <c r="Y62"/>
  <c r="W62"/>
  <c r="U62"/>
  <c r="Q62"/>
  <c r="O62"/>
  <c r="H62"/>
  <c r="G62"/>
  <c r="F62"/>
  <c r="D62"/>
  <c r="C62"/>
  <c r="Y61"/>
  <c r="W61"/>
  <c r="U61"/>
  <c r="Q61"/>
  <c r="O61"/>
  <c r="H61"/>
  <c r="G61"/>
  <c r="F61"/>
  <c r="D61"/>
  <c r="C61"/>
  <c r="Y60"/>
  <c r="W60"/>
  <c r="U60"/>
  <c r="Q60"/>
  <c r="O60"/>
  <c r="H60"/>
  <c r="G60"/>
  <c r="F60"/>
  <c r="D60"/>
  <c r="C60"/>
  <c r="Y59"/>
  <c r="W59"/>
  <c r="U59"/>
  <c r="Q59"/>
  <c r="O59"/>
  <c r="H59"/>
  <c r="G59"/>
  <c r="F59"/>
  <c r="D59"/>
  <c r="C59"/>
  <c r="Y58"/>
  <c r="Y57" s="1"/>
  <c r="W58"/>
  <c r="W57" s="1"/>
  <c r="U58"/>
  <c r="Q58"/>
  <c r="O58"/>
  <c r="H58"/>
  <c r="G58"/>
  <c r="F58"/>
  <c r="D58"/>
  <c r="C58"/>
  <c r="O57"/>
  <c r="B57"/>
  <c r="Y55"/>
  <c r="W55"/>
  <c r="U55"/>
  <c r="S55"/>
  <c r="O55"/>
  <c r="H55"/>
  <c r="G55"/>
  <c r="F55"/>
  <c r="E55"/>
  <c r="C55"/>
  <c r="Y54"/>
  <c r="W54"/>
  <c r="U54"/>
  <c r="S54"/>
  <c r="O54"/>
  <c r="H54"/>
  <c r="G54"/>
  <c r="F54"/>
  <c r="E54"/>
  <c r="C54"/>
  <c r="Y53"/>
  <c r="W53"/>
  <c r="U53"/>
  <c r="S53"/>
  <c r="O53"/>
  <c r="H53"/>
  <c r="G53"/>
  <c r="F53"/>
  <c r="E53"/>
  <c r="C53"/>
  <c r="Y52"/>
  <c r="W52"/>
  <c r="U52"/>
  <c r="S52"/>
  <c r="Q52"/>
  <c r="H52"/>
  <c r="G52"/>
  <c r="F52"/>
  <c r="E52"/>
  <c r="D52"/>
  <c r="Y51"/>
  <c r="W51"/>
  <c r="U51"/>
  <c r="U50" s="1"/>
  <c r="S51"/>
  <c r="S50" s="1"/>
  <c r="Q51"/>
  <c r="H51"/>
  <c r="G51"/>
  <c r="F51"/>
  <c r="E51"/>
  <c r="D51"/>
  <c r="Y50"/>
  <c r="W50"/>
  <c r="B50"/>
  <c r="B49"/>
  <c r="Y47"/>
  <c r="W47"/>
  <c r="U47"/>
  <c r="S47"/>
  <c r="O47"/>
  <c r="H47"/>
  <c r="G47"/>
  <c r="F47"/>
  <c r="E47"/>
  <c r="C47"/>
  <c r="Y46"/>
  <c r="W46"/>
  <c r="U46"/>
  <c r="S46"/>
  <c r="O46"/>
  <c r="H46"/>
  <c r="G46"/>
  <c r="F46"/>
  <c r="E46"/>
  <c r="C46"/>
  <c r="Y45"/>
  <c r="W45"/>
  <c r="U45"/>
  <c r="S45"/>
  <c r="O45"/>
  <c r="H45"/>
  <c r="G45"/>
  <c r="F45"/>
  <c r="E45"/>
  <c r="C45"/>
  <c r="Y44"/>
  <c r="W44"/>
  <c r="U44"/>
  <c r="S44"/>
  <c r="O44"/>
  <c r="H44"/>
  <c r="G44"/>
  <c r="F44"/>
  <c r="E44"/>
  <c r="C44"/>
  <c r="Y43"/>
  <c r="W43"/>
  <c r="U43"/>
  <c r="S43"/>
  <c r="Q43"/>
  <c r="H43"/>
  <c r="G43"/>
  <c r="F43"/>
  <c r="E43"/>
  <c r="D43"/>
  <c r="Y42"/>
  <c r="W42"/>
  <c r="U42"/>
  <c r="U41" s="1"/>
  <c r="S42"/>
  <c r="S41" s="1"/>
  <c r="Q42"/>
  <c r="H42"/>
  <c r="G42"/>
  <c r="F42"/>
  <c r="E42"/>
  <c r="D42"/>
  <c r="Y41"/>
  <c r="W41"/>
  <c r="B41"/>
  <c r="Y39"/>
  <c r="W39"/>
  <c r="U39"/>
  <c r="S39"/>
  <c r="O39"/>
  <c r="H39"/>
  <c r="G39"/>
  <c r="F39"/>
  <c r="E39"/>
  <c r="C39"/>
  <c r="Y38"/>
  <c r="W38"/>
  <c r="U38"/>
  <c r="S38"/>
  <c r="O38"/>
  <c r="H38"/>
  <c r="G38"/>
  <c r="F38"/>
  <c r="E38"/>
  <c r="C38"/>
  <c r="Y37"/>
  <c r="W37"/>
  <c r="U37"/>
  <c r="S37"/>
  <c r="O37"/>
  <c r="H37"/>
  <c r="G37"/>
  <c r="F37"/>
  <c r="E37"/>
  <c r="C37"/>
  <c r="Y36"/>
  <c r="W36"/>
  <c r="U36"/>
  <c r="S36"/>
  <c r="Q36"/>
  <c r="H36"/>
  <c r="G36"/>
  <c r="F36"/>
  <c r="E36"/>
  <c r="D36"/>
  <c r="Y35"/>
  <c r="W35"/>
  <c r="W34" s="1"/>
  <c r="U35"/>
  <c r="U34" s="1"/>
  <c r="S35"/>
  <c r="Q35"/>
  <c r="H35"/>
  <c r="G35"/>
  <c r="F35"/>
  <c r="E35"/>
  <c r="D35"/>
  <c r="Y34"/>
  <c r="S34"/>
  <c r="B34"/>
  <c r="B33"/>
  <c r="Y31"/>
  <c r="W31"/>
  <c r="U31"/>
  <c r="S31"/>
  <c r="Q31"/>
  <c r="H31"/>
  <c r="G31"/>
  <c r="F31"/>
  <c r="E31"/>
  <c r="D31"/>
  <c r="Y30"/>
  <c r="W30"/>
  <c r="U30"/>
  <c r="S30"/>
  <c r="Q30"/>
  <c r="H30"/>
  <c r="G30"/>
  <c r="F30"/>
  <c r="E30"/>
  <c r="D30"/>
  <c r="Y29"/>
  <c r="W29"/>
  <c r="U29"/>
  <c r="S29"/>
  <c r="Q29"/>
  <c r="H29"/>
  <c r="G29"/>
  <c r="F29"/>
  <c r="E29"/>
  <c r="D29"/>
  <c r="Y28"/>
  <c r="W28"/>
  <c r="U28"/>
  <c r="S28"/>
  <c r="Q28"/>
  <c r="H28"/>
  <c r="G28"/>
  <c r="F28"/>
  <c r="E28"/>
  <c r="D28"/>
  <c r="Y27"/>
  <c r="Y26" s="1"/>
  <c r="W27"/>
  <c r="W26" s="1"/>
  <c r="U27"/>
  <c r="S27"/>
  <c r="S26" s="1"/>
  <c r="Q27"/>
  <c r="Q26" s="1"/>
  <c r="H27"/>
  <c r="G27"/>
  <c r="F27"/>
  <c r="E27"/>
  <c r="D27"/>
  <c r="U26"/>
  <c r="B26"/>
  <c r="Y24"/>
  <c r="W24"/>
  <c r="U24"/>
  <c r="S24"/>
  <c r="Q24"/>
  <c r="H24"/>
  <c r="G24"/>
  <c r="F24"/>
  <c r="E24"/>
  <c r="D24"/>
  <c r="Y23"/>
  <c r="W23"/>
  <c r="U23"/>
  <c r="S23"/>
  <c r="Q23"/>
  <c r="H23"/>
  <c r="G23"/>
  <c r="F23"/>
  <c r="E23"/>
  <c r="D23"/>
  <c r="Y22"/>
  <c r="W22"/>
  <c r="U22"/>
  <c r="S22"/>
  <c r="Q22"/>
  <c r="H22"/>
  <c r="G22"/>
  <c r="F22"/>
  <c r="E22"/>
  <c r="D22"/>
  <c r="Y21"/>
  <c r="Y20" s="1"/>
  <c r="W21"/>
  <c r="W20" s="1"/>
  <c r="U21"/>
  <c r="S21"/>
  <c r="Q21"/>
  <c r="Q20" s="1"/>
  <c r="H21"/>
  <c r="G21"/>
  <c r="F21"/>
  <c r="E21"/>
  <c r="D21"/>
  <c r="U20"/>
  <c r="S20"/>
  <c r="B20"/>
  <c r="Y18"/>
  <c r="W18"/>
  <c r="U18"/>
  <c r="S18"/>
  <c r="Q18"/>
  <c r="H18"/>
  <c r="G18"/>
  <c r="F18"/>
  <c r="E18"/>
  <c r="D18"/>
  <c r="Y17"/>
  <c r="W17"/>
  <c r="W16" s="1"/>
  <c r="U17"/>
  <c r="U16" s="1"/>
  <c r="S17"/>
  <c r="Q17"/>
  <c r="H17"/>
  <c r="G17"/>
  <c r="F17"/>
  <c r="E17"/>
  <c r="D17"/>
  <c r="Y16"/>
  <c r="S16"/>
  <c r="Q16"/>
  <c r="B16"/>
  <c r="Y14"/>
  <c r="W14"/>
  <c r="U14"/>
  <c r="S14"/>
  <c r="Q14"/>
  <c r="H14"/>
  <c r="G14"/>
  <c r="F14"/>
  <c r="E14"/>
  <c r="D14"/>
  <c r="Y13"/>
  <c r="W13"/>
  <c r="H13"/>
  <c r="G13"/>
  <c r="Y12"/>
  <c r="W12"/>
  <c r="H12"/>
  <c r="G12"/>
  <c r="AB11"/>
  <c r="Y11"/>
  <c r="Y10" s="1"/>
  <c r="W11"/>
  <c r="U11"/>
  <c r="S11"/>
  <c r="Q11"/>
  <c r="H11"/>
  <c r="G11"/>
  <c r="F11"/>
  <c r="E11"/>
  <c r="D11"/>
  <c r="B10"/>
  <c r="B9"/>
  <c r="Y6"/>
  <c r="W6"/>
  <c r="U6"/>
  <c r="S6"/>
  <c r="Q6"/>
  <c r="O6"/>
  <c r="G78" i="5" s="1"/>
  <c r="H1857" i="2"/>
  <c r="G1856" s="1"/>
  <c r="H1854"/>
  <c r="G1853" s="1"/>
  <c r="H1851"/>
  <c r="H1850"/>
  <c r="H1849"/>
  <c r="G1848" s="1"/>
  <c r="H1846"/>
  <c r="G1845" s="1"/>
  <c r="H1845" s="1"/>
  <c r="H1843"/>
  <c r="G1842" s="1"/>
  <c r="H1840"/>
  <c r="G1839" s="1"/>
  <c r="H1837"/>
  <c r="G1836" s="1"/>
  <c r="H1834"/>
  <c r="G1833" s="1"/>
  <c r="H1831"/>
  <c r="G1830" s="1"/>
  <c r="H1828"/>
  <c r="G1827" s="1"/>
  <c r="H1825"/>
  <c r="G1824" s="1"/>
  <c r="H1822"/>
  <c r="G1821" s="1"/>
  <c r="H1819"/>
  <c r="G1818" s="1"/>
  <c r="H1816"/>
  <c r="H1815"/>
  <c r="H1812"/>
  <c r="G1810" s="1"/>
  <c r="H1811"/>
  <c r="H1808"/>
  <c r="H1807"/>
  <c r="H1804"/>
  <c r="G1802" s="1"/>
  <c r="H1803"/>
  <c r="H1800"/>
  <c r="G1799" s="1"/>
  <c r="H1797"/>
  <c r="H1796"/>
  <c r="G1795" s="1"/>
  <c r="H1793"/>
  <c r="G1792" s="1"/>
  <c r="H1790"/>
  <c r="H1789"/>
  <c r="H1788"/>
  <c r="H1787"/>
  <c r="H1786"/>
  <c r="H1785"/>
  <c r="H1784"/>
  <c r="H1783"/>
  <c r="H1780"/>
  <c r="H1779"/>
  <c r="G1778" s="1"/>
  <c r="H1776"/>
  <c r="H1775"/>
  <c r="H1772"/>
  <c r="H1771"/>
  <c r="G1770" s="1"/>
  <c r="H1768"/>
  <c r="H1767"/>
  <c r="H1766"/>
  <c r="H1765"/>
  <c r="H1764"/>
  <c r="H1763"/>
  <c r="H1762"/>
  <c r="H1761"/>
  <c r="H1758"/>
  <c r="H1757"/>
  <c r="H1756"/>
  <c r="H1755"/>
  <c r="H1754"/>
  <c r="H1751"/>
  <c r="H1750"/>
  <c r="H1749"/>
  <c r="H1748"/>
  <c r="H1747"/>
  <c r="H1746"/>
  <c r="H1745"/>
  <c r="H1742"/>
  <c r="G1741"/>
  <c r="H1741" s="1"/>
  <c r="H1739"/>
  <c r="G1738" s="1"/>
  <c r="H1736"/>
  <c r="G1735" s="1"/>
  <c r="H1733"/>
  <c r="G1732" s="1"/>
  <c r="H1730"/>
  <c r="H1729"/>
  <c r="H1726"/>
  <c r="G1725" s="1"/>
  <c r="H1723"/>
  <c r="H1722"/>
  <c r="H1721"/>
  <c r="H1720"/>
  <c r="H1719"/>
  <c r="H1718"/>
  <c r="H1717"/>
  <c r="H1716"/>
  <c r="H1713"/>
  <c r="H1712"/>
  <c r="G1711" s="1"/>
  <c r="H1709"/>
  <c r="H1708"/>
  <c r="G1707" s="1"/>
  <c r="H1705"/>
  <c r="G1703" s="1"/>
  <c r="H1704"/>
  <c r="H1701"/>
  <c r="G1700" s="1"/>
  <c r="H1698"/>
  <c r="G1697" s="1"/>
  <c r="H1695"/>
  <c r="G1694" s="1"/>
  <c r="H1692"/>
  <c r="G1691" s="1"/>
  <c r="H1689"/>
  <c r="G1688" s="1"/>
  <c r="H1686"/>
  <c r="G1685" s="1"/>
  <c r="H1683"/>
  <c r="H1682"/>
  <c r="H1681"/>
  <c r="H1680"/>
  <c r="H1679"/>
  <c r="H1678"/>
  <c r="H1677"/>
  <c r="H1676"/>
  <c r="H1673"/>
  <c r="G1672" s="1"/>
  <c r="H1670"/>
  <c r="G1669" s="1"/>
  <c r="H1667"/>
  <c r="G1666" s="1"/>
  <c r="H1664"/>
  <c r="G1663" s="1"/>
  <c r="H1661"/>
  <c r="G1660" s="1"/>
  <c r="H1658"/>
  <c r="G1657" s="1"/>
  <c r="H1655"/>
  <c r="G1654" s="1"/>
  <c r="H1652"/>
  <c r="G1651" s="1"/>
  <c r="H1649"/>
  <c r="G1648" s="1"/>
  <c r="H1646"/>
  <c r="G1645" s="1"/>
  <c r="H1643"/>
  <c r="G1642" s="1"/>
  <c r="H1640"/>
  <c r="G1639"/>
  <c r="H1639" s="1"/>
  <c r="H1637"/>
  <c r="H1636"/>
  <c r="H1635"/>
  <c r="H1634"/>
  <c r="H1631"/>
  <c r="H1630"/>
  <c r="G1629"/>
  <c r="I1745" s="1"/>
  <c r="H1627"/>
  <c r="G1626" s="1"/>
  <c r="H1624"/>
  <c r="G1623" s="1"/>
  <c r="H1621"/>
  <c r="G1620"/>
  <c r="H1620" s="1"/>
  <c r="H1618"/>
  <c r="G1617" s="1"/>
  <c r="H1615"/>
  <c r="G1614" s="1"/>
  <c r="H1612"/>
  <c r="G1611" s="1"/>
  <c r="H1609"/>
  <c r="G1608" s="1"/>
  <c r="H1606"/>
  <c r="G1605" s="1"/>
  <c r="H1603"/>
  <c r="G1602" s="1"/>
  <c r="H1600"/>
  <c r="H1599"/>
  <c r="H1596"/>
  <c r="G1595" s="1"/>
  <c r="H1593"/>
  <c r="H1592"/>
  <c r="G1591" s="1"/>
  <c r="H1589"/>
  <c r="G1588" s="1"/>
  <c r="H1586"/>
  <c r="G1585"/>
  <c r="H1585" s="1"/>
  <c r="H1583"/>
  <c r="G1582" s="1"/>
  <c r="H1580"/>
  <c r="G1579" s="1"/>
  <c r="H1577"/>
  <c r="G1576" s="1"/>
  <c r="H1574"/>
  <c r="G1573" s="1"/>
  <c r="H1571"/>
  <c r="G1569" s="1"/>
  <c r="H1570"/>
  <c r="H1567"/>
  <c r="G1566" s="1"/>
  <c r="H1564"/>
  <c r="H1563"/>
  <c r="H1560"/>
  <c r="H1559"/>
  <c r="G1558" s="1"/>
  <c r="H1556"/>
  <c r="H1555"/>
  <c r="H1552"/>
  <c r="G1551" s="1"/>
  <c r="H1549"/>
  <c r="G1548" s="1"/>
  <c r="H1546"/>
  <c r="H1545"/>
  <c r="H1544"/>
  <c r="H1543"/>
  <c r="H1542"/>
  <c r="H1541"/>
  <c r="H1540"/>
  <c r="H1539"/>
  <c r="H1536"/>
  <c r="G1535" s="1"/>
  <c r="H1533"/>
  <c r="G1532" s="1"/>
  <c r="H1530"/>
  <c r="G1529" s="1"/>
  <c r="H1527"/>
  <c r="G1526" s="1"/>
  <c r="H1524"/>
  <c r="H1523"/>
  <c r="H1522"/>
  <c r="H1521"/>
  <c r="H1520"/>
  <c r="H1519"/>
  <c r="H1518"/>
  <c r="H1517"/>
  <c r="H1514"/>
  <c r="G1513" s="1"/>
  <c r="H1511"/>
  <c r="G1510" s="1"/>
  <c r="H1508"/>
  <c r="H1507"/>
  <c r="G1506" s="1"/>
  <c r="H1504"/>
  <c r="G1503"/>
  <c r="H1503" s="1"/>
  <c r="H1501"/>
  <c r="H1500"/>
  <c r="H1499"/>
  <c r="H1498"/>
  <c r="H1497"/>
  <c r="H1496"/>
  <c r="H1495"/>
  <c r="H1494"/>
  <c r="H1491"/>
  <c r="H1490"/>
  <c r="G1489" s="1"/>
  <c r="H1487"/>
  <c r="H1486"/>
  <c r="H1483"/>
  <c r="H1482"/>
  <c r="G1481" s="1"/>
  <c r="H1479"/>
  <c r="G1478" s="1"/>
  <c r="H1476"/>
  <c r="H1475"/>
  <c r="H1474"/>
  <c r="H1473"/>
  <c r="H1472"/>
  <c r="H1471"/>
  <c r="H1468"/>
  <c r="H1467"/>
  <c r="H1466"/>
  <c r="H1465"/>
  <c r="H1464"/>
  <c r="H1463"/>
  <c r="H1462"/>
  <c r="H1461"/>
  <c r="H1458"/>
  <c r="H1457"/>
  <c r="H1456"/>
  <c r="H1455"/>
  <c r="H1452"/>
  <c r="H1451"/>
  <c r="H1450"/>
  <c r="H1447"/>
  <c r="H1446"/>
  <c r="H1445"/>
  <c r="H1442"/>
  <c r="H1441"/>
  <c r="H1440"/>
  <c r="H1437"/>
  <c r="H1436"/>
  <c r="H1435"/>
  <c r="H1432"/>
  <c r="H1431"/>
  <c r="H1430"/>
  <c r="G1429" s="1"/>
  <c r="H1427"/>
  <c r="H1426"/>
  <c r="H1425"/>
  <c r="G1424" s="1"/>
  <c r="H1422"/>
  <c r="H1421"/>
  <c r="H1420"/>
  <c r="H1417"/>
  <c r="H1416"/>
  <c r="H1415"/>
  <c r="H1414"/>
  <c r="H1411"/>
  <c r="H1410"/>
  <c r="H1409"/>
  <c r="H1408"/>
  <c r="H1405"/>
  <c r="H1404"/>
  <c r="H1403"/>
  <c r="H1400"/>
  <c r="H1399"/>
  <c r="H1398"/>
  <c r="G1397" s="1"/>
  <c r="H1395"/>
  <c r="H1394"/>
  <c r="H1393"/>
  <c r="H1392"/>
  <c r="H1391"/>
  <c r="G1390" s="1"/>
  <c r="H1388"/>
  <c r="H1387"/>
  <c r="H1386"/>
  <c r="H1383"/>
  <c r="H1382"/>
  <c r="H1381"/>
  <c r="H1380"/>
  <c r="H1379"/>
  <c r="H1378"/>
  <c r="G1377" s="1"/>
  <c r="H1375"/>
  <c r="H1374"/>
  <c r="H1373"/>
  <c r="H1372"/>
  <c r="H1369"/>
  <c r="H1368"/>
  <c r="H1367"/>
  <c r="H1366"/>
  <c r="H1365"/>
  <c r="H1364"/>
  <c r="H1363"/>
  <c r="H1362"/>
  <c r="H1361"/>
  <c r="H1360"/>
  <c r="H1359"/>
  <c r="H1358"/>
  <c r="H1357"/>
  <c r="H1356"/>
  <c r="H1353"/>
  <c r="H1352"/>
  <c r="H1351"/>
  <c r="H1350"/>
  <c r="H1347"/>
  <c r="I1346"/>
  <c r="H1346"/>
  <c r="H1345"/>
  <c r="H1344"/>
  <c r="H1343"/>
  <c r="H1340"/>
  <c r="H1339"/>
  <c r="H1338"/>
  <c r="H1337"/>
  <c r="H1336"/>
  <c r="H1335"/>
  <c r="H1332"/>
  <c r="H1331"/>
  <c r="H1330"/>
  <c r="H1329"/>
  <c r="H1326"/>
  <c r="H1325"/>
  <c r="H1324"/>
  <c r="H1323"/>
  <c r="H1322"/>
  <c r="H1321"/>
  <c r="H1320"/>
  <c r="H1319"/>
  <c r="H1316"/>
  <c r="H1315"/>
  <c r="H1314"/>
  <c r="H1313"/>
  <c r="H1312"/>
  <c r="H1311"/>
  <c r="G1308" s="1"/>
  <c r="H1310"/>
  <c r="H1309"/>
  <c r="H1306"/>
  <c r="H1305"/>
  <c r="H1302"/>
  <c r="H1301"/>
  <c r="H1300"/>
  <c r="H1299"/>
  <c r="H1298"/>
  <c r="H1295"/>
  <c r="H1294"/>
  <c r="H1293"/>
  <c r="H1292"/>
  <c r="H1291"/>
  <c r="H1288"/>
  <c r="H1287"/>
  <c r="H1286"/>
  <c r="H1283"/>
  <c r="H1282"/>
  <c r="H1281"/>
  <c r="H1280"/>
  <c r="H1279"/>
  <c r="H1278"/>
  <c r="H1277"/>
  <c r="H1276"/>
  <c r="H1273"/>
  <c r="H1272"/>
  <c r="H1271"/>
  <c r="G1269" s="1"/>
  <c r="H1270"/>
  <c r="H1267"/>
  <c r="H1266"/>
  <c r="H1263"/>
  <c r="H1262"/>
  <c r="H1261"/>
  <c r="H1260"/>
  <c r="H1257"/>
  <c r="H1256"/>
  <c r="H1253"/>
  <c r="H1252"/>
  <c r="H1251"/>
  <c r="H1250"/>
  <c r="H1249"/>
  <c r="H1248"/>
  <c r="H1247"/>
  <c r="I1246"/>
  <c r="H1246"/>
  <c r="H1243"/>
  <c r="H1242"/>
  <c r="H1241"/>
  <c r="H1240"/>
  <c r="H1239"/>
  <c r="H1238"/>
  <c r="I1237"/>
  <c r="H1237"/>
  <c r="H1234"/>
  <c r="H1233"/>
  <c r="H1232"/>
  <c r="H1229"/>
  <c r="H1228"/>
  <c r="H1227"/>
  <c r="H1224"/>
  <c r="H1223"/>
  <c r="H1222"/>
  <c r="H1221"/>
  <c r="H1220"/>
  <c r="H1219"/>
  <c r="H1218"/>
  <c r="H1217"/>
  <c r="H1214"/>
  <c r="H1213"/>
  <c r="H1212"/>
  <c r="H1211"/>
  <c r="H1210"/>
  <c r="H1209"/>
  <c r="I1206"/>
  <c r="H1206"/>
  <c r="H1205"/>
  <c r="H1204"/>
  <c r="H1203"/>
  <c r="G1202" s="1"/>
  <c r="I1200"/>
  <c r="H1200"/>
  <c r="H1199"/>
  <c r="H1196"/>
  <c r="H1195"/>
  <c r="H1194"/>
  <c r="H1193"/>
  <c r="H1192"/>
  <c r="H1191"/>
  <c r="H1190"/>
  <c r="H1189"/>
  <c r="H1186"/>
  <c r="H1185"/>
  <c r="H1184"/>
  <c r="H1183"/>
  <c r="H1182"/>
  <c r="H1181"/>
  <c r="H1180"/>
  <c r="H1179"/>
  <c r="H1176"/>
  <c r="H1175"/>
  <c r="H1174"/>
  <c r="H1173"/>
  <c r="H1172"/>
  <c r="H1171"/>
  <c r="G1168" s="1"/>
  <c r="H1170"/>
  <c r="H1169"/>
  <c r="H1166"/>
  <c r="H1165"/>
  <c r="H1164"/>
  <c r="H1163"/>
  <c r="H1162"/>
  <c r="G1159" s="1"/>
  <c r="H1161"/>
  <c r="H1160"/>
  <c r="H1157"/>
  <c r="H1156"/>
  <c r="H1155"/>
  <c r="H1154"/>
  <c r="H1153"/>
  <c r="H1150"/>
  <c r="H1149"/>
  <c r="H1148"/>
  <c r="H1147"/>
  <c r="H1146"/>
  <c r="H1145"/>
  <c r="H1144"/>
  <c r="H1143"/>
  <c r="H1140"/>
  <c r="H1139"/>
  <c r="H1138"/>
  <c r="H1137"/>
  <c r="H1136"/>
  <c r="H1135"/>
  <c r="H1134"/>
  <c r="H1131"/>
  <c r="H1130"/>
  <c r="H1129"/>
  <c r="H1128"/>
  <c r="H1127"/>
  <c r="H1126"/>
  <c r="H1125"/>
  <c r="H1124"/>
  <c r="H1121"/>
  <c r="H1120"/>
  <c r="H1117"/>
  <c r="H1116"/>
  <c r="H1115"/>
  <c r="H1114"/>
  <c r="G1113" s="1"/>
  <c r="H1111"/>
  <c r="H1110"/>
  <c r="H1107"/>
  <c r="H1106"/>
  <c r="H1105"/>
  <c r="H1104"/>
  <c r="H1103"/>
  <c r="H1102"/>
  <c r="H1101"/>
  <c r="I1100"/>
  <c r="H1100"/>
  <c r="H1097"/>
  <c r="H1096"/>
  <c r="H1095"/>
  <c r="G1093" s="1"/>
  <c r="H1094"/>
  <c r="H1091"/>
  <c r="H1090"/>
  <c r="H1089"/>
  <c r="H1088"/>
  <c r="H1087"/>
  <c r="H1086"/>
  <c r="H1083"/>
  <c r="H1082"/>
  <c r="H1081"/>
  <c r="G1079" s="1"/>
  <c r="H1080"/>
  <c r="H1077"/>
  <c r="H1076"/>
  <c r="H1075"/>
  <c r="H1074"/>
  <c r="H1073"/>
  <c r="H1070"/>
  <c r="G1067" s="1"/>
  <c r="H1069"/>
  <c r="H1068"/>
  <c r="H1065"/>
  <c r="H1064"/>
  <c r="H1063"/>
  <c r="H1062"/>
  <c r="H1061"/>
  <c r="H1058"/>
  <c r="H1057"/>
  <c r="H1056"/>
  <c r="H1053"/>
  <c r="H1052"/>
  <c r="H1051"/>
  <c r="H1050"/>
  <c r="H1049"/>
  <c r="I1048"/>
  <c r="H1048"/>
  <c r="H1045"/>
  <c r="H1044"/>
  <c r="H1043"/>
  <c r="H1042"/>
  <c r="H1039"/>
  <c r="H1038"/>
  <c r="H1037"/>
  <c r="H1036"/>
  <c r="H1035"/>
  <c r="H1034"/>
  <c r="H1033"/>
  <c r="H1032"/>
  <c r="H1026"/>
  <c r="H1025"/>
  <c r="H1022"/>
  <c r="H1021"/>
  <c r="H1020"/>
  <c r="H1019"/>
  <c r="H1016"/>
  <c r="H1015"/>
  <c r="G1014" s="1"/>
  <c r="H1012"/>
  <c r="H1011"/>
  <c r="G1010" s="1"/>
  <c r="H1008"/>
  <c r="H1007"/>
  <c r="H1006"/>
  <c r="G1005" s="1"/>
  <c r="I1005" s="1"/>
  <c r="H1003"/>
  <c r="H1002"/>
  <c r="H999"/>
  <c r="H998"/>
  <c r="H997"/>
  <c r="H996"/>
  <c r="H995"/>
  <c r="H994"/>
  <c r="H992"/>
  <c r="G991" s="1"/>
  <c r="I991" s="1"/>
  <c r="H987"/>
  <c r="H986"/>
  <c r="H985"/>
  <c r="H984"/>
  <c r="H983"/>
  <c r="G982" s="1"/>
  <c r="I982" s="1"/>
  <c r="H980"/>
  <c r="H979"/>
  <c r="H978"/>
  <c r="H977"/>
  <c r="H975"/>
  <c r="H974"/>
  <c r="H973"/>
  <c r="H972"/>
  <c r="H971"/>
  <c r="H970"/>
  <c r="H969"/>
  <c r="H968"/>
  <c r="H967"/>
  <c r="H966"/>
  <c r="H965"/>
  <c r="H964"/>
  <c r="H963"/>
  <c r="H962"/>
  <c r="H961"/>
  <c r="H959"/>
  <c r="H958"/>
  <c r="H953"/>
  <c r="H952"/>
  <c r="H951"/>
  <c r="H950"/>
  <c r="H949"/>
  <c r="H948"/>
  <c r="H945"/>
  <c r="H944"/>
  <c r="H943"/>
  <c r="H942"/>
  <c r="H941"/>
  <c r="H940"/>
  <c r="H939"/>
  <c r="H936"/>
  <c r="H935"/>
  <c r="H932"/>
  <c r="H931"/>
  <c r="H930"/>
  <c r="H929"/>
  <c r="H928"/>
  <c r="H925"/>
  <c r="H924"/>
  <c r="H923"/>
  <c r="H920"/>
  <c r="G919" s="1"/>
  <c r="H917"/>
  <c r="H916"/>
  <c r="H915"/>
  <c r="H911"/>
  <c r="H909"/>
  <c r="H908"/>
  <c r="H907"/>
  <c r="H906"/>
  <c r="H905"/>
  <c r="H904"/>
  <c r="H903"/>
  <c r="H902"/>
  <c r="H901"/>
  <c r="H900"/>
  <c r="H899"/>
  <c r="H898"/>
  <c r="H897"/>
  <c r="H896"/>
  <c r="H895"/>
  <c r="H894"/>
  <c r="H893"/>
  <c r="H892"/>
  <c r="H891"/>
  <c r="H890"/>
  <c r="H889"/>
  <c r="H888"/>
  <c r="H885"/>
  <c r="H884"/>
  <c r="H883"/>
  <c r="G882" s="1"/>
  <c r="H880"/>
  <c r="H879"/>
  <c r="H878"/>
  <c r="H877"/>
  <c r="G876" s="1"/>
  <c r="H874"/>
  <c r="H873"/>
  <c r="H872"/>
  <c r="H871"/>
  <c r="G870" s="1"/>
  <c r="I870" s="1"/>
  <c r="H868"/>
  <c r="H867"/>
  <c r="H866"/>
  <c r="G865" s="1"/>
  <c r="H863"/>
  <c r="G860" s="1"/>
  <c r="I860" s="1"/>
  <c r="H862"/>
  <c r="H861"/>
  <c r="H858"/>
  <c r="H857"/>
  <c r="H856"/>
  <c r="H855"/>
  <c r="H852"/>
  <c r="H851"/>
  <c r="H850"/>
  <c r="H849"/>
  <c r="H846"/>
  <c r="H845"/>
  <c r="H844"/>
  <c r="H843"/>
  <c r="H842"/>
  <c r="H841"/>
  <c r="H840"/>
  <c r="H837"/>
  <c r="H836"/>
  <c r="H835"/>
  <c r="H834"/>
  <c r="H831"/>
  <c r="H830"/>
  <c r="H829"/>
  <c r="H826"/>
  <c r="H825"/>
  <c r="H824"/>
  <c r="G823" s="1"/>
  <c r="H821"/>
  <c r="G820" s="1"/>
  <c r="H818"/>
  <c r="H817"/>
  <c r="H816"/>
  <c r="H815"/>
  <c r="H812"/>
  <c r="H811"/>
  <c r="H810"/>
  <c r="H807"/>
  <c r="H806"/>
  <c r="H805"/>
  <c r="H802"/>
  <c r="H801"/>
  <c r="H800"/>
  <c r="H797"/>
  <c r="H796"/>
  <c r="H795"/>
  <c r="H794"/>
  <c r="H793"/>
  <c r="H792"/>
  <c r="H791"/>
  <c r="H788"/>
  <c r="H787"/>
  <c r="G786" s="1"/>
  <c r="H784"/>
  <c r="H783"/>
  <c r="H782"/>
  <c r="H781"/>
  <c r="H780"/>
  <c r="H777"/>
  <c r="H776"/>
  <c r="H775"/>
  <c r="H772"/>
  <c r="G771" s="1"/>
  <c r="H769"/>
  <c r="H768"/>
  <c r="H767"/>
  <c r="H764"/>
  <c r="H763"/>
  <c r="H762"/>
  <c r="H761"/>
  <c r="H760"/>
  <c r="H759"/>
  <c r="H756"/>
  <c r="H755"/>
  <c r="H754"/>
  <c r="H753"/>
  <c r="H752"/>
  <c r="H751"/>
  <c r="H750"/>
  <c r="H749"/>
  <c r="H748"/>
  <c r="H743"/>
  <c r="H742"/>
  <c r="H741"/>
  <c r="H738"/>
  <c r="H737"/>
  <c r="H736"/>
  <c r="H735"/>
  <c r="H734"/>
  <c r="H731"/>
  <c r="H730"/>
  <c r="H729"/>
  <c r="H726"/>
  <c r="H725"/>
  <c r="H724"/>
  <c r="H723"/>
  <c r="H722"/>
  <c r="H721"/>
  <c r="H720"/>
  <c r="H719"/>
  <c r="H716"/>
  <c r="H715"/>
  <c r="H714"/>
  <c r="H713"/>
  <c r="H712"/>
  <c r="H711"/>
  <c r="H710"/>
  <c r="H709"/>
  <c r="G708" s="1"/>
  <c r="I708" s="1"/>
  <c r="H706"/>
  <c r="H705"/>
  <c r="H704"/>
  <c r="H703"/>
  <c r="H702"/>
  <c r="H699"/>
  <c r="H698"/>
  <c r="H697"/>
  <c r="H696"/>
  <c r="H693"/>
  <c r="G691" s="1"/>
  <c r="H691" s="1"/>
  <c r="H692"/>
  <c r="H689"/>
  <c r="H688"/>
  <c r="H687"/>
  <c r="H686"/>
  <c r="H685"/>
  <c r="H682"/>
  <c r="H681"/>
  <c r="H680"/>
  <c r="H679"/>
  <c r="H676"/>
  <c r="H675"/>
  <c r="H674"/>
  <c r="H673"/>
  <c r="H670"/>
  <c r="H669"/>
  <c r="H668"/>
  <c r="H667"/>
  <c r="H666"/>
  <c r="H665"/>
  <c r="H664"/>
  <c r="H661"/>
  <c r="H660"/>
  <c r="H659"/>
  <c r="H658"/>
  <c r="H657"/>
  <c r="H656"/>
  <c r="H655"/>
  <c r="H654"/>
  <c r="H653"/>
  <c r="H652"/>
  <c r="H649"/>
  <c r="H648"/>
  <c r="H645"/>
  <c r="G644" s="1"/>
  <c r="H640"/>
  <c r="H639"/>
  <c r="H638"/>
  <c r="H635"/>
  <c r="H634"/>
  <c r="H633"/>
  <c r="H632"/>
  <c r="H631"/>
  <c r="H628"/>
  <c r="H627"/>
  <c r="H626"/>
  <c r="H625"/>
  <c r="H624"/>
  <c r="H623"/>
  <c r="H622"/>
  <c r="H621"/>
  <c r="H620"/>
  <c r="H619"/>
  <c r="H618"/>
  <c r="H615"/>
  <c r="H614"/>
  <c r="H613"/>
  <c r="H610"/>
  <c r="H609"/>
  <c r="H608"/>
  <c r="H605"/>
  <c r="H604"/>
  <c r="H603"/>
  <c r="H602"/>
  <c r="H601"/>
  <c r="H600"/>
  <c r="G599" s="1"/>
  <c r="I599" s="1"/>
  <c r="H597"/>
  <c r="H596"/>
  <c r="H595"/>
  <c r="H594"/>
  <c r="H593"/>
  <c r="H592"/>
  <c r="H589"/>
  <c r="H588"/>
  <c r="H587"/>
  <c r="H586"/>
  <c r="H585"/>
  <c r="H582"/>
  <c r="H581"/>
  <c r="H580"/>
  <c r="H579"/>
  <c r="H578"/>
  <c r="H577"/>
  <c r="H574"/>
  <c r="H573"/>
  <c r="H572"/>
  <c r="H569"/>
  <c r="H568"/>
  <c r="G566" s="1"/>
  <c r="I566" s="1"/>
  <c r="H567"/>
  <c r="H564"/>
  <c r="H563"/>
  <c r="H562"/>
  <c r="H561"/>
  <c r="H560"/>
  <c r="H559"/>
  <c r="H558"/>
  <c r="H555"/>
  <c r="H554"/>
  <c r="H553"/>
  <c r="H552"/>
  <c r="H549"/>
  <c r="H548"/>
  <c r="G547"/>
  <c r="I547" s="1"/>
  <c r="H545"/>
  <c r="H544"/>
  <c r="H543"/>
  <c r="H542"/>
  <c r="H541"/>
  <c r="H538"/>
  <c r="H537"/>
  <c r="H536"/>
  <c r="H535"/>
  <c r="H532"/>
  <c r="H531"/>
  <c r="H530"/>
  <c r="H529"/>
  <c r="H526"/>
  <c r="H525"/>
  <c r="H524"/>
  <c r="H523"/>
  <c r="H522"/>
  <c r="H521"/>
  <c r="H520"/>
  <c r="H517"/>
  <c r="H516"/>
  <c r="H515"/>
  <c r="H514"/>
  <c r="H513"/>
  <c r="H512"/>
  <c r="H511"/>
  <c r="H510"/>
  <c r="H509"/>
  <c r="H508"/>
  <c r="H505"/>
  <c r="H504"/>
  <c r="H501"/>
  <c r="G500" s="1"/>
  <c r="H496"/>
  <c r="H495"/>
  <c r="H494"/>
  <c r="H493"/>
  <c r="G492" s="1"/>
  <c r="I492" s="1"/>
  <c r="H490"/>
  <c r="H489"/>
  <c r="H488"/>
  <c r="H485"/>
  <c r="H484"/>
  <c r="H483"/>
  <c r="H480"/>
  <c r="H479"/>
  <c r="H478"/>
  <c r="H477"/>
  <c r="H476"/>
  <c r="H475"/>
  <c r="H474"/>
  <c r="H473"/>
  <c r="H472"/>
  <c r="H471"/>
  <c r="H470"/>
  <c r="H469"/>
  <c r="H468"/>
  <c r="H467"/>
  <c r="H466"/>
  <c r="H465"/>
  <c r="H464"/>
  <c r="H463"/>
  <c r="H462"/>
  <c r="H461"/>
  <c r="H460"/>
  <c r="H459"/>
  <c r="H458"/>
  <c r="H457"/>
  <c r="H456"/>
  <c r="H455"/>
  <c r="H454"/>
  <c r="H453"/>
  <c r="H452"/>
  <c r="H451"/>
  <c r="H450"/>
  <c r="H449"/>
  <c r="H446"/>
  <c r="H445"/>
  <c r="H444"/>
  <c r="H441"/>
  <c r="H440"/>
  <c r="H439"/>
  <c r="H438"/>
  <c r="H437"/>
  <c r="H434"/>
  <c r="H433"/>
  <c r="H432"/>
  <c r="H431"/>
  <c r="H430"/>
  <c r="H429"/>
  <c r="H428"/>
  <c r="H425"/>
  <c r="H424"/>
  <c r="G423" s="1"/>
  <c r="H423" s="1"/>
  <c r="H421"/>
  <c r="H420"/>
  <c r="H419"/>
  <c r="H418"/>
  <c r="H417"/>
  <c r="H416"/>
  <c r="H415"/>
  <c r="H412"/>
  <c r="H411"/>
  <c r="H410"/>
  <c r="H409"/>
  <c r="H408"/>
  <c r="H405"/>
  <c r="H404"/>
  <c r="H403"/>
  <c r="H402"/>
  <c r="H399"/>
  <c r="H398"/>
  <c r="H397"/>
  <c r="H396"/>
  <c r="H393"/>
  <c r="H392"/>
  <c r="H391"/>
  <c r="H390"/>
  <c r="H389"/>
  <c r="H386"/>
  <c r="H385"/>
  <c r="H384"/>
  <c r="H383"/>
  <c r="H380"/>
  <c r="G379" s="1"/>
  <c r="I379" s="1"/>
  <c r="H377"/>
  <c r="H376"/>
  <c r="H375"/>
  <c r="H374"/>
  <c r="H373"/>
  <c r="H370"/>
  <c r="H369"/>
  <c r="H368"/>
  <c r="H367"/>
  <c r="H366"/>
  <c r="G363" s="1"/>
  <c r="I363" s="1"/>
  <c r="H365"/>
  <c r="H364"/>
  <c r="H361"/>
  <c r="H360"/>
  <c r="H359"/>
  <c r="H358"/>
  <c r="H357"/>
  <c r="G356" s="1"/>
  <c r="H354"/>
  <c r="H353"/>
  <c r="H352"/>
  <c r="H351"/>
  <c r="H350"/>
  <c r="H347"/>
  <c r="H346"/>
  <c r="H345"/>
  <c r="H344"/>
  <c r="H341"/>
  <c r="H340"/>
  <c r="H339"/>
  <c r="H338"/>
  <c r="H337"/>
  <c r="H336"/>
  <c r="H335"/>
  <c r="H332"/>
  <c r="G331" s="1"/>
  <c r="H327"/>
  <c r="H326"/>
  <c r="H325"/>
  <c r="G324" s="1"/>
  <c r="I324" s="1"/>
  <c r="H322"/>
  <c r="H321"/>
  <c r="H320"/>
  <c r="H319"/>
  <c r="H318"/>
  <c r="H315"/>
  <c r="H314"/>
  <c r="H313"/>
  <c r="H310"/>
  <c r="H309"/>
  <c r="H308"/>
  <c r="H307"/>
  <c r="H306"/>
  <c r="H305"/>
  <c r="H302"/>
  <c r="H301"/>
  <c r="H300"/>
  <c r="H299"/>
  <c r="H298"/>
  <c r="H297"/>
  <c r="H294"/>
  <c r="H293"/>
  <c r="H292"/>
  <c r="H291"/>
  <c r="H290"/>
  <c r="H287"/>
  <c r="H286"/>
  <c r="H285"/>
  <c r="H282"/>
  <c r="H281"/>
  <c r="H280"/>
  <c r="H279"/>
  <c r="H276"/>
  <c r="H275"/>
  <c r="H274"/>
  <c r="H273"/>
  <c r="H270"/>
  <c r="H269"/>
  <c r="H268"/>
  <c r="H267"/>
  <c r="H266"/>
  <c r="H265"/>
  <c r="H264"/>
  <c r="H263"/>
  <c r="H262"/>
  <c r="H261"/>
  <c r="H258"/>
  <c r="H257"/>
  <c r="H256"/>
  <c r="H255"/>
  <c r="H252"/>
  <c r="H251"/>
  <c r="H250"/>
  <c r="H247"/>
  <c r="H246"/>
  <c r="H245"/>
  <c r="H244"/>
  <c r="H243"/>
  <c r="G242" s="1"/>
  <c r="I242" s="1"/>
  <c r="H240"/>
  <c r="H239"/>
  <c r="H238"/>
  <c r="G237" s="1"/>
  <c r="I237" s="1"/>
  <c r="H235"/>
  <c r="H234"/>
  <c r="H233"/>
  <c r="H232"/>
  <c r="H231"/>
  <c r="H230"/>
  <c r="H227"/>
  <c r="H226"/>
  <c r="H225"/>
  <c r="H224"/>
  <c r="H223"/>
  <c r="H222"/>
  <c r="H219"/>
  <c r="H218"/>
  <c r="H217"/>
  <c r="H216"/>
  <c r="H215"/>
  <c r="H212"/>
  <c r="H211"/>
  <c r="H210"/>
  <c r="H209"/>
  <c r="H208"/>
  <c r="H207"/>
  <c r="H204"/>
  <c r="H203"/>
  <c r="H202"/>
  <c r="H199"/>
  <c r="H198"/>
  <c r="H197"/>
  <c r="H194"/>
  <c r="H193"/>
  <c r="H192"/>
  <c r="H191"/>
  <c r="H190"/>
  <c r="H189"/>
  <c r="H188"/>
  <c r="H185"/>
  <c r="H184"/>
  <c r="H183"/>
  <c r="H182"/>
  <c r="H181"/>
  <c r="H178"/>
  <c r="H177"/>
  <c r="H176"/>
  <c r="H175"/>
  <c r="H174"/>
  <c r="H173"/>
  <c r="H172"/>
  <c r="H169"/>
  <c r="H168"/>
  <c r="H167"/>
  <c r="H166"/>
  <c r="H165"/>
  <c r="H162"/>
  <c r="H161"/>
  <c r="H160"/>
  <c r="H159"/>
  <c r="H158"/>
  <c r="H155"/>
  <c r="G154" s="1"/>
  <c r="I154" s="1"/>
  <c r="H150"/>
  <c r="H149"/>
  <c r="H148"/>
  <c r="H147"/>
  <c r="H146"/>
  <c r="H145"/>
  <c r="H144"/>
  <c r="H141"/>
  <c r="G140" s="1"/>
  <c r="H138"/>
  <c r="H137"/>
  <c r="H136"/>
  <c r="H135"/>
  <c r="H134"/>
  <c r="H133"/>
  <c r="H132"/>
  <c r="H131"/>
  <c r="H128"/>
  <c r="H127"/>
  <c r="H124"/>
  <c r="H123"/>
  <c r="H122"/>
  <c r="H119"/>
  <c r="G118" s="1"/>
  <c r="I118" s="1"/>
  <c r="H116"/>
  <c r="H115"/>
  <c r="H114"/>
  <c r="H113"/>
  <c r="H112"/>
  <c r="H111"/>
  <c r="H108"/>
  <c r="H107"/>
  <c r="H106"/>
  <c r="H105"/>
  <c r="H104"/>
  <c r="H103"/>
  <c r="H102"/>
  <c r="H101"/>
  <c r="H100"/>
  <c r="H97"/>
  <c r="H96"/>
  <c r="G95" s="1"/>
  <c r="I95" s="1"/>
  <c r="H93"/>
  <c r="H92"/>
  <c r="H91"/>
  <c r="H88"/>
  <c r="H87"/>
  <c r="G87"/>
  <c r="H83"/>
  <c r="G82" s="1"/>
  <c r="H80"/>
  <c r="H79"/>
  <c r="H78"/>
  <c r="H77"/>
  <c r="H76"/>
  <c r="H75"/>
  <c r="H72"/>
  <c r="H71"/>
  <c r="H68"/>
  <c r="H67"/>
  <c r="H66"/>
  <c r="H65"/>
  <c r="H62"/>
  <c r="G61" s="1"/>
  <c r="H61" s="1"/>
  <c r="H59"/>
  <c r="G58" s="1"/>
  <c r="H58" s="1"/>
  <c r="H56"/>
  <c r="H55"/>
  <c r="G54" s="1"/>
  <c r="I54" s="1"/>
  <c r="H52"/>
  <c r="H51"/>
  <c r="H50"/>
  <c r="H49"/>
  <c r="H46"/>
  <c r="G45"/>
  <c r="I45" s="1"/>
  <c r="H43"/>
  <c r="H42"/>
  <c r="H41"/>
  <c r="H40"/>
  <c r="H39"/>
  <c r="H38"/>
  <c r="H35"/>
  <c r="H34"/>
  <c r="H33"/>
  <c r="H30"/>
  <c r="H29"/>
  <c r="H28"/>
  <c r="H27"/>
  <c r="H26"/>
  <c r="H25"/>
  <c r="H24"/>
  <c r="H22"/>
  <c r="H21"/>
  <c r="H20"/>
  <c r="H19"/>
  <c r="H16"/>
  <c r="G15" s="1"/>
  <c r="H13"/>
  <c r="H12"/>
  <c r="H11"/>
  <c r="H10"/>
  <c r="I218" i="4"/>
  <c r="B218"/>
  <c r="K217"/>
  <c r="I217"/>
  <c r="I213"/>
  <c r="I212"/>
  <c r="B212"/>
  <c r="B210"/>
  <c r="K206"/>
  <c r="B206"/>
  <c r="B203"/>
  <c r="B198"/>
  <c r="K197"/>
  <c r="B197"/>
  <c r="J196"/>
  <c r="R196" s="1"/>
  <c r="B196"/>
  <c r="I195"/>
  <c r="I194"/>
  <c r="B194"/>
  <c r="K193"/>
  <c r="I193"/>
  <c r="I191"/>
  <c r="I188"/>
  <c r="B188"/>
  <c r="B187"/>
  <c r="I186"/>
  <c r="B186"/>
  <c r="J185"/>
  <c r="R185" s="1"/>
  <c r="B185"/>
  <c r="I184"/>
  <c r="B184"/>
  <c r="I183"/>
  <c r="I180"/>
  <c r="I179"/>
  <c r="B179"/>
  <c r="I178"/>
  <c r="B177"/>
  <c r="I176"/>
  <c r="J175"/>
  <c r="R175" s="1"/>
  <c r="B175"/>
  <c r="K172"/>
  <c r="I172"/>
  <c r="K171"/>
  <c r="I171"/>
  <c r="B171"/>
  <c r="I170"/>
  <c r="I169"/>
  <c r="K168"/>
  <c r="K167"/>
  <c r="I167"/>
  <c r="B167"/>
  <c r="I166"/>
  <c r="I165"/>
  <c r="K164"/>
  <c r="I164"/>
  <c r="K163"/>
  <c r="I163"/>
  <c r="B163"/>
  <c r="I162"/>
  <c r="I161"/>
  <c r="B161"/>
  <c r="I157"/>
  <c r="I156"/>
  <c r="B156"/>
  <c r="K155"/>
  <c r="B155"/>
  <c r="K154"/>
  <c r="I154"/>
  <c r="B154"/>
  <c r="J151"/>
  <c r="P151" s="1"/>
  <c r="B151"/>
  <c r="I150"/>
  <c r="B150"/>
  <c r="B149"/>
  <c r="K148"/>
  <c r="I148"/>
  <c r="B148"/>
  <c r="B147"/>
  <c r="I146"/>
  <c r="B145"/>
  <c r="K144"/>
  <c r="I144"/>
  <c r="I143"/>
  <c r="B143"/>
  <c r="J142"/>
  <c r="P142" s="1"/>
  <c r="B142"/>
  <c r="B141"/>
  <c r="I137"/>
  <c r="I136"/>
  <c r="B136"/>
  <c r="K133"/>
  <c r="I133"/>
  <c r="I132"/>
  <c r="B132"/>
  <c r="I130"/>
  <c r="B130"/>
  <c r="K129"/>
  <c r="I129"/>
  <c r="I128"/>
  <c r="J127"/>
  <c r="R127" s="1"/>
  <c r="I126"/>
  <c r="B126"/>
  <c r="K125"/>
  <c r="I124"/>
  <c r="J121"/>
  <c r="P121" s="1"/>
  <c r="B121"/>
  <c r="B120"/>
  <c r="K119"/>
  <c r="B119"/>
  <c r="J118"/>
  <c r="P118" s="1"/>
  <c r="B118"/>
  <c r="B117"/>
  <c r="I116"/>
  <c r="K115"/>
  <c r="I115"/>
  <c r="B115"/>
  <c r="J114"/>
  <c r="P114" s="1"/>
  <c r="B114"/>
  <c r="B113"/>
  <c r="I109"/>
  <c r="B109"/>
  <c r="J108"/>
  <c r="T108" s="1"/>
  <c r="B108"/>
  <c r="B107"/>
  <c r="B106"/>
  <c r="I105"/>
  <c r="I102"/>
  <c r="B102"/>
  <c r="K101"/>
  <c r="B101"/>
  <c r="K100"/>
  <c r="I100"/>
  <c r="B100"/>
  <c r="B99"/>
  <c r="I98"/>
  <c r="B98"/>
  <c r="K97"/>
  <c r="I97"/>
  <c r="K96"/>
  <c r="I96"/>
  <c r="B96"/>
  <c r="B93"/>
  <c r="I92"/>
  <c r="B91"/>
  <c r="I90"/>
  <c r="B89"/>
  <c r="I88"/>
  <c r="B87"/>
  <c r="I86"/>
  <c r="J85"/>
  <c r="P85" s="1"/>
  <c r="B85"/>
  <c r="B84"/>
  <c r="B80"/>
  <c r="B79"/>
  <c r="I78"/>
  <c r="B78"/>
  <c r="K77"/>
  <c r="I77"/>
  <c r="B76"/>
  <c r="I75"/>
  <c r="B75"/>
  <c r="B74"/>
  <c r="K73"/>
  <c r="I73"/>
  <c r="J72"/>
  <c r="R72" s="1"/>
  <c r="B72"/>
  <c r="J71"/>
  <c r="R71" s="1"/>
  <c r="B71"/>
  <c r="I68"/>
  <c r="B68"/>
  <c r="K67"/>
  <c r="I66"/>
  <c r="B66"/>
  <c r="I65"/>
  <c r="I64"/>
  <c r="B64"/>
  <c r="K63"/>
  <c r="I62"/>
  <c r="B62"/>
  <c r="J61"/>
  <c r="R61" s="1"/>
  <c r="B61"/>
  <c r="I60"/>
  <c r="B60"/>
  <c r="K59"/>
  <c r="I59"/>
  <c r="I58"/>
  <c r="B58"/>
  <c r="J55"/>
  <c r="P55" s="1"/>
  <c r="B55"/>
  <c r="I54"/>
  <c r="K53"/>
  <c r="B53"/>
  <c r="I52"/>
  <c r="B52"/>
  <c r="I51"/>
  <c r="B51"/>
  <c r="I47"/>
  <c r="B46"/>
  <c r="K45"/>
  <c r="I45"/>
  <c r="B45"/>
  <c r="B44"/>
  <c r="I43"/>
  <c r="B42"/>
  <c r="I38"/>
  <c r="B38"/>
  <c r="K37"/>
  <c r="B37"/>
  <c r="I36"/>
  <c r="B36"/>
  <c r="K35"/>
  <c r="I35"/>
  <c r="K31"/>
  <c r="I31"/>
  <c r="B31"/>
  <c r="B30"/>
  <c r="I29"/>
  <c r="K28"/>
  <c r="I28"/>
  <c r="K27"/>
  <c r="I27"/>
  <c r="B27"/>
  <c r="I24"/>
  <c r="B24"/>
  <c r="B23"/>
  <c r="B22"/>
  <c r="K21"/>
  <c r="B21"/>
  <c r="I18"/>
  <c r="K17"/>
  <c r="J17"/>
  <c r="N17" s="1"/>
  <c r="B17"/>
  <c r="K13"/>
  <c r="I13"/>
  <c r="B13"/>
  <c r="J12"/>
  <c r="B12"/>
  <c r="K11"/>
  <c r="O11" s="1"/>
  <c r="J11"/>
  <c r="B11"/>
  <c r="H209" i="1" l="1"/>
  <c r="I209" s="1"/>
  <c r="L15"/>
  <c r="J15"/>
  <c r="L18"/>
  <c r="J18"/>
  <c r="L23"/>
  <c r="J23"/>
  <c r="L46"/>
  <c r="J46"/>
  <c r="L52"/>
  <c r="J52"/>
  <c r="J75" s="1"/>
  <c r="L45" s="1"/>
  <c r="O45" s="1"/>
  <c r="L64"/>
  <c r="J64"/>
  <c r="L104"/>
  <c r="J104"/>
  <c r="L114"/>
  <c r="J114"/>
  <c r="J128" s="1"/>
  <c r="L103" s="1"/>
  <c r="O103" s="1"/>
  <c r="L125"/>
  <c r="J125"/>
  <c r="L149"/>
  <c r="J149"/>
  <c r="L162"/>
  <c r="J162"/>
  <c r="L169"/>
  <c r="J169"/>
  <c r="L176"/>
  <c r="J176"/>
  <c r="J193"/>
  <c r="L187" s="1"/>
  <c r="L188"/>
  <c r="J188"/>
  <c r="L195"/>
  <c r="J195"/>
  <c r="L201"/>
  <c r="J201"/>
  <c r="J205" s="1"/>
  <c r="L194" s="1"/>
  <c r="O194" s="1"/>
  <c r="L31"/>
  <c r="J31"/>
  <c r="L37"/>
  <c r="J37"/>
  <c r="J44" s="1"/>
  <c r="L30" s="1"/>
  <c r="O30" s="1"/>
  <c r="L77"/>
  <c r="J77"/>
  <c r="L88"/>
  <c r="J88"/>
  <c r="J102" s="1"/>
  <c r="L76" s="1"/>
  <c r="O76" s="1"/>
  <c r="L96"/>
  <c r="J96"/>
  <c r="L130"/>
  <c r="J130"/>
  <c r="L142"/>
  <c r="J142"/>
  <c r="J147" s="1"/>
  <c r="L129" s="1"/>
  <c r="O129" s="1"/>
  <c r="W10" i="4"/>
  <c r="Q123"/>
  <c r="Q153"/>
  <c r="Q160"/>
  <c r="Q216"/>
  <c r="Q57"/>
  <c r="J11" i="1"/>
  <c r="H1548" i="2"/>
  <c r="I1073"/>
  <c r="H1093"/>
  <c r="I159"/>
  <c r="I103"/>
  <c r="I91"/>
  <c r="I122"/>
  <c r="I351"/>
  <c r="H1573"/>
  <c r="I1094"/>
  <c r="H1711"/>
  <c r="I1339"/>
  <c r="I1331"/>
  <c r="H1067"/>
  <c r="I65"/>
  <c r="H1113"/>
  <c r="I101"/>
  <c r="H1159"/>
  <c r="I145"/>
  <c r="H1390"/>
  <c r="I889"/>
  <c r="H1529"/>
  <c r="I1065"/>
  <c r="H1608"/>
  <c r="I1169"/>
  <c r="H1725"/>
  <c r="I1335"/>
  <c r="H1770"/>
  <c r="I1378"/>
  <c r="I1372"/>
  <c r="G32"/>
  <c r="G121"/>
  <c r="I121" s="1"/>
  <c r="G126"/>
  <c r="G171"/>
  <c r="G206"/>
  <c r="I206" s="1"/>
  <c r="G221"/>
  <c r="G229"/>
  <c r="G312"/>
  <c r="I312" s="1"/>
  <c r="G427"/>
  <c r="I427" s="1"/>
  <c r="G482"/>
  <c r="I482" s="1"/>
  <c r="G637"/>
  <c r="G647"/>
  <c r="G695"/>
  <c r="I695" s="1"/>
  <c r="G728"/>
  <c r="I728" s="1"/>
  <c r="G758"/>
  <c r="G887"/>
  <c r="I887" s="1"/>
  <c r="G934"/>
  <c r="G1060"/>
  <c r="G1099"/>
  <c r="G1123"/>
  <c r="G1231"/>
  <c r="G1255"/>
  <c r="G1285"/>
  <c r="I508" s="1"/>
  <c r="G1334"/>
  <c r="G1470"/>
  <c r="G1744"/>
  <c r="G1760"/>
  <c r="G1782"/>
  <c r="G143"/>
  <c r="G164"/>
  <c r="I164" s="1"/>
  <c r="G180"/>
  <c r="G201"/>
  <c r="G249"/>
  <c r="I249" s="1"/>
  <c r="G284"/>
  <c r="I284" s="1"/>
  <c r="G317"/>
  <c r="I317" s="1"/>
  <c r="G349"/>
  <c r="G414"/>
  <c r="G436"/>
  <c r="G519"/>
  <c r="I519" s="1"/>
  <c r="G571"/>
  <c r="I571" s="1"/>
  <c r="G591"/>
  <c r="G678"/>
  <c r="I678" s="1"/>
  <c r="G1055"/>
  <c r="I51" s="1"/>
  <c r="G1072"/>
  <c r="G1178"/>
  <c r="G1198"/>
  <c r="G1290"/>
  <c r="H1290" s="1"/>
  <c r="G1715"/>
  <c r="G1774"/>
  <c r="I61"/>
  <c r="G157"/>
  <c r="I157" s="1"/>
  <c r="G254"/>
  <c r="I254" s="1"/>
  <c r="G372"/>
  <c r="I372" s="1"/>
  <c r="G382"/>
  <c r="I382" s="1"/>
  <c r="G401"/>
  <c r="I401" s="1"/>
  <c r="G540"/>
  <c r="I540" s="1"/>
  <c r="G557"/>
  <c r="G848"/>
  <c r="I848" s="1"/>
  <c r="G1041"/>
  <c r="H1041" s="1"/>
  <c r="G1142"/>
  <c r="G1259"/>
  <c r="G1355"/>
  <c r="G1444"/>
  <c r="H1629"/>
  <c r="I67"/>
  <c r="H1079"/>
  <c r="I71"/>
  <c r="I1299"/>
  <c r="I1218"/>
  <c r="I792"/>
  <c r="I1161"/>
  <c r="I1135"/>
  <c r="I940"/>
  <c r="I841"/>
  <c r="I429"/>
  <c r="H1377"/>
  <c r="I852"/>
  <c r="H1397"/>
  <c r="I890"/>
  <c r="H1429"/>
  <c r="I896"/>
  <c r="H1510"/>
  <c r="I1056"/>
  <c r="I1061"/>
  <c r="H1694"/>
  <c r="I1306"/>
  <c r="H1703"/>
  <c r="I1336"/>
  <c r="I1329"/>
  <c r="H1738"/>
  <c r="I1345"/>
  <c r="H1778"/>
  <c r="I1374"/>
  <c r="I1380"/>
  <c r="H1060"/>
  <c r="I52"/>
  <c r="H1123"/>
  <c r="I105"/>
  <c r="I1358"/>
  <c r="I1394"/>
  <c r="H1334"/>
  <c r="I764"/>
  <c r="I1011"/>
  <c r="H1470"/>
  <c r="I1025"/>
  <c r="H1588"/>
  <c r="I1110"/>
  <c r="I1116"/>
  <c r="H1617"/>
  <c r="I1205"/>
  <c r="I1199"/>
  <c r="H1691"/>
  <c r="I1305"/>
  <c r="H1782"/>
  <c r="I1381"/>
  <c r="I1474"/>
  <c r="I1375"/>
  <c r="H1821"/>
  <c r="I1494"/>
  <c r="H1833"/>
  <c r="I1637"/>
  <c r="I1631"/>
  <c r="H1055"/>
  <c r="I66"/>
  <c r="H1072"/>
  <c r="I1850"/>
  <c r="I198"/>
  <c r="I703"/>
  <c r="I409"/>
  <c r="I358"/>
  <c r="I166"/>
  <c r="I568"/>
  <c r="I509"/>
  <c r="H1506"/>
  <c r="I1049"/>
  <c r="H1526"/>
  <c r="I1064"/>
  <c r="H1605"/>
  <c r="I1143"/>
  <c r="H1642"/>
  <c r="I1262"/>
  <c r="I1256"/>
  <c r="H1654"/>
  <c r="I1272"/>
  <c r="I1266"/>
  <c r="H1666"/>
  <c r="I1276"/>
  <c r="H1715"/>
  <c r="I1340"/>
  <c r="I1332"/>
  <c r="H1774"/>
  <c r="I1379"/>
  <c r="I1373"/>
  <c r="I1476"/>
  <c r="H1818"/>
  <c r="H1830"/>
  <c r="I1630"/>
  <c r="I1636"/>
  <c r="I49"/>
  <c r="H1142"/>
  <c r="I720"/>
  <c r="I711"/>
  <c r="I654"/>
  <c r="I172"/>
  <c r="I510"/>
  <c r="I441"/>
  <c r="I364"/>
  <c r="I134"/>
  <c r="I1361"/>
  <c r="I374"/>
  <c r="I438"/>
  <c r="I182"/>
  <c r="H1259"/>
  <c r="I384"/>
  <c r="H1355"/>
  <c r="I929"/>
  <c r="I781"/>
  <c r="H1424"/>
  <c r="I895"/>
  <c r="H1576"/>
  <c r="I1095"/>
  <c r="I1261"/>
  <c r="H1651"/>
  <c r="H1663"/>
  <c r="I1271"/>
  <c r="H1707"/>
  <c r="I1338"/>
  <c r="I1330"/>
  <c r="I1754"/>
  <c r="H1848"/>
  <c r="G9"/>
  <c r="I9" s="1"/>
  <c r="G64"/>
  <c r="H64" s="1"/>
  <c r="G74"/>
  <c r="H74" s="1"/>
  <c r="G90"/>
  <c r="I90" s="1"/>
  <c r="G130"/>
  <c r="I130" s="1"/>
  <c r="G187"/>
  <c r="H187" s="1"/>
  <c r="G196"/>
  <c r="H196" s="1"/>
  <c r="G296"/>
  <c r="I296" s="1"/>
  <c r="G304"/>
  <c r="H304" s="1"/>
  <c r="G343"/>
  <c r="G448"/>
  <c r="H448" s="1"/>
  <c r="G487"/>
  <c r="I487" s="1"/>
  <c r="G528"/>
  <c r="H528" s="1"/>
  <c r="G534"/>
  <c r="G612"/>
  <c r="H612" s="1"/>
  <c r="G663"/>
  <c r="I663" s="1"/>
  <c r="G684"/>
  <c r="H684" s="1"/>
  <c r="G701"/>
  <c r="G718"/>
  <c r="H718" s="1"/>
  <c r="G740"/>
  <c r="I740" s="1"/>
  <c r="G779"/>
  <c r="I779" s="1"/>
  <c r="G799"/>
  <c r="H799" s="1"/>
  <c r="G804"/>
  <c r="H804" s="1"/>
  <c r="G809"/>
  <c r="I809" s="1"/>
  <c r="G833"/>
  <c r="I833" s="1"/>
  <c r="G839"/>
  <c r="H839" s="1"/>
  <c r="G927"/>
  <c r="H927" s="1"/>
  <c r="G947"/>
  <c r="G1031"/>
  <c r="I1220" s="1"/>
  <c r="G1109"/>
  <c r="G1133"/>
  <c r="G1226"/>
  <c r="I577" s="1"/>
  <c r="G1297"/>
  <c r="G1385"/>
  <c r="G1439"/>
  <c r="G1449"/>
  <c r="I950" s="1"/>
  <c r="G1516"/>
  <c r="I691"/>
  <c r="G18"/>
  <c r="G37"/>
  <c r="I37" s="1"/>
  <c r="G110"/>
  <c r="G272"/>
  <c r="G278"/>
  <c r="G289"/>
  <c r="I289" s="1"/>
  <c r="G334"/>
  <c r="G388"/>
  <c r="G395"/>
  <c r="G443"/>
  <c r="I443" s="1"/>
  <c r="G617"/>
  <c r="G630"/>
  <c r="G733"/>
  <c r="G766"/>
  <c r="I766" s="1"/>
  <c r="G828"/>
  <c r="G854"/>
  <c r="G914"/>
  <c r="G1275"/>
  <c r="I1747" s="1"/>
  <c r="G1753"/>
  <c r="G957"/>
  <c r="G1047"/>
  <c r="G1152"/>
  <c r="G1188"/>
  <c r="G1236"/>
  <c r="G1245"/>
  <c r="G1342"/>
  <c r="G1402"/>
  <c r="G1485"/>
  <c r="G1493"/>
  <c r="G1554"/>
  <c r="G1562"/>
  <c r="G1598"/>
  <c r="G1675"/>
  <c r="G1728"/>
  <c r="I87"/>
  <c r="I423"/>
  <c r="G48"/>
  <c r="G70"/>
  <c r="G99"/>
  <c r="G214"/>
  <c r="G260"/>
  <c r="G407"/>
  <c r="G503"/>
  <c r="G507"/>
  <c r="G551"/>
  <c r="G576"/>
  <c r="G584"/>
  <c r="G607"/>
  <c r="G651"/>
  <c r="G672"/>
  <c r="G747"/>
  <c r="G774"/>
  <c r="G790"/>
  <c r="G814"/>
  <c r="G922"/>
  <c r="G938"/>
  <c r="G1001"/>
  <c r="G1018"/>
  <c r="G1024"/>
  <c r="G1085"/>
  <c r="G1119"/>
  <c r="G1208"/>
  <c r="G1216"/>
  <c r="G1265"/>
  <c r="G1304"/>
  <c r="G1318"/>
  <c r="G1328"/>
  <c r="G1349"/>
  <c r="G1371"/>
  <c r="G1407"/>
  <c r="G1413"/>
  <c r="G1419"/>
  <c r="G1434"/>
  <c r="G1454"/>
  <c r="G1460"/>
  <c r="G1538"/>
  <c r="G1633"/>
  <c r="G1806"/>
  <c r="G1814"/>
  <c r="K58" i="4"/>
  <c r="L74"/>
  <c r="K76"/>
  <c r="J106"/>
  <c r="T106" s="1"/>
  <c r="K24"/>
  <c r="K38"/>
  <c r="K39"/>
  <c r="K52"/>
  <c r="K62"/>
  <c r="K72"/>
  <c r="J74"/>
  <c r="R74" s="1"/>
  <c r="K80"/>
  <c r="J84"/>
  <c r="N84" s="1"/>
  <c r="AB85"/>
  <c r="AC85" s="1"/>
  <c r="J87"/>
  <c r="P87" s="1"/>
  <c r="K109"/>
  <c r="J113"/>
  <c r="N113" s="1"/>
  <c r="AB114"/>
  <c r="AC114" s="1"/>
  <c r="AB121"/>
  <c r="AC121" s="1"/>
  <c r="J125"/>
  <c r="R125" s="1"/>
  <c r="AB142"/>
  <c r="AC142" s="1"/>
  <c r="AB151"/>
  <c r="AC151" s="1"/>
  <c r="K162"/>
  <c r="K170"/>
  <c r="K186"/>
  <c r="K187"/>
  <c r="J210"/>
  <c r="R210" s="1"/>
  <c r="I64" i="2"/>
  <c r="I74"/>
  <c r="H90"/>
  <c r="I187"/>
  <c r="I196"/>
  <c r="H201"/>
  <c r="I201"/>
  <c r="I304"/>
  <c r="H343"/>
  <c r="I343"/>
  <c r="H356"/>
  <c r="I356"/>
  <c r="H500"/>
  <c r="I500"/>
  <c r="H534"/>
  <c r="I534"/>
  <c r="I684"/>
  <c r="H701"/>
  <c r="I701"/>
  <c r="I718"/>
  <c r="H740"/>
  <c r="H771"/>
  <c r="I771"/>
  <c r="I799"/>
  <c r="I839"/>
  <c r="H919"/>
  <c r="I919"/>
  <c r="I927"/>
  <c r="H947"/>
  <c r="I1455"/>
  <c r="I1153"/>
  <c r="I984"/>
  <c r="I850"/>
  <c r="I573"/>
  <c r="I431"/>
  <c r="I183"/>
  <c r="I1362"/>
  <c r="I1240"/>
  <c r="I1233"/>
  <c r="I924"/>
  <c r="I776"/>
  <c r="I631"/>
  <c r="I1351"/>
  <c r="I1137"/>
  <c r="I843"/>
  <c r="I709"/>
  <c r="I696"/>
  <c r="I493"/>
  <c r="I385"/>
  <c r="I375"/>
  <c r="I325"/>
  <c r="I313"/>
  <c r="I255"/>
  <c r="I250"/>
  <c r="I238"/>
  <c r="I209"/>
  <c r="I189"/>
  <c r="I160"/>
  <c r="I132"/>
  <c r="I46"/>
  <c r="I1748"/>
  <c r="I1163"/>
  <c r="I942"/>
  <c r="I794"/>
  <c r="I613"/>
  <c r="I608"/>
  <c r="I579"/>
  <c r="I559"/>
  <c r="I552"/>
  <c r="I203"/>
  <c r="I146"/>
  <c r="I104"/>
  <c r="I92"/>
  <c r="H1109"/>
  <c r="I100"/>
  <c r="I131"/>
  <c r="H1133"/>
  <c r="H1297"/>
  <c r="I633"/>
  <c r="I698"/>
  <c r="I554"/>
  <c r="H1385"/>
  <c r="I888"/>
  <c r="H1439"/>
  <c r="I948"/>
  <c r="H1449"/>
  <c r="I1050"/>
  <c r="H1481"/>
  <c r="I1042"/>
  <c r="I1052"/>
  <c r="H1489"/>
  <c r="I1044"/>
  <c r="H1516"/>
  <c r="I1063"/>
  <c r="I1058"/>
  <c r="I1090"/>
  <c r="H1558"/>
  <c r="I1082"/>
  <c r="I1088"/>
  <c r="H1566"/>
  <c r="H1579"/>
  <c r="I1096"/>
  <c r="I1120"/>
  <c r="H1602"/>
  <c r="I1124"/>
  <c r="I1257"/>
  <c r="H1645"/>
  <c r="I1263"/>
  <c r="H1660"/>
  <c r="I1270"/>
  <c r="I1291"/>
  <c r="H1685"/>
  <c r="I1319"/>
  <c r="H1700"/>
  <c r="I1343"/>
  <c r="H1732"/>
  <c r="I1364"/>
  <c r="H1760"/>
  <c r="I1539"/>
  <c r="H1827"/>
  <c r="H1842"/>
  <c r="I1676"/>
  <c r="I1761"/>
  <c r="H1853"/>
  <c r="AD11" i="4"/>
  <c r="K12"/>
  <c r="AB17"/>
  <c r="AC17" s="1"/>
  <c r="O17"/>
  <c r="K30"/>
  <c r="J39"/>
  <c r="P39" s="1"/>
  <c r="J53"/>
  <c r="P53" s="1"/>
  <c r="AB61"/>
  <c r="AC61" s="1"/>
  <c r="AB71"/>
  <c r="AC71" s="1"/>
  <c r="AB72"/>
  <c r="AC72" s="1"/>
  <c r="S72"/>
  <c r="K93"/>
  <c r="K105"/>
  <c r="K106"/>
  <c r="AB108"/>
  <c r="AC108" s="1"/>
  <c r="K118"/>
  <c r="K128"/>
  <c r="K147"/>
  <c r="J149"/>
  <c r="P149" s="1"/>
  <c r="K157"/>
  <c r="K180"/>
  <c r="K183"/>
  <c r="AB185"/>
  <c r="AC185" s="1"/>
  <c r="J187"/>
  <c r="R187" s="1"/>
  <c r="K196"/>
  <c r="J198"/>
  <c r="R198" s="1"/>
  <c r="H18" i="2"/>
  <c r="I18"/>
  <c r="H110"/>
  <c r="I110"/>
  <c r="H272"/>
  <c r="I272"/>
  <c r="H278"/>
  <c r="I278"/>
  <c r="H334"/>
  <c r="I334"/>
  <c r="H388"/>
  <c r="I388"/>
  <c r="H395"/>
  <c r="I395"/>
  <c r="H617"/>
  <c r="I617"/>
  <c r="H630"/>
  <c r="I630"/>
  <c r="H637"/>
  <c r="I637"/>
  <c r="H647"/>
  <c r="I647"/>
  <c r="H733"/>
  <c r="I733"/>
  <c r="H828"/>
  <c r="I828"/>
  <c r="H854"/>
  <c r="I854"/>
  <c r="H914"/>
  <c r="I914"/>
  <c r="H1014"/>
  <c r="I1014"/>
  <c r="I1352"/>
  <c r="I826"/>
  <c r="I710"/>
  <c r="I697"/>
  <c r="I386"/>
  <c r="I376"/>
  <c r="I210"/>
  <c r="I190"/>
  <c r="I161"/>
  <c r="I133"/>
  <c r="I580"/>
  <c r="I560"/>
  <c r="I553"/>
  <c r="I204"/>
  <c r="I147"/>
  <c r="I93"/>
  <c r="I1154"/>
  <c r="H1099"/>
  <c r="I985"/>
  <c r="I931"/>
  <c r="I783"/>
  <c r="I574"/>
  <c r="I440"/>
  <c r="I353"/>
  <c r="I184"/>
  <c r="I124"/>
  <c r="I1363"/>
  <c r="I1234"/>
  <c r="I925"/>
  <c r="I777"/>
  <c r="I632"/>
  <c r="I1755"/>
  <c r="I1227"/>
  <c r="H1168"/>
  <c r="I702"/>
  <c r="I357"/>
  <c r="I408"/>
  <c r="I197"/>
  <c r="I1849"/>
  <c r="I567"/>
  <c r="I165"/>
  <c r="I208"/>
  <c r="H1231"/>
  <c r="I578"/>
  <c r="H1255"/>
  <c r="I383"/>
  <c r="H1275"/>
  <c r="I1300"/>
  <c r="I1211"/>
  <c r="I1435"/>
  <c r="I1403"/>
  <c r="H1308"/>
  <c r="I759"/>
  <c r="I1430"/>
  <c r="I1398"/>
  <c r="I855"/>
  <c r="I805"/>
  <c r="I1425"/>
  <c r="I1391"/>
  <c r="I898"/>
  <c r="I871"/>
  <c r="I1420"/>
  <c r="I1414"/>
  <c r="I1408"/>
  <c r="I1386"/>
  <c r="I877"/>
  <c r="I834"/>
  <c r="I815"/>
  <c r="I949"/>
  <c r="H1444"/>
  <c r="H1478"/>
  <c r="I1032"/>
  <c r="I1062"/>
  <c r="I1057"/>
  <c r="H1513"/>
  <c r="I1111"/>
  <c r="H1591"/>
  <c r="I1117"/>
  <c r="I1189"/>
  <c r="H1614"/>
  <c r="I1267"/>
  <c r="H1657"/>
  <c r="I1273"/>
  <c r="I1294"/>
  <c r="I1287"/>
  <c r="H1672"/>
  <c r="I1309"/>
  <c r="H1697"/>
  <c r="I1356"/>
  <c r="H1744"/>
  <c r="H1753"/>
  <c r="I1357"/>
  <c r="H1795"/>
  <c r="I1383"/>
  <c r="H1802"/>
  <c r="I1471"/>
  <c r="H1810"/>
  <c r="I1473"/>
  <c r="H1824"/>
  <c r="I1517"/>
  <c r="I1635"/>
  <c r="H1839"/>
  <c r="AC11" i="4"/>
  <c r="T12"/>
  <c r="P12"/>
  <c r="R12"/>
  <c r="N12"/>
  <c r="L87"/>
  <c r="K89"/>
  <c r="J107"/>
  <c r="T107" s="1"/>
  <c r="AB127"/>
  <c r="AC127" s="1"/>
  <c r="J147"/>
  <c r="P147" s="1"/>
  <c r="K166"/>
  <c r="J168"/>
  <c r="R168" s="1"/>
  <c r="K176"/>
  <c r="K177"/>
  <c r="AB196"/>
  <c r="AC196" s="1"/>
  <c r="S196"/>
  <c r="AD196" s="1"/>
  <c r="J197"/>
  <c r="R197" s="1"/>
  <c r="J206"/>
  <c r="T206" s="1"/>
  <c r="H15" i="2"/>
  <c r="I15"/>
  <c r="H32"/>
  <c r="I32"/>
  <c r="H82"/>
  <c r="I82"/>
  <c r="H126"/>
  <c r="I126"/>
  <c r="H143"/>
  <c r="I143"/>
  <c r="H171"/>
  <c r="I171"/>
  <c r="H180"/>
  <c r="I180"/>
  <c r="H221"/>
  <c r="I221"/>
  <c r="H229"/>
  <c r="I229"/>
  <c r="H331"/>
  <c r="I331"/>
  <c r="H349"/>
  <c r="I349"/>
  <c r="H414"/>
  <c r="I414"/>
  <c r="H436"/>
  <c r="I436"/>
  <c r="H557"/>
  <c r="I557"/>
  <c r="H591"/>
  <c r="I591"/>
  <c r="H644"/>
  <c r="I644"/>
  <c r="H758"/>
  <c r="I758"/>
  <c r="H786"/>
  <c r="I786"/>
  <c r="H823"/>
  <c r="I823"/>
  <c r="H865"/>
  <c r="I865"/>
  <c r="H876"/>
  <c r="I876"/>
  <c r="H882"/>
  <c r="I882"/>
  <c r="H934"/>
  <c r="I934"/>
  <c r="H957"/>
  <c r="I957"/>
  <c r="I56"/>
  <c r="I50"/>
  <c r="H1047"/>
  <c r="H1152"/>
  <c r="I144"/>
  <c r="I721"/>
  <c r="I365"/>
  <c r="H1188"/>
  <c r="I655"/>
  <c r="I173"/>
  <c r="I1365"/>
  <c r="I511"/>
  <c r="I437"/>
  <c r="I181"/>
  <c r="I1360"/>
  <c r="H1198"/>
  <c r="I373"/>
  <c r="H1236"/>
  <c r="I211"/>
  <c r="I581"/>
  <c r="I1445"/>
  <c r="I494"/>
  <c r="I326"/>
  <c r="I314"/>
  <c r="I256"/>
  <c r="I251"/>
  <c r="I239"/>
  <c r="I614"/>
  <c r="I609"/>
  <c r="I1450"/>
  <c r="H1245"/>
  <c r="I729"/>
  <c r="I390"/>
  <c r="I1350"/>
  <c r="I824"/>
  <c r="H1342"/>
  <c r="I849"/>
  <c r="I923"/>
  <c r="I775"/>
  <c r="I891"/>
  <c r="H1402"/>
  <c r="I1043"/>
  <c r="H1485"/>
  <c r="I1051"/>
  <c r="I1081"/>
  <c r="I1045"/>
  <c r="H1493"/>
  <c r="I1087"/>
  <c r="I1053"/>
  <c r="I1076"/>
  <c r="I1069"/>
  <c r="H1535"/>
  <c r="I1086"/>
  <c r="H1554"/>
  <c r="I1080"/>
  <c r="I1083"/>
  <c r="H1562"/>
  <c r="I1091"/>
  <c r="H1569"/>
  <c r="I1089"/>
  <c r="H1598"/>
  <c r="I1115"/>
  <c r="I1179"/>
  <c r="H1611"/>
  <c r="H1626"/>
  <c r="I1204"/>
  <c r="H1669"/>
  <c r="I1293"/>
  <c r="I1286"/>
  <c r="H1675"/>
  <c r="I1347"/>
  <c r="I1295"/>
  <c r="I1288"/>
  <c r="I1337"/>
  <c r="H1728"/>
  <c r="H1792"/>
  <c r="I1382"/>
  <c r="H1836"/>
  <c r="I1634"/>
  <c r="AD72" i="4"/>
  <c r="K66"/>
  <c r="K90"/>
  <c r="AB118"/>
  <c r="AC118" s="1"/>
  <c r="Q118"/>
  <c r="AD118" s="1"/>
  <c r="K18"/>
  <c r="K44"/>
  <c r="J46"/>
  <c r="P46" s="1"/>
  <c r="AB55"/>
  <c r="AC55" s="1"/>
  <c r="K85"/>
  <c r="Q85" s="1"/>
  <c r="K86"/>
  <c r="J91"/>
  <c r="P91" s="1"/>
  <c r="K99"/>
  <c r="K114"/>
  <c r="Q114" s="1"/>
  <c r="K124"/>
  <c r="K132"/>
  <c r="K143"/>
  <c r="L149"/>
  <c r="K151"/>
  <c r="Q151" s="1"/>
  <c r="AD151" s="1"/>
  <c r="AB175"/>
  <c r="AC175" s="1"/>
  <c r="J177"/>
  <c r="R177" s="1"/>
  <c r="L198"/>
  <c r="J203"/>
  <c r="R203" s="1"/>
  <c r="K210"/>
  <c r="H48" i="2"/>
  <c r="I48"/>
  <c r="H70"/>
  <c r="I70"/>
  <c r="H99"/>
  <c r="I99"/>
  <c r="H140"/>
  <c r="I140"/>
  <c r="H214"/>
  <c r="I214"/>
  <c r="H260"/>
  <c r="I260"/>
  <c r="H407"/>
  <c r="I407"/>
  <c r="H503"/>
  <c r="I503"/>
  <c r="H507"/>
  <c r="I507"/>
  <c r="H551"/>
  <c r="I551"/>
  <c r="H576"/>
  <c r="I576"/>
  <c r="H584"/>
  <c r="I584"/>
  <c r="H607"/>
  <c r="I607"/>
  <c r="H651"/>
  <c r="I651"/>
  <c r="H672"/>
  <c r="I672"/>
  <c r="H747"/>
  <c r="I747"/>
  <c r="H774"/>
  <c r="I774"/>
  <c r="H790"/>
  <c r="I790"/>
  <c r="H814"/>
  <c r="I814"/>
  <c r="H820"/>
  <c r="I820"/>
  <c r="H922"/>
  <c r="I922"/>
  <c r="H938"/>
  <c r="I938"/>
  <c r="H1001"/>
  <c r="I1001"/>
  <c r="H1018"/>
  <c r="I1018"/>
  <c r="H1024"/>
  <c r="H1085"/>
  <c r="I72"/>
  <c r="I68"/>
  <c r="I350"/>
  <c r="H1119"/>
  <c r="I158"/>
  <c r="I102"/>
  <c r="I188"/>
  <c r="H1208"/>
  <c r="I558"/>
  <c r="H1216"/>
  <c r="I202"/>
  <c r="I572"/>
  <c r="I1232"/>
  <c r="I1134"/>
  <c r="I840"/>
  <c r="H1265"/>
  <c r="I1160"/>
  <c r="I939"/>
  <c r="I791"/>
  <c r="I1298"/>
  <c r="I1217"/>
  <c r="I428"/>
  <c r="I1209"/>
  <c r="I719"/>
  <c r="H1304"/>
  <c r="I1426"/>
  <c r="I1392"/>
  <c r="I899"/>
  <c r="I872"/>
  <c r="I1421"/>
  <c r="I1415"/>
  <c r="I1409"/>
  <c r="I1387"/>
  <c r="I878"/>
  <c r="I835"/>
  <c r="I816"/>
  <c r="I1436"/>
  <c r="I1404"/>
  <c r="I760"/>
  <c r="I1431"/>
  <c r="I1399"/>
  <c r="H1318"/>
  <c r="I856"/>
  <c r="I806"/>
  <c r="I1393"/>
  <c r="H1328"/>
  <c r="I763"/>
  <c r="I928"/>
  <c r="I780"/>
  <c r="H1349"/>
  <c r="H1371"/>
  <c r="I851"/>
  <c r="H1407"/>
  <c r="I892"/>
  <c r="I893"/>
  <c r="H1413"/>
  <c r="H1419"/>
  <c r="I894"/>
  <c r="I897"/>
  <c r="H1434"/>
  <c r="H1454"/>
  <c r="I983"/>
  <c r="H1460"/>
  <c r="I1006"/>
  <c r="H1532"/>
  <c r="I1075"/>
  <c r="I1068"/>
  <c r="H1538"/>
  <c r="I1077"/>
  <c r="I1070"/>
  <c r="I1074"/>
  <c r="H1551"/>
  <c r="I1097"/>
  <c r="H1582"/>
  <c r="I1121"/>
  <c r="I1114"/>
  <c r="H1595"/>
  <c r="I1203"/>
  <c r="H1623"/>
  <c r="I1238"/>
  <c r="H1633"/>
  <c r="I1746"/>
  <c r="H1648"/>
  <c r="I1260"/>
  <c r="I1292"/>
  <c r="H1688"/>
  <c r="H1735"/>
  <c r="I1344"/>
  <c r="H1799"/>
  <c r="I1461"/>
  <c r="I1472"/>
  <c r="H1806"/>
  <c r="H1814"/>
  <c r="I1475"/>
  <c r="H1856"/>
  <c r="I1783"/>
  <c r="H78" i="5"/>
  <c r="G62"/>
  <c r="G59"/>
  <c r="G54"/>
  <c r="G52"/>
  <c r="G42"/>
  <c r="G26"/>
  <c r="J89" i="4"/>
  <c r="P89" s="1"/>
  <c r="H45" i="2"/>
  <c r="H54"/>
  <c r="I58"/>
  <c r="H95"/>
  <c r="H118"/>
  <c r="H121"/>
  <c r="H154"/>
  <c r="H157"/>
  <c r="H164"/>
  <c r="H206"/>
  <c r="H237"/>
  <c r="H242"/>
  <c r="H249"/>
  <c r="H254"/>
  <c r="H284"/>
  <c r="H312"/>
  <c r="H317"/>
  <c r="H324"/>
  <c r="H363"/>
  <c r="H372"/>
  <c r="H379"/>
  <c r="H382"/>
  <c r="H401"/>
  <c r="H427"/>
  <c r="H482"/>
  <c r="H492"/>
  <c r="H519"/>
  <c r="H540"/>
  <c r="H547"/>
  <c r="H566"/>
  <c r="H571"/>
  <c r="H599"/>
  <c r="H678"/>
  <c r="H695"/>
  <c r="H708"/>
  <c r="H728"/>
  <c r="H848"/>
  <c r="H860"/>
  <c r="H870"/>
  <c r="H887"/>
  <c r="H982"/>
  <c r="H991"/>
  <c r="H1005"/>
  <c r="H1010"/>
  <c r="H1178"/>
  <c r="H1202"/>
  <c r="H1269"/>
  <c r="I1716"/>
  <c r="J52" i="4"/>
  <c r="N52" s="1"/>
  <c r="J109"/>
  <c r="T109" s="1"/>
  <c r="J143"/>
  <c r="P143" s="1"/>
  <c r="J150"/>
  <c r="P150" s="1"/>
  <c r="J156"/>
  <c r="R156" s="1"/>
  <c r="J166"/>
  <c r="R166" s="1"/>
  <c r="J179"/>
  <c r="R179" s="1"/>
  <c r="I12"/>
  <c r="I22"/>
  <c r="K23"/>
  <c r="B28"/>
  <c r="B35"/>
  <c r="B39"/>
  <c r="I42"/>
  <c r="I44"/>
  <c r="I46"/>
  <c r="I53"/>
  <c r="K54"/>
  <c r="I55"/>
  <c r="D55" s="1"/>
  <c r="B59"/>
  <c r="B63"/>
  <c r="B65"/>
  <c r="B67"/>
  <c r="I72"/>
  <c r="E72" s="1"/>
  <c r="I74"/>
  <c r="I76"/>
  <c r="I80"/>
  <c r="I85"/>
  <c r="D85" s="1"/>
  <c r="I87"/>
  <c r="I89"/>
  <c r="I91"/>
  <c r="I93"/>
  <c r="O95"/>
  <c r="G33" i="5" s="1"/>
  <c r="B97" i="4"/>
  <c r="I106"/>
  <c r="K107"/>
  <c r="I108"/>
  <c r="F108" s="1"/>
  <c r="I113"/>
  <c r="K116"/>
  <c r="I117"/>
  <c r="I119"/>
  <c r="K120"/>
  <c r="I121"/>
  <c r="D121" s="1"/>
  <c r="O123"/>
  <c r="G40" i="5" s="1"/>
  <c r="B125" i="4"/>
  <c r="B127"/>
  <c r="B129"/>
  <c r="B131"/>
  <c r="B133"/>
  <c r="Q135"/>
  <c r="I141"/>
  <c r="I145"/>
  <c r="I147"/>
  <c r="I149"/>
  <c r="I151"/>
  <c r="D151" s="1"/>
  <c r="O153"/>
  <c r="G47" i="5" s="1"/>
  <c r="B157" i="4"/>
  <c r="O160"/>
  <c r="G50" i="5" s="1"/>
  <c r="B162" i="4"/>
  <c r="B164"/>
  <c r="B166"/>
  <c r="B168"/>
  <c r="B170"/>
  <c r="B172"/>
  <c r="Q174"/>
  <c r="I175"/>
  <c r="E175" s="1"/>
  <c r="I177"/>
  <c r="K178"/>
  <c r="B183"/>
  <c r="I196"/>
  <c r="E196" s="1"/>
  <c r="I198"/>
  <c r="Q202"/>
  <c r="I203"/>
  <c r="I210"/>
  <c r="I1228" i="2"/>
  <c r="I1756"/>
  <c r="J47" i="4"/>
  <c r="P47" s="1"/>
  <c r="J88"/>
  <c r="P88" s="1"/>
  <c r="J105"/>
  <c r="T105" s="1"/>
  <c r="J146"/>
  <c r="P146" s="1"/>
  <c r="J157"/>
  <c r="T157" s="1"/>
  <c r="J161"/>
  <c r="R161" s="1"/>
  <c r="J170"/>
  <c r="R170" s="1"/>
  <c r="J176"/>
  <c r="R176" s="1"/>
  <c r="J195"/>
  <c r="R195" s="1"/>
  <c r="I11"/>
  <c r="C11" s="1"/>
  <c r="I17"/>
  <c r="C17" s="1"/>
  <c r="K29"/>
  <c r="I30"/>
  <c r="K36"/>
  <c r="I37"/>
  <c r="I39"/>
  <c r="B43"/>
  <c r="B47"/>
  <c r="B54"/>
  <c r="K60"/>
  <c r="I61"/>
  <c r="E61" s="1"/>
  <c r="I63"/>
  <c r="K64"/>
  <c r="I67"/>
  <c r="K68"/>
  <c r="B73"/>
  <c r="B77"/>
  <c r="B86"/>
  <c r="B88"/>
  <c r="B90"/>
  <c r="B92"/>
  <c r="I99"/>
  <c r="I101"/>
  <c r="B105"/>
  <c r="B116"/>
  <c r="I125"/>
  <c r="K126"/>
  <c r="I127"/>
  <c r="E127" s="1"/>
  <c r="K130"/>
  <c r="I131"/>
  <c r="B137"/>
  <c r="B144"/>
  <c r="B146"/>
  <c r="I155"/>
  <c r="I168"/>
  <c r="B176"/>
  <c r="B178"/>
  <c r="B180"/>
  <c r="K184"/>
  <c r="I185"/>
  <c r="E185" s="1"/>
  <c r="I187"/>
  <c r="K188"/>
  <c r="B191"/>
  <c r="B193"/>
  <c r="B195"/>
  <c r="B213"/>
  <c r="B217"/>
  <c r="I1210" i="2"/>
  <c r="J18" i="4"/>
  <c r="N18" s="1"/>
  <c r="J124"/>
  <c r="R124" s="1"/>
  <c r="J137"/>
  <c r="T137" s="1"/>
  <c r="J165"/>
  <c r="R165" s="1"/>
  <c r="J169"/>
  <c r="R169" s="1"/>
  <c r="J180"/>
  <c r="R180" s="1"/>
  <c r="J191"/>
  <c r="R191" s="1"/>
  <c r="J213"/>
  <c r="T213" s="1"/>
  <c r="B18"/>
  <c r="I21"/>
  <c r="K22"/>
  <c r="I23"/>
  <c r="B29"/>
  <c r="K42"/>
  <c r="K46"/>
  <c r="I71"/>
  <c r="E71" s="1"/>
  <c r="K74"/>
  <c r="K78"/>
  <c r="I79"/>
  <c r="I84"/>
  <c r="K87"/>
  <c r="K91"/>
  <c r="I107"/>
  <c r="I114"/>
  <c r="D114" s="1"/>
  <c r="I118"/>
  <c r="D118" s="1"/>
  <c r="I120"/>
  <c r="B124"/>
  <c r="B128"/>
  <c r="K136"/>
  <c r="K141"/>
  <c r="I142"/>
  <c r="D142" s="1"/>
  <c r="K145"/>
  <c r="K149"/>
  <c r="B165"/>
  <c r="B169"/>
  <c r="K194"/>
  <c r="I197"/>
  <c r="K198"/>
  <c r="K203"/>
  <c r="I206"/>
  <c r="K212"/>
  <c r="K218"/>
  <c r="J58"/>
  <c r="R58" s="1"/>
  <c r="J98"/>
  <c r="P98" s="1"/>
  <c r="J102"/>
  <c r="R102" s="1"/>
  <c r="J186"/>
  <c r="R186" s="1"/>
  <c r="O70"/>
  <c r="G28" i="5" s="1"/>
  <c r="O104" i="4"/>
  <c r="G35" i="5" s="1"/>
  <c r="O190" i="4"/>
  <c r="G56" i="5" s="1"/>
  <c r="O216" i="4"/>
  <c r="G64" i="5" s="1"/>
  <c r="J29" i="1" l="1"/>
  <c r="L10"/>
  <c r="J10"/>
  <c r="J209"/>
  <c r="J210" s="1"/>
  <c r="L208" s="1"/>
  <c r="O208" s="1"/>
  <c r="I210"/>
  <c r="O187"/>
  <c r="J186"/>
  <c r="L148" s="1"/>
  <c r="I1219" i="2"/>
  <c r="I1162"/>
  <c r="I1136"/>
  <c r="H766"/>
  <c r="H443"/>
  <c r="H289"/>
  <c r="H37"/>
  <c r="H1226"/>
  <c r="I804"/>
  <c r="I612"/>
  <c r="I448"/>
  <c r="I55"/>
  <c r="I653"/>
  <c r="H1285"/>
  <c r="I430"/>
  <c r="I941"/>
  <c r="I842"/>
  <c r="I207"/>
  <c r="H809"/>
  <c r="H663"/>
  <c r="I528"/>
  <c r="H487"/>
  <c r="H296"/>
  <c r="I1359"/>
  <c r="I652"/>
  <c r="I1239"/>
  <c r="I793"/>
  <c r="I352"/>
  <c r="I782"/>
  <c r="I1007"/>
  <c r="H833"/>
  <c r="H779"/>
  <c r="H130"/>
  <c r="H152" s="1"/>
  <c r="H9"/>
  <c r="H1028"/>
  <c r="I825"/>
  <c r="I389"/>
  <c r="H1031"/>
  <c r="I123"/>
  <c r="I439"/>
  <c r="I930"/>
  <c r="L188" i="4"/>
  <c r="L178"/>
  <c r="L116"/>
  <c r="AD85"/>
  <c r="J99"/>
  <c r="R99" s="1"/>
  <c r="L60"/>
  <c r="L86"/>
  <c r="J145"/>
  <c r="P145" s="1"/>
  <c r="AD114"/>
  <c r="J120"/>
  <c r="P120" s="1"/>
  <c r="J117"/>
  <c r="P117" s="1"/>
  <c r="AB213"/>
  <c r="AC213" s="1"/>
  <c r="F213"/>
  <c r="AB191"/>
  <c r="AC191" s="1"/>
  <c r="E191"/>
  <c r="J54"/>
  <c r="P54" s="1"/>
  <c r="O18"/>
  <c r="AD18" s="1"/>
  <c r="C18"/>
  <c r="AB18"/>
  <c r="AC18" s="1"/>
  <c r="J183"/>
  <c r="R183" s="1"/>
  <c r="J171"/>
  <c r="R171" s="1"/>
  <c r="J163"/>
  <c r="R163" s="1"/>
  <c r="J144"/>
  <c r="P144" s="1"/>
  <c r="J126"/>
  <c r="R126" s="1"/>
  <c r="AB105"/>
  <c r="AC105" s="1"/>
  <c r="U105"/>
  <c r="F105"/>
  <c r="J90"/>
  <c r="P90" s="1"/>
  <c r="J212"/>
  <c r="T212" s="1"/>
  <c r="J148"/>
  <c r="P148" s="1"/>
  <c r="J136"/>
  <c r="R136" s="1"/>
  <c r="J115"/>
  <c r="P115" s="1"/>
  <c r="K185"/>
  <c r="S185" s="1"/>
  <c r="AD185" s="1"/>
  <c r="K165"/>
  <c r="K146"/>
  <c r="K127"/>
  <c r="S127" s="1"/>
  <c r="AD127" s="1"/>
  <c r="K108"/>
  <c r="U108" s="1"/>
  <c r="AD108" s="1"/>
  <c r="K88"/>
  <c r="K71"/>
  <c r="S71" s="1"/>
  <c r="K51"/>
  <c r="Q46"/>
  <c r="AD46" s="1"/>
  <c r="AB46"/>
  <c r="AC46" s="1"/>
  <c r="D46"/>
  <c r="AB206"/>
  <c r="AC206" s="1"/>
  <c r="U206"/>
  <c r="AD206" s="1"/>
  <c r="F206"/>
  <c r="Q12"/>
  <c r="D12"/>
  <c r="L203"/>
  <c r="Q53"/>
  <c r="AB53"/>
  <c r="AC53" s="1"/>
  <c r="D53"/>
  <c r="H85" i="2"/>
  <c r="H1030"/>
  <c r="AB84" i="4"/>
  <c r="AC84" s="1"/>
  <c r="C84"/>
  <c r="AB74"/>
  <c r="AC74" s="1"/>
  <c r="S74"/>
  <c r="AD74" s="1"/>
  <c r="AE74" s="1"/>
  <c r="E74"/>
  <c r="H955" i="2"/>
  <c r="H642"/>
  <c r="E186" i="4"/>
  <c r="AB186"/>
  <c r="AC186" s="1"/>
  <c r="S186"/>
  <c r="AD186" s="1"/>
  <c r="J96"/>
  <c r="P96" s="1"/>
  <c r="J217"/>
  <c r="T217" s="1"/>
  <c r="J193"/>
  <c r="R193" s="1"/>
  <c r="J178"/>
  <c r="R178" s="1"/>
  <c r="J73"/>
  <c r="R73" s="1"/>
  <c r="L17"/>
  <c r="J184"/>
  <c r="R184" s="1"/>
  <c r="AB157"/>
  <c r="AC157" s="1"/>
  <c r="U157"/>
  <c r="F157"/>
  <c r="AB146"/>
  <c r="AC146" s="1"/>
  <c r="D146"/>
  <c r="Q146"/>
  <c r="AD146" s="1"/>
  <c r="J218"/>
  <c r="T218" s="1"/>
  <c r="E156"/>
  <c r="AB156"/>
  <c r="AC156" s="1"/>
  <c r="J13"/>
  <c r="K191"/>
  <c r="S191" s="1"/>
  <c r="K169"/>
  <c r="K150"/>
  <c r="Q150" s="1"/>
  <c r="AD150" s="1"/>
  <c r="K131"/>
  <c r="K113"/>
  <c r="K92"/>
  <c r="K75"/>
  <c r="K55"/>
  <c r="Q55" s="1"/>
  <c r="AD55" s="1"/>
  <c r="L210"/>
  <c r="J101"/>
  <c r="R101" s="1"/>
  <c r="Q91"/>
  <c r="AD91" s="1"/>
  <c r="AB91"/>
  <c r="AC91" s="1"/>
  <c r="D91"/>
  <c r="AB197"/>
  <c r="AC197" s="1"/>
  <c r="S197"/>
  <c r="AD197" s="1"/>
  <c r="E197"/>
  <c r="L177"/>
  <c r="S12"/>
  <c r="E12"/>
  <c r="L46"/>
  <c r="L196"/>
  <c r="AE196" s="1"/>
  <c r="L118"/>
  <c r="L106"/>
  <c r="Q39"/>
  <c r="AD39" s="1"/>
  <c r="AB39"/>
  <c r="AC39" s="1"/>
  <c r="D39"/>
  <c r="O16"/>
  <c r="G12" i="5" s="1"/>
  <c r="AD17" i="4"/>
  <c r="AE17" s="1"/>
  <c r="L187"/>
  <c r="Q87"/>
  <c r="AD87" s="1"/>
  <c r="AE87" s="1"/>
  <c r="AB87"/>
  <c r="AC87" s="1"/>
  <c r="D87"/>
  <c r="J21"/>
  <c r="N21" s="1"/>
  <c r="E12" i="5"/>
  <c r="H989" i="2"/>
  <c r="H745"/>
  <c r="H498"/>
  <c r="J188" i="4"/>
  <c r="R188" s="1"/>
  <c r="AB98"/>
  <c r="AC98" s="1"/>
  <c r="D98"/>
  <c r="E58"/>
  <c r="AB58"/>
  <c r="AC58" s="1"/>
  <c r="S58"/>
  <c r="L168"/>
  <c r="L97"/>
  <c r="AB180"/>
  <c r="AC180" s="1"/>
  <c r="S180"/>
  <c r="AD180" s="1"/>
  <c r="E180"/>
  <c r="E165"/>
  <c r="AB165"/>
  <c r="AC165" s="1"/>
  <c r="S165"/>
  <c r="AD165" s="1"/>
  <c r="J86"/>
  <c r="P86" s="1"/>
  <c r="AB176"/>
  <c r="AC176" s="1"/>
  <c r="S176"/>
  <c r="AD176" s="1"/>
  <c r="E176"/>
  <c r="E161"/>
  <c r="AB161"/>
  <c r="AC161" s="1"/>
  <c r="J97"/>
  <c r="P97" s="1"/>
  <c r="AB47"/>
  <c r="AC47" s="1"/>
  <c r="D47"/>
  <c r="AB179"/>
  <c r="AC179" s="1"/>
  <c r="E179"/>
  <c r="AB166"/>
  <c r="AC166" s="1"/>
  <c r="S166"/>
  <c r="AD166" s="1"/>
  <c r="E166"/>
  <c r="AB150"/>
  <c r="AC150" s="1"/>
  <c r="D150"/>
  <c r="Q143"/>
  <c r="AD143" s="1"/>
  <c r="AB143"/>
  <c r="AC143" s="1"/>
  <c r="D143"/>
  <c r="AB109"/>
  <c r="AC109" s="1"/>
  <c r="U109"/>
  <c r="AD109" s="1"/>
  <c r="F109"/>
  <c r="J59"/>
  <c r="R59" s="1"/>
  <c r="K195"/>
  <c r="K175"/>
  <c r="S175" s="1"/>
  <c r="K156"/>
  <c r="S156" s="1"/>
  <c r="AD156" s="1"/>
  <c r="K137"/>
  <c r="K117"/>
  <c r="K98"/>
  <c r="Q98" s="1"/>
  <c r="AD98" s="1"/>
  <c r="K79"/>
  <c r="K61"/>
  <c r="S61" s="1"/>
  <c r="AD61" s="1"/>
  <c r="K43"/>
  <c r="L42"/>
  <c r="AB203"/>
  <c r="AC203" s="1"/>
  <c r="S203"/>
  <c r="E203"/>
  <c r="AB177"/>
  <c r="AC177" s="1"/>
  <c r="S177"/>
  <c r="AD177" s="1"/>
  <c r="AE177" s="1"/>
  <c r="E177"/>
  <c r="L151"/>
  <c r="AE151" s="1"/>
  <c r="L85"/>
  <c r="L206"/>
  <c r="AB168"/>
  <c r="AC168" s="1"/>
  <c r="S168"/>
  <c r="AD168" s="1"/>
  <c r="AE168" s="1"/>
  <c r="E168"/>
  <c r="J119"/>
  <c r="P119" s="1"/>
  <c r="O12"/>
  <c r="AB12"/>
  <c r="AC12" s="1"/>
  <c r="C12"/>
  <c r="L91"/>
  <c r="AB198"/>
  <c r="AC198" s="1"/>
  <c r="S198"/>
  <c r="AD198" s="1"/>
  <c r="AE198" s="1"/>
  <c r="E198"/>
  <c r="L53"/>
  <c r="J42"/>
  <c r="N42" s="1"/>
  <c r="L12"/>
  <c r="D12" i="5"/>
  <c r="AB125" i="4"/>
  <c r="AC125" s="1"/>
  <c r="S125"/>
  <c r="AD125" s="1"/>
  <c r="E125"/>
  <c r="O113"/>
  <c r="C113"/>
  <c r="AB113"/>
  <c r="AC113" s="1"/>
  <c r="F106"/>
  <c r="AB106"/>
  <c r="AC106" s="1"/>
  <c r="U106"/>
  <c r="AD106" s="1"/>
  <c r="AE106" s="1"/>
  <c r="H329" i="2"/>
  <c r="E102" i="4"/>
  <c r="AB102"/>
  <c r="AC102" s="1"/>
  <c r="J60"/>
  <c r="R60" s="1"/>
  <c r="L101"/>
  <c r="E169"/>
  <c r="AB169"/>
  <c r="AC169" s="1"/>
  <c r="S169"/>
  <c r="AD169" s="1"/>
  <c r="AB137"/>
  <c r="AC137" s="1"/>
  <c r="U137"/>
  <c r="F137"/>
  <c r="E124"/>
  <c r="AB124"/>
  <c r="AC124" s="1"/>
  <c r="S124"/>
  <c r="D35" i="5"/>
  <c r="L11" i="4"/>
  <c r="AE11" s="1"/>
  <c r="AB195"/>
  <c r="AC195" s="1"/>
  <c r="S195"/>
  <c r="AD195" s="1"/>
  <c r="E195"/>
  <c r="AB170"/>
  <c r="AC170" s="1"/>
  <c r="S170"/>
  <c r="AD170" s="1"/>
  <c r="E170"/>
  <c r="J116"/>
  <c r="P116" s="1"/>
  <c r="D38" i="5"/>
  <c r="AB88" i="4"/>
  <c r="AC88" s="1"/>
  <c r="D88"/>
  <c r="Q88"/>
  <c r="AD88" s="1"/>
  <c r="J167"/>
  <c r="R167" s="1"/>
  <c r="J133"/>
  <c r="T133" s="1"/>
  <c r="AB52"/>
  <c r="AC52" s="1"/>
  <c r="O52"/>
  <c r="AD52" s="1"/>
  <c r="C52"/>
  <c r="K213"/>
  <c r="U213" s="1"/>
  <c r="AD213" s="1"/>
  <c r="K179"/>
  <c r="S179" s="1"/>
  <c r="AD179" s="1"/>
  <c r="K161"/>
  <c r="S161" s="1"/>
  <c r="K142"/>
  <c r="Q142" s="1"/>
  <c r="K121"/>
  <c r="Q121" s="1"/>
  <c r="AD121" s="1"/>
  <c r="K102"/>
  <c r="S102" s="1"/>
  <c r="AD102" s="1"/>
  <c r="K84"/>
  <c r="O84" s="1"/>
  <c r="K65"/>
  <c r="K47"/>
  <c r="Q47" s="1"/>
  <c r="AD47" s="1"/>
  <c r="Q89"/>
  <c r="AD89" s="1"/>
  <c r="AB89"/>
  <c r="AC89" s="1"/>
  <c r="D89"/>
  <c r="I78" i="5"/>
  <c r="H64"/>
  <c r="H62"/>
  <c r="H59"/>
  <c r="H56"/>
  <c r="H54"/>
  <c r="H52"/>
  <c r="H50"/>
  <c r="H47"/>
  <c r="H42"/>
  <c r="H40"/>
  <c r="H35"/>
  <c r="H28"/>
  <c r="H26"/>
  <c r="H16"/>
  <c r="H14"/>
  <c r="H12"/>
  <c r="L114" i="4"/>
  <c r="L197"/>
  <c r="Q147"/>
  <c r="AD147" s="1"/>
  <c r="AB147"/>
  <c r="AC147" s="1"/>
  <c r="D147"/>
  <c r="AB107"/>
  <c r="AC107" s="1"/>
  <c r="U107"/>
  <c r="AD107" s="1"/>
  <c r="F107"/>
  <c r="F12"/>
  <c r="U12"/>
  <c r="AB187"/>
  <c r="AC187" s="1"/>
  <c r="S187"/>
  <c r="AD187" s="1"/>
  <c r="AE187" s="1"/>
  <c r="E187"/>
  <c r="Q149"/>
  <c r="AD149" s="1"/>
  <c r="AE149" s="1"/>
  <c r="AB149"/>
  <c r="AC149" s="1"/>
  <c r="D149"/>
  <c r="L107"/>
  <c r="AB210"/>
  <c r="AC210" s="1"/>
  <c r="S210"/>
  <c r="E210"/>
  <c r="L125"/>
  <c r="L72"/>
  <c r="AE72" s="1"/>
  <c r="L39"/>
  <c r="AE118"/>
  <c r="L9" i="1" l="1"/>
  <c r="J207"/>
  <c r="J212" s="1"/>
  <c r="K208"/>
  <c r="I212"/>
  <c r="J172" i="4"/>
  <c r="R172" s="1"/>
  <c r="E24" i="5"/>
  <c r="L51" i="4"/>
  <c r="O83"/>
  <c r="G31" i="5" s="1"/>
  <c r="AD84" i="4"/>
  <c r="AD161"/>
  <c r="AD191"/>
  <c r="I14"/>
  <c r="J14"/>
  <c r="N14" s="1"/>
  <c r="L180"/>
  <c r="L212"/>
  <c r="I31" i="5"/>
  <c r="I24"/>
  <c r="I25" s="1"/>
  <c r="I21"/>
  <c r="I19"/>
  <c r="I16"/>
  <c r="I14"/>
  <c r="I12"/>
  <c r="I13" s="1"/>
  <c r="J78"/>
  <c r="I64"/>
  <c r="I45"/>
  <c r="I38"/>
  <c r="I35"/>
  <c r="L121" i="4"/>
  <c r="AB133"/>
  <c r="AC133" s="1"/>
  <c r="U133"/>
  <c r="AD133" s="1"/>
  <c r="F133"/>
  <c r="E167"/>
  <c r="AB167"/>
  <c r="AC167" s="1"/>
  <c r="S167"/>
  <c r="AD167" s="1"/>
  <c r="J162"/>
  <c r="R162" s="1"/>
  <c r="I911" i="2"/>
  <c r="I977"/>
  <c r="B14" i="4"/>
  <c r="I961" i="2"/>
  <c r="I24"/>
  <c r="B211" i="4"/>
  <c r="I199"/>
  <c r="J199"/>
  <c r="R199" s="1"/>
  <c r="I994" i="2"/>
  <c r="L157" i="4"/>
  <c r="Q119"/>
  <c r="AD119" s="1"/>
  <c r="AB119"/>
  <c r="AC119" s="1"/>
  <c r="D119"/>
  <c r="AD203"/>
  <c r="AE203" s="1"/>
  <c r="L98"/>
  <c r="AE98" s="1"/>
  <c r="L137"/>
  <c r="AD175"/>
  <c r="AB59"/>
  <c r="AC59" s="1"/>
  <c r="S59"/>
  <c r="AD59" s="1"/>
  <c r="E59"/>
  <c r="AB86"/>
  <c r="AC86" s="1"/>
  <c r="D86"/>
  <c r="Q86"/>
  <c r="L170"/>
  <c r="L21"/>
  <c r="L55"/>
  <c r="L13"/>
  <c r="J62"/>
  <c r="R62" s="1"/>
  <c r="U153"/>
  <c r="AD157"/>
  <c r="AB193"/>
  <c r="AC193" s="1"/>
  <c r="S193"/>
  <c r="AD193" s="1"/>
  <c r="E193"/>
  <c r="L96"/>
  <c r="AD53"/>
  <c r="AE53" s="1"/>
  <c r="L127"/>
  <c r="J75"/>
  <c r="R75" s="1"/>
  <c r="Q115"/>
  <c r="AB115"/>
  <c r="AC115" s="1"/>
  <c r="D115"/>
  <c r="J43"/>
  <c r="N43" s="1"/>
  <c r="U104"/>
  <c r="AD105"/>
  <c r="L144"/>
  <c r="E171"/>
  <c r="AB171"/>
  <c r="AC171" s="1"/>
  <c r="S171"/>
  <c r="AD171" s="1"/>
  <c r="L99"/>
  <c r="AE125"/>
  <c r="AE39"/>
  <c r="AE114"/>
  <c r="L186"/>
  <c r="J194"/>
  <c r="R194" s="1"/>
  <c r="J100"/>
  <c r="R100" s="1"/>
  <c r="AD210"/>
  <c r="AE210" s="1"/>
  <c r="L47"/>
  <c r="AE47" s="1"/>
  <c r="L84"/>
  <c r="L161"/>
  <c r="L213"/>
  <c r="AE213" s="1"/>
  <c r="AD124"/>
  <c r="E60"/>
  <c r="AB60"/>
  <c r="AC60" s="1"/>
  <c r="S60"/>
  <c r="AD60" s="1"/>
  <c r="AE60" s="1"/>
  <c r="L184"/>
  <c r="L102"/>
  <c r="AE102" s="1"/>
  <c r="L142"/>
  <c r="L133"/>
  <c r="AB116"/>
  <c r="AC116" s="1"/>
  <c r="D116"/>
  <c r="Q116"/>
  <c r="AD116" s="1"/>
  <c r="AE116" s="1"/>
  <c r="B219"/>
  <c r="I1024" i="2"/>
  <c r="J205" i="4"/>
  <c r="T205" s="1"/>
  <c r="I205"/>
  <c r="B192"/>
  <c r="L147"/>
  <c r="L54"/>
  <c r="L143"/>
  <c r="O42"/>
  <c r="C42"/>
  <c r="AB42"/>
  <c r="AC42" s="1"/>
  <c r="L61"/>
  <c r="AE61" s="1"/>
  <c r="E52" i="5"/>
  <c r="L175" i="4"/>
  <c r="L59"/>
  <c r="J37"/>
  <c r="P37" s="1"/>
  <c r="AD58"/>
  <c r="L58"/>
  <c r="L218"/>
  <c r="J45"/>
  <c r="P45" s="1"/>
  <c r="AB21"/>
  <c r="AC21" s="1"/>
  <c r="O21"/>
  <c r="C21"/>
  <c r="AB101"/>
  <c r="AC101" s="1"/>
  <c r="S101"/>
  <c r="AD101" s="1"/>
  <c r="AE101" s="1"/>
  <c r="E101"/>
  <c r="L75"/>
  <c r="L150"/>
  <c r="AE150" s="1"/>
  <c r="L191"/>
  <c r="F218"/>
  <c r="AB218"/>
  <c r="AC218" s="1"/>
  <c r="U218"/>
  <c r="AD218" s="1"/>
  <c r="J93"/>
  <c r="T93" s="1"/>
  <c r="L73"/>
  <c r="AB217"/>
  <c r="AC217" s="1"/>
  <c r="U217"/>
  <c r="F217"/>
  <c r="L52"/>
  <c r="L90"/>
  <c r="L71"/>
  <c r="L146"/>
  <c r="AE146" s="1"/>
  <c r="L148"/>
  <c r="F212"/>
  <c r="AB212"/>
  <c r="AC212" s="1"/>
  <c r="U212"/>
  <c r="E126"/>
  <c r="AB126"/>
  <c r="AC126" s="1"/>
  <c r="S126"/>
  <c r="AD126" s="1"/>
  <c r="L163"/>
  <c r="AB54"/>
  <c r="AC54" s="1"/>
  <c r="D54"/>
  <c r="Q54"/>
  <c r="AD54" s="1"/>
  <c r="AE54" s="1"/>
  <c r="J155"/>
  <c r="R155" s="1"/>
  <c r="L120"/>
  <c r="Q145"/>
  <c r="AD145" s="1"/>
  <c r="AB145"/>
  <c r="AC145" s="1"/>
  <c r="D145"/>
  <c r="AE107"/>
  <c r="AE147"/>
  <c r="AE170"/>
  <c r="AE143"/>
  <c r="AE197"/>
  <c r="AE186"/>
  <c r="D52" i="5"/>
  <c r="AE206" i="4"/>
  <c r="AE85"/>
  <c r="B204"/>
  <c r="I1010" i="2"/>
  <c r="I947"/>
  <c r="J192" i="4"/>
  <c r="R192" s="1"/>
  <c r="I192"/>
  <c r="B205"/>
  <c r="J219"/>
  <c r="I219"/>
  <c r="L105"/>
  <c r="E35" i="5"/>
  <c r="L176" i="4"/>
  <c r="AE176" s="1"/>
  <c r="L124"/>
  <c r="J38"/>
  <c r="P38" s="1"/>
  <c r="AD113"/>
  <c r="AE113" s="1"/>
  <c r="O112"/>
  <c r="G38" i="5" s="1"/>
  <c r="D21"/>
  <c r="L119" i="4"/>
  <c r="L43"/>
  <c r="L156"/>
  <c r="AE156" s="1"/>
  <c r="L195"/>
  <c r="AE195" s="1"/>
  <c r="Q97"/>
  <c r="AD97" s="1"/>
  <c r="AE97" s="1"/>
  <c r="AB97"/>
  <c r="AC97" s="1"/>
  <c r="D97"/>
  <c r="E188"/>
  <c r="AB188"/>
  <c r="AC188" s="1"/>
  <c r="S188"/>
  <c r="AD188" s="1"/>
  <c r="AE188" s="1"/>
  <c r="E38" i="5"/>
  <c r="L113" i="4"/>
  <c r="R13"/>
  <c r="N13"/>
  <c r="T13"/>
  <c r="P13"/>
  <c r="J92"/>
  <c r="T92" s="1"/>
  <c r="J164"/>
  <c r="R164" s="1"/>
  <c r="D50" i="5"/>
  <c r="E50"/>
  <c r="J128" i="4"/>
  <c r="R128" s="1"/>
  <c r="L193"/>
  <c r="Q96"/>
  <c r="AB96"/>
  <c r="AC96" s="1"/>
  <c r="D96"/>
  <c r="L126"/>
  <c r="AD71"/>
  <c r="AE71" s="1"/>
  <c r="L108"/>
  <c r="AE108" s="1"/>
  <c r="L185"/>
  <c r="AE185" s="1"/>
  <c r="J35"/>
  <c r="N35" s="1"/>
  <c r="L115"/>
  <c r="AB136"/>
  <c r="AC136" s="1"/>
  <c r="S136"/>
  <c r="E136"/>
  <c r="J44"/>
  <c r="P44" s="1"/>
  <c r="AB90"/>
  <c r="AC90" s="1"/>
  <c r="D90"/>
  <c r="Q90"/>
  <c r="AD90" s="1"/>
  <c r="AE90" s="1"/>
  <c r="AB144"/>
  <c r="AC144" s="1"/>
  <c r="D144"/>
  <c r="Q144"/>
  <c r="AD144" s="1"/>
  <c r="AE144" s="1"/>
  <c r="L171"/>
  <c r="D54" i="5"/>
  <c r="J154" i="4"/>
  <c r="R154" s="1"/>
  <c r="Q117"/>
  <c r="AD117" s="1"/>
  <c r="AB117"/>
  <c r="AC117" s="1"/>
  <c r="D117"/>
  <c r="AB99"/>
  <c r="AC99" s="1"/>
  <c r="S99"/>
  <c r="E99"/>
  <c r="J141"/>
  <c r="N141" s="1"/>
  <c r="AD142"/>
  <c r="AE142" s="1"/>
  <c r="L179"/>
  <c r="AE179" s="1"/>
  <c r="L167"/>
  <c r="L109"/>
  <c r="AE109" s="1"/>
  <c r="AD137"/>
  <c r="AE137" s="1"/>
  <c r="U135"/>
  <c r="B199"/>
  <c r="I211"/>
  <c r="J211"/>
  <c r="R211" s="1"/>
  <c r="J214"/>
  <c r="I214"/>
  <c r="I204"/>
  <c r="J204"/>
  <c r="R204" s="1"/>
  <c r="B214"/>
  <c r="L183"/>
  <c r="E54" i="5"/>
  <c r="E42"/>
  <c r="L136" i="4"/>
  <c r="L89"/>
  <c r="AE89" s="1"/>
  <c r="AD12"/>
  <c r="AE12" s="1"/>
  <c r="L117"/>
  <c r="J51"/>
  <c r="N51" s="1"/>
  <c r="J36"/>
  <c r="N36" s="1"/>
  <c r="L166"/>
  <c r="AE166" s="1"/>
  <c r="L18"/>
  <c r="G13" i="5"/>
  <c r="L169" i="4"/>
  <c r="AE169" s="1"/>
  <c r="E184"/>
  <c r="AB184"/>
  <c r="AC184" s="1"/>
  <c r="S184"/>
  <c r="AD184" s="1"/>
  <c r="AE184" s="1"/>
  <c r="AB73"/>
  <c r="AC73" s="1"/>
  <c r="S73"/>
  <c r="AD73" s="1"/>
  <c r="AE73" s="1"/>
  <c r="E73"/>
  <c r="AB178"/>
  <c r="AC178" s="1"/>
  <c r="S178"/>
  <c r="AD178" s="1"/>
  <c r="AE178" s="1"/>
  <c r="E178"/>
  <c r="L217"/>
  <c r="D33" i="5"/>
  <c r="L88" i="4"/>
  <c r="AE88" s="1"/>
  <c r="L165"/>
  <c r="AE165" s="1"/>
  <c r="D42" i="5"/>
  <c r="AB148" i="4"/>
  <c r="AC148" s="1"/>
  <c r="D148"/>
  <c r="Q148"/>
  <c r="AD148" s="1"/>
  <c r="AE148" s="1"/>
  <c r="E163"/>
  <c r="AB163"/>
  <c r="AC163" s="1"/>
  <c r="S163"/>
  <c r="AD163" s="1"/>
  <c r="AE163" s="1"/>
  <c r="AB183"/>
  <c r="AC183" s="1"/>
  <c r="S183"/>
  <c r="E183"/>
  <c r="AB120"/>
  <c r="AC120" s="1"/>
  <c r="D120"/>
  <c r="Q120"/>
  <c r="AD120" s="1"/>
  <c r="AE120" s="1"/>
  <c r="L145"/>
  <c r="H53" i="5"/>
  <c r="H13"/>
  <c r="AE121" i="4"/>
  <c r="AE52"/>
  <c r="E21" i="5"/>
  <c r="AE180" i="4"/>
  <c r="AE91"/>
  <c r="AE55"/>
  <c r="AE46"/>
  <c r="AE127"/>
  <c r="AE18"/>
  <c r="O211" i="1" l="1"/>
  <c r="O9"/>
  <c r="O212"/>
  <c r="K19"/>
  <c r="K53"/>
  <c r="K115"/>
  <c r="K150"/>
  <c r="K170"/>
  <c r="K202"/>
  <c r="K13"/>
  <c r="K17"/>
  <c r="K21"/>
  <c r="K25"/>
  <c r="K27"/>
  <c r="K48"/>
  <c r="K50"/>
  <c r="K54"/>
  <c r="K56"/>
  <c r="K58"/>
  <c r="K60"/>
  <c r="K62"/>
  <c r="K66"/>
  <c r="K68"/>
  <c r="K70"/>
  <c r="K72"/>
  <c r="K74"/>
  <c r="K107"/>
  <c r="K109"/>
  <c r="K111"/>
  <c r="K113"/>
  <c r="K117"/>
  <c r="K119"/>
  <c r="K121"/>
  <c r="K123"/>
  <c r="K127"/>
  <c r="K152"/>
  <c r="K154"/>
  <c r="K156"/>
  <c r="K158"/>
  <c r="K160"/>
  <c r="K164"/>
  <c r="K166"/>
  <c r="K168"/>
  <c r="K172"/>
  <c r="K174"/>
  <c r="K178"/>
  <c r="K180"/>
  <c r="K182"/>
  <c r="K184"/>
  <c r="K190"/>
  <c r="K192"/>
  <c r="K198"/>
  <c r="K200"/>
  <c r="K204"/>
  <c r="K32"/>
  <c r="K89"/>
  <c r="K143"/>
  <c r="K34"/>
  <c r="K36"/>
  <c r="K40"/>
  <c r="K42"/>
  <c r="K79"/>
  <c r="K81"/>
  <c r="K83"/>
  <c r="K85"/>
  <c r="K87"/>
  <c r="K91"/>
  <c r="K93"/>
  <c r="K95"/>
  <c r="K99"/>
  <c r="K101"/>
  <c r="K133"/>
  <c r="K135"/>
  <c r="K137"/>
  <c r="K139"/>
  <c r="K141"/>
  <c r="K145"/>
  <c r="K16"/>
  <c r="K24"/>
  <c r="K47"/>
  <c r="K65"/>
  <c r="K105"/>
  <c r="K126"/>
  <c r="K163"/>
  <c r="K177"/>
  <c r="K189"/>
  <c r="K196"/>
  <c r="K12"/>
  <c r="K14"/>
  <c r="K20"/>
  <c r="K22"/>
  <c r="K26"/>
  <c r="K28"/>
  <c r="K49"/>
  <c r="K51"/>
  <c r="K55"/>
  <c r="K57"/>
  <c r="K59"/>
  <c r="K61"/>
  <c r="K63"/>
  <c r="K67"/>
  <c r="K69"/>
  <c r="K71"/>
  <c r="K73"/>
  <c r="K106"/>
  <c r="K108"/>
  <c r="K110"/>
  <c r="K112"/>
  <c r="K116"/>
  <c r="K118"/>
  <c r="K120"/>
  <c r="K122"/>
  <c r="K124"/>
  <c r="K151"/>
  <c r="K153"/>
  <c r="K155"/>
  <c r="K157"/>
  <c r="K159"/>
  <c r="K161"/>
  <c r="K165"/>
  <c r="K167"/>
  <c r="K171"/>
  <c r="K173"/>
  <c r="K175"/>
  <c r="K179"/>
  <c r="K181"/>
  <c r="K183"/>
  <c r="K185"/>
  <c r="K191"/>
  <c r="K197"/>
  <c r="K199"/>
  <c r="K203"/>
  <c r="K38"/>
  <c r="K78"/>
  <c r="K97"/>
  <c r="K131"/>
  <c r="K33"/>
  <c r="K35"/>
  <c r="K39"/>
  <c r="K41"/>
  <c r="K43"/>
  <c r="K80"/>
  <c r="K82"/>
  <c r="K84"/>
  <c r="K86"/>
  <c r="K90"/>
  <c r="K92"/>
  <c r="K94"/>
  <c r="K98"/>
  <c r="K100"/>
  <c r="K132"/>
  <c r="K134"/>
  <c r="K136"/>
  <c r="K138"/>
  <c r="K140"/>
  <c r="K144"/>
  <c r="K146"/>
  <c r="K11"/>
  <c r="G51" i="5"/>
  <c r="H51"/>
  <c r="J76" i="4"/>
  <c r="R76" s="1"/>
  <c r="D45" i="5"/>
  <c r="L128" i="4"/>
  <c r="L92"/>
  <c r="S182"/>
  <c r="I54" i="5" s="1"/>
  <c r="AD183" i="4"/>
  <c r="AE183" s="1"/>
  <c r="G55" i="5"/>
  <c r="J63" i="4"/>
  <c r="R63" s="1"/>
  <c r="O36"/>
  <c r="AD36" s="1"/>
  <c r="C36"/>
  <c r="AB36"/>
  <c r="AC36" s="1"/>
  <c r="G43" i="5"/>
  <c r="O141" i="4"/>
  <c r="C141"/>
  <c r="AB141"/>
  <c r="AC141" s="1"/>
  <c r="D44" i="5"/>
  <c r="D47"/>
  <c r="S135" i="4"/>
  <c r="I42" i="5" s="1"/>
  <c r="AD136" i="4"/>
  <c r="AE136" s="1"/>
  <c r="L35"/>
  <c r="E19" i="5"/>
  <c r="E128" i="4"/>
  <c r="AB128"/>
  <c r="AC128" s="1"/>
  <c r="S128"/>
  <c r="AD128" s="1"/>
  <c r="D31" i="5"/>
  <c r="D30"/>
  <c r="Q13" i="4"/>
  <c r="Q10" s="1"/>
  <c r="H10" i="5" s="1"/>
  <c r="D13" i="4"/>
  <c r="AB155"/>
  <c r="AC155" s="1"/>
  <c r="S155"/>
  <c r="AD155" s="1"/>
  <c r="E155"/>
  <c r="E100"/>
  <c r="AB100"/>
  <c r="AC100" s="1"/>
  <c r="S100"/>
  <c r="AD100" s="1"/>
  <c r="AD115"/>
  <c r="AE115" s="1"/>
  <c r="Q112"/>
  <c r="H38" i="5" s="1"/>
  <c r="H39" s="1"/>
  <c r="E62" i="4"/>
  <c r="AB62"/>
  <c r="AC62" s="1"/>
  <c r="S62"/>
  <c r="K14"/>
  <c r="J23"/>
  <c r="N23" s="1"/>
  <c r="Q50"/>
  <c r="H24" i="5" s="1"/>
  <c r="H25" s="1"/>
  <c r="AE157" i="4"/>
  <c r="AE167"/>
  <c r="AE133"/>
  <c r="I36" i="5"/>
  <c r="AE191" i="4"/>
  <c r="AE84"/>
  <c r="J129"/>
  <c r="R129" s="1"/>
  <c r="G39" i="5"/>
  <c r="Q38" i="4"/>
  <c r="AD38" s="1"/>
  <c r="AB38"/>
  <c r="AC38" s="1"/>
  <c r="D38"/>
  <c r="G36" i="5"/>
  <c r="V219" i="4"/>
  <c r="X219"/>
  <c r="AB192"/>
  <c r="AC192" s="1"/>
  <c r="E192"/>
  <c r="F93"/>
  <c r="AB93"/>
  <c r="AC93" s="1"/>
  <c r="U93"/>
  <c r="AD93" s="1"/>
  <c r="AD21"/>
  <c r="AE21" s="1"/>
  <c r="AB45"/>
  <c r="AC45" s="1"/>
  <c r="D45"/>
  <c r="Q45"/>
  <c r="AD45" s="1"/>
  <c r="AD42"/>
  <c r="AE42" s="1"/>
  <c r="K219"/>
  <c r="AB194"/>
  <c r="AC194" s="1"/>
  <c r="S194"/>
  <c r="AD194" s="1"/>
  <c r="E194"/>
  <c r="L62"/>
  <c r="AB199"/>
  <c r="AC199" s="1"/>
  <c r="E199"/>
  <c r="D10" i="5"/>
  <c r="K192" i="4"/>
  <c r="S192" s="1"/>
  <c r="AB162"/>
  <c r="AC162" s="1"/>
  <c r="S162"/>
  <c r="E162"/>
  <c r="AB172"/>
  <c r="AC172" s="1"/>
  <c r="S172"/>
  <c r="AD172" s="1"/>
  <c r="E172"/>
  <c r="AE145"/>
  <c r="E31" i="5"/>
  <c r="I32" s="1"/>
  <c r="AE119" i="4"/>
  <c r="I22" i="5"/>
  <c r="AB211" i="4"/>
  <c r="AC211" s="1"/>
  <c r="E211"/>
  <c r="AB164"/>
  <c r="AC164" s="1"/>
  <c r="S164"/>
  <c r="AD164" s="1"/>
  <c r="E164"/>
  <c r="E13"/>
  <c r="S13"/>
  <c r="S10" s="1"/>
  <c r="I10" i="5" s="1"/>
  <c r="L36" i="4"/>
  <c r="O51"/>
  <c r="C51"/>
  <c r="AB51"/>
  <c r="AC51" s="1"/>
  <c r="X214"/>
  <c r="V214"/>
  <c r="E45" i="5"/>
  <c r="I46" s="1"/>
  <c r="L141" i="4"/>
  <c r="AD99"/>
  <c r="AE99" s="1"/>
  <c r="S95"/>
  <c r="I33" i="5" s="1"/>
  <c r="Q44" i="4"/>
  <c r="AB44"/>
  <c r="AC44" s="1"/>
  <c r="D44"/>
  <c r="D19" i="5"/>
  <c r="D18"/>
  <c r="O13" i="4"/>
  <c r="AB13"/>
  <c r="AC13" s="1"/>
  <c r="C13"/>
  <c r="L155"/>
  <c r="L93"/>
  <c r="Q37"/>
  <c r="AB37"/>
  <c r="AC37" s="1"/>
  <c r="D37"/>
  <c r="G53" i="5"/>
  <c r="L100" i="4"/>
  <c r="AB75"/>
  <c r="AC75" s="1"/>
  <c r="S75"/>
  <c r="AD75" s="1"/>
  <c r="AE75" s="1"/>
  <c r="E75"/>
  <c r="K211"/>
  <c r="S211" s="1"/>
  <c r="K204"/>
  <c r="S204" s="1"/>
  <c r="L162"/>
  <c r="J22"/>
  <c r="N22" s="1"/>
  <c r="AE117"/>
  <c r="H36" i="5"/>
  <c r="AE126" i="4"/>
  <c r="AE218"/>
  <c r="AE58"/>
  <c r="AE105"/>
  <c r="AE193"/>
  <c r="S174"/>
  <c r="I52" i="5" s="1"/>
  <c r="I20"/>
  <c r="AE161" i="4"/>
  <c r="AB204"/>
  <c r="AC204" s="1"/>
  <c r="E204"/>
  <c r="L154"/>
  <c r="E47" i="5"/>
  <c r="D24"/>
  <c r="E154" i="4"/>
  <c r="AB154"/>
  <c r="AC154" s="1"/>
  <c r="S154"/>
  <c r="L44"/>
  <c r="C35"/>
  <c r="AB35"/>
  <c r="AC35" s="1"/>
  <c r="O35"/>
  <c r="Q95"/>
  <c r="H33" i="5" s="1"/>
  <c r="AD96" i="4"/>
  <c r="AE96" s="1"/>
  <c r="L164"/>
  <c r="AB92"/>
  <c r="AC92" s="1"/>
  <c r="U92"/>
  <c r="F92"/>
  <c r="F13"/>
  <c r="U13"/>
  <c r="U10" s="1"/>
  <c r="L38"/>
  <c r="K199"/>
  <c r="S199" s="1"/>
  <c r="AD199" s="1"/>
  <c r="K214"/>
  <c r="AD212"/>
  <c r="AE212" s="1"/>
  <c r="U209"/>
  <c r="U216"/>
  <c r="J64" i="5" s="1"/>
  <c r="AD217" i="4"/>
  <c r="AE217" s="1"/>
  <c r="L45"/>
  <c r="L37"/>
  <c r="F205"/>
  <c r="AB205"/>
  <c r="AC205" s="1"/>
  <c r="L194"/>
  <c r="AB43"/>
  <c r="AC43" s="1"/>
  <c r="O43"/>
  <c r="AD43" s="1"/>
  <c r="AE43" s="1"/>
  <c r="C43"/>
  <c r="AD86"/>
  <c r="AE86" s="1"/>
  <c r="Q83"/>
  <c r="H31" i="5" s="1"/>
  <c r="H32" s="1"/>
  <c r="K205" i="4"/>
  <c r="U205" s="1"/>
  <c r="J62" i="5"/>
  <c r="J56"/>
  <c r="J54"/>
  <c r="J55" s="1"/>
  <c r="J52"/>
  <c r="J53" s="1"/>
  <c r="J50"/>
  <c r="J51" s="1"/>
  <c r="J47"/>
  <c r="J48" s="1"/>
  <c r="J45"/>
  <c r="J46" s="1"/>
  <c r="J42"/>
  <c r="J43" s="1"/>
  <c r="J38"/>
  <c r="J39" s="1"/>
  <c r="J35"/>
  <c r="J24"/>
  <c r="J25" s="1"/>
  <c r="J21"/>
  <c r="J22" s="1"/>
  <c r="J19"/>
  <c r="J20" s="1"/>
  <c r="J16"/>
  <c r="J14"/>
  <c r="J12"/>
  <c r="J10"/>
  <c r="K78"/>
  <c r="AB14" i="4"/>
  <c r="AC14" s="1"/>
  <c r="O14"/>
  <c r="AD14" s="1"/>
  <c r="C14"/>
  <c r="G32" i="5"/>
  <c r="L172" i="4"/>
  <c r="J24"/>
  <c r="N24" s="1"/>
  <c r="Q140"/>
  <c r="H45" i="5" s="1"/>
  <c r="H46" s="1"/>
  <c r="H55"/>
  <c r="H43"/>
  <c r="AE124" i="4"/>
  <c r="AE171"/>
  <c r="E33" i="5"/>
  <c r="AE59" i="4"/>
  <c r="AE175"/>
  <c r="I39" i="5"/>
  <c r="AE128" i="4" l="1"/>
  <c r="O214" i="1"/>
  <c r="E18" i="5"/>
  <c r="AD211" i="4"/>
  <c r="S209"/>
  <c r="I62" i="5" s="1"/>
  <c r="E44"/>
  <c r="AD205" i="4"/>
  <c r="U202"/>
  <c r="J59" i="5" s="1"/>
  <c r="AD204" i="4"/>
  <c r="S202"/>
  <c r="I59" i="5" s="1"/>
  <c r="AD192" i="4"/>
  <c r="S190"/>
  <c r="I56" i="5" s="1"/>
  <c r="J13"/>
  <c r="D62"/>
  <c r="O24" i="4"/>
  <c r="AD24" s="1"/>
  <c r="C24"/>
  <c r="AB24"/>
  <c r="AC24" s="1"/>
  <c r="L78" i="5"/>
  <c r="K59"/>
  <c r="K56"/>
  <c r="K54"/>
  <c r="K55" s="1"/>
  <c r="K52"/>
  <c r="K53" s="1"/>
  <c r="K50"/>
  <c r="K51" s="1"/>
  <c r="K47"/>
  <c r="K48" s="1"/>
  <c r="K45"/>
  <c r="K46" s="1"/>
  <c r="K42"/>
  <c r="K43" s="1"/>
  <c r="K40"/>
  <c r="K38"/>
  <c r="K39" s="1"/>
  <c r="K35"/>
  <c r="K36" s="1"/>
  <c r="K33"/>
  <c r="K34" s="1"/>
  <c r="K31"/>
  <c r="K32" s="1"/>
  <c r="K28"/>
  <c r="K26"/>
  <c r="K24"/>
  <c r="K25" s="1"/>
  <c r="K21"/>
  <c r="K22" s="1"/>
  <c r="K19"/>
  <c r="K20" s="1"/>
  <c r="K16"/>
  <c r="K14"/>
  <c r="K12"/>
  <c r="K13" s="1"/>
  <c r="K10"/>
  <c r="L205" i="4"/>
  <c r="L214"/>
  <c r="H34" i="5"/>
  <c r="D56"/>
  <c r="D49"/>
  <c r="O22" i="4"/>
  <c r="C22"/>
  <c r="AB22"/>
  <c r="AC22" s="1"/>
  <c r="L204"/>
  <c r="E59" i="5"/>
  <c r="AD13" i="4"/>
  <c r="AE13" s="1"/>
  <c r="O10"/>
  <c r="G10" i="5" s="1"/>
  <c r="W214" i="4"/>
  <c r="G214"/>
  <c r="AB214"/>
  <c r="AC214" s="1"/>
  <c r="AD51"/>
  <c r="AE51" s="1"/>
  <c r="O50"/>
  <c r="G24" i="5" s="1"/>
  <c r="AD162" i="4"/>
  <c r="AE162" s="1"/>
  <c r="S160"/>
  <c r="I50" i="5" s="1"/>
  <c r="D61"/>
  <c r="D64"/>
  <c r="I55"/>
  <c r="AE194" i="4"/>
  <c r="O41"/>
  <c r="G21" i="5" s="1"/>
  <c r="AE100" i="4"/>
  <c r="J34" i="5"/>
  <c r="G34"/>
  <c r="L24" i="4"/>
  <c r="J36" i="5"/>
  <c r="L199" i="4"/>
  <c r="AE199" s="1"/>
  <c r="U83"/>
  <c r="J31" i="5" s="1"/>
  <c r="J32" s="1"/>
  <c r="AD92" i="4"/>
  <c r="AE92" s="1"/>
  <c r="S153"/>
  <c r="I47" i="5" s="1"/>
  <c r="AD154" i="4"/>
  <c r="AE154" s="1"/>
  <c r="G48" i="5"/>
  <c r="H48"/>
  <c r="D14"/>
  <c r="L219" i="4"/>
  <c r="E64" i="5"/>
  <c r="AB129" i="4"/>
  <c r="AC129" s="1"/>
  <c r="S129"/>
  <c r="E129"/>
  <c r="D59" i="5"/>
  <c r="D58"/>
  <c r="E30"/>
  <c r="AD62" i="4"/>
  <c r="AE62" s="1"/>
  <c r="AB63"/>
  <c r="AC63" s="1"/>
  <c r="S63"/>
  <c r="AD63" s="1"/>
  <c r="E63"/>
  <c r="I34" i="5"/>
  <c r="AE93" i="4"/>
  <c r="AE38"/>
  <c r="L22"/>
  <c r="E14" i="5"/>
  <c r="J15" s="1"/>
  <c r="Q41" i="4"/>
  <c r="H21" i="5" s="1"/>
  <c r="H22" s="1"/>
  <c r="AD44" i="4"/>
  <c r="AE44" s="1"/>
  <c r="L192"/>
  <c r="E56" i="5"/>
  <c r="J57" s="1"/>
  <c r="AB219" i="4"/>
  <c r="AC219" s="1"/>
  <c r="W219"/>
  <c r="G219"/>
  <c r="L129"/>
  <c r="AB23"/>
  <c r="AC23" s="1"/>
  <c r="O23"/>
  <c r="AD23" s="1"/>
  <c r="C23"/>
  <c r="L14"/>
  <c r="AE14" s="1"/>
  <c r="E10" i="5"/>
  <c r="J11" s="1"/>
  <c r="AD141" i="4"/>
  <c r="AE141" s="1"/>
  <c r="O140"/>
  <c r="G45" i="5" s="1"/>
  <c r="L63" i="4"/>
  <c r="J64"/>
  <c r="R64" s="1"/>
  <c r="AB76"/>
  <c r="AC76" s="1"/>
  <c r="S76"/>
  <c r="AD76" s="1"/>
  <c r="E76"/>
  <c r="AE164"/>
  <c r="AE45"/>
  <c r="O34"/>
  <c r="G19" i="5" s="1"/>
  <c r="AD35" i="4"/>
  <c r="AE35" s="1"/>
  <c r="I53" i="5"/>
  <c r="L211" i="4"/>
  <c r="E62" i="5"/>
  <c r="J63" s="1"/>
  <c r="Q34" i="4"/>
  <c r="H19" i="5" s="1"/>
  <c r="H20" s="1"/>
  <c r="AD37" i="4"/>
  <c r="AE37" s="1"/>
  <c r="Y214"/>
  <c r="Y209" s="1"/>
  <c r="H214"/>
  <c r="Y219"/>
  <c r="Y216" s="1"/>
  <c r="H219"/>
  <c r="L23"/>
  <c r="J130"/>
  <c r="R130" s="1"/>
  <c r="I43" i="5"/>
  <c r="J77" i="4"/>
  <c r="R77" s="1"/>
  <c r="L76"/>
  <c r="AE172"/>
  <c r="AE155"/>
  <c r="AE36"/>
  <c r="E49" i="5" l="1"/>
  <c r="J65" i="4"/>
  <c r="T65" s="1"/>
  <c r="AB77"/>
  <c r="AC77" s="1"/>
  <c r="S77"/>
  <c r="E77"/>
  <c r="E61" i="5"/>
  <c r="G20"/>
  <c r="L64" i="4"/>
  <c r="J78"/>
  <c r="T78" s="1"/>
  <c r="J132"/>
  <c r="T132" s="1"/>
  <c r="AD219"/>
  <c r="AE219" s="1"/>
  <c r="W216"/>
  <c r="K64" i="5" s="1"/>
  <c r="G22"/>
  <c r="E58"/>
  <c r="L64"/>
  <c r="L65" s="1"/>
  <c r="L62"/>
  <c r="L63" s="1"/>
  <c r="L59"/>
  <c r="L60" s="1"/>
  <c r="L56"/>
  <c r="L57" s="1"/>
  <c r="L54"/>
  <c r="L52"/>
  <c r="L50"/>
  <c r="L51" s="1"/>
  <c r="L47"/>
  <c r="L48" s="1"/>
  <c r="L45"/>
  <c r="L46" s="1"/>
  <c r="L42"/>
  <c r="L40"/>
  <c r="L38"/>
  <c r="L35"/>
  <c r="L33"/>
  <c r="L31"/>
  <c r="L32" s="1"/>
  <c r="O32" s="1"/>
  <c r="P32" s="1"/>
  <c r="L28"/>
  <c r="L26"/>
  <c r="L24"/>
  <c r="L25" s="1"/>
  <c r="L21"/>
  <c r="L22" s="1"/>
  <c r="L19"/>
  <c r="L20" s="1"/>
  <c r="L16"/>
  <c r="L14"/>
  <c r="L15" s="1"/>
  <c r="L12"/>
  <c r="L13" s="1"/>
  <c r="L10"/>
  <c r="L11" s="1"/>
  <c r="I11"/>
  <c r="K11"/>
  <c r="K57"/>
  <c r="AE204" i="4"/>
  <c r="E130"/>
  <c r="AB130"/>
  <c r="AC130" s="1"/>
  <c r="S130"/>
  <c r="AD130" s="1"/>
  <c r="L130"/>
  <c r="G65" i="5"/>
  <c r="H65"/>
  <c r="I65"/>
  <c r="I48"/>
  <c r="O48" s="1"/>
  <c r="P48" s="1"/>
  <c r="Q47"/>
  <c r="R47" s="1"/>
  <c r="I51"/>
  <c r="O51" s="1"/>
  <c r="P51" s="1"/>
  <c r="Q50"/>
  <c r="R50" s="1"/>
  <c r="AD22" i="4"/>
  <c r="AE22" s="1"/>
  <c r="O20"/>
  <c r="G14" i="5" s="1"/>
  <c r="I60"/>
  <c r="Q59"/>
  <c r="R59" s="1"/>
  <c r="AE23" i="4"/>
  <c r="AE63"/>
  <c r="Q31" i="5"/>
  <c r="R31" s="1"/>
  <c r="AE24" i="4"/>
  <c r="O13" i="5"/>
  <c r="P13" s="1"/>
  <c r="J65"/>
  <c r="J131" i="4"/>
  <c r="T131" s="1"/>
  <c r="D37" i="5"/>
  <c r="L77" i="4"/>
  <c r="G63" i="5"/>
  <c r="H63"/>
  <c r="E64" i="4"/>
  <c r="AB64"/>
  <c r="AC64" s="1"/>
  <c r="S64"/>
  <c r="AD64" s="1"/>
  <c r="AE64" s="1"/>
  <c r="G57" i="5"/>
  <c r="H57"/>
  <c r="Q10"/>
  <c r="R10" s="1"/>
  <c r="G11"/>
  <c r="G60"/>
  <c r="H60"/>
  <c r="AE76" i="4"/>
  <c r="K15" i="5"/>
  <c r="Q12"/>
  <c r="R12" s="1"/>
  <c r="AE192" i="4"/>
  <c r="AE205"/>
  <c r="AE211"/>
  <c r="G46" i="5"/>
  <c r="O46" s="1"/>
  <c r="P46" s="1"/>
  <c r="Q45"/>
  <c r="R45" s="1"/>
  <c r="H15"/>
  <c r="I15"/>
  <c r="AD129" i="4"/>
  <c r="AE129" s="1"/>
  <c r="S123"/>
  <c r="I40" i="5" s="1"/>
  <c r="Q24"/>
  <c r="R24" s="1"/>
  <c r="G25"/>
  <c r="O25" s="1"/>
  <c r="P25" s="1"/>
  <c r="W209" i="4"/>
  <c r="K62" i="5" s="1"/>
  <c r="K63" s="1"/>
  <c r="AD214" i="4"/>
  <c r="AE214" s="1"/>
  <c r="I57" i="5"/>
  <c r="Q56"/>
  <c r="R56" s="1"/>
  <c r="I63"/>
  <c r="H11"/>
  <c r="K60"/>
  <c r="J60"/>
  <c r="O11" l="1"/>
  <c r="P11" s="1"/>
  <c r="O57"/>
  <c r="P57" s="1"/>
  <c r="J79" i="4"/>
  <c r="T79" s="1"/>
  <c r="L34" i="5"/>
  <c r="O34" s="1"/>
  <c r="P34" s="1"/>
  <c r="Q33"/>
  <c r="R33" s="1"/>
  <c r="L43"/>
  <c r="O43" s="1"/>
  <c r="P43" s="1"/>
  <c r="Q42"/>
  <c r="R42" s="1"/>
  <c r="L53"/>
  <c r="O53" s="1"/>
  <c r="P53" s="1"/>
  <c r="Q52"/>
  <c r="R52" s="1"/>
  <c r="L132" i="4"/>
  <c r="Q62" i="5"/>
  <c r="R62" s="1"/>
  <c r="O22"/>
  <c r="P22" s="1"/>
  <c r="O20"/>
  <c r="P20" s="1"/>
  <c r="AB131" i="4"/>
  <c r="AC131" s="1"/>
  <c r="U131"/>
  <c r="F131"/>
  <c r="L78"/>
  <c r="L65"/>
  <c r="S57"/>
  <c r="I26" i="5" s="1"/>
  <c r="O60"/>
  <c r="P60" s="1"/>
  <c r="AE130" i="4"/>
  <c r="L131"/>
  <c r="Q14" i="5"/>
  <c r="R14" s="1"/>
  <c r="G15"/>
  <c r="O15" s="1"/>
  <c r="P15" s="1"/>
  <c r="L39"/>
  <c r="O39" s="1"/>
  <c r="P39" s="1"/>
  <c r="Q38"/>
  <c r="R38" s="1"/>
  <c r="K65"/>
  <c r="O65" s="1"/>
  <c r="P65" s="1"/>
  <c r="Q64"/>
  <c r="R64" s="1"/>
  <c r="U132" i="4"/>
  <c r="AD132" s="1"/>
  <c r="AE132" s="1"/>
  <c r="F132"/>
  <c r="AB132"/>
  <c r="AC132" s="1"/>
  <c r="O63" i="5"/>
  <c r="P63" s="1"/>
  <c r="E40"/>
  <c r="J80" i="4"/>
  <c r="T80" s="1"/>
  <c r="J66"/>
  <c r="T66" s="1"/>
  <c r="L36" i="5"/>
  <c r="O36" s="1"/>
  <c r="P36" s="1"/>
  <c r="Q35"/>
  <c r="R35" s="1"/>
  <c r="L55"/>
  <c r="O55" s="1"/>
  <c r="P55" s="1"/>
  <c r="Q54"/>
  <c r="R54" s="1"/>
  <c r="F78" i="4"/>
  <c r="AB78"/>
  <c r="AC78" s="1"/>
  <c r="U78"/>
  <c r="AD77"/>
  <c r="AE77" s="1"/>
  <c r="S70"/>
  <c r="I28" i="5" s="1"/>
  <c r="AB65" i="4"/>
  <c r="AC65" s="1"/>
  <c r="U65"/>
  <c r="F65"/>
  <c r="Q21" i="5"/>
  <c r="R21" s="1"/>
  <c r="D40"/>
  <c r="Q19"/>
  <c r="R19" s="1"/>
  <c r="AD65" i="4" l="1"/>
  <c r="AE65" s="1"/>
  <c r="F80"/>
  <c r="AB80"/>
  <c r="AC80" s="1"/>
  <c r="U80"/>
  <c r="AD80" s="1"/>
  <c r="J67"/>
  <c r="T67" s="1"/>
  <c r="L80"/>
  <c r="L79"/>
  <c r="J28"/>
  <c r="N28" s="1"/>
  <c r="G41" i="5"/>
  <c r="H41"/>
  <c r="K41"/>
  <c r="AD78" i="4"/>
  <c r="AE78" s="1"/>
  <c r="L66"/>
  <c r="D28" i="5"/>
  <c r="U123" i="4"/>
  <c r="J40" i="5" s="1"/>
  <c r="AD131" i="4"/>
  <c r="AE131" s="1"/>
  <c r="E37" i="5"/>
  <c r="J27" i="4"/>
  <c r="N27" s="1"/>
  <c r="L41" i="5"/>
  <c r="E26"/>
  <c r="E28"/>
  <c r="I29" s="1"/>
  <c r="U66" i="4"/>
  <c r="AD66" s="1"/>
  <c r="AE66" s="1"/>
  <c r="F66"/>
  <c r="AB66"/>
  <c r="AC66" s="1"/>
  <c r="J68"/>
  <c r="T68" s="1"/>
  <c r="I27" i="5"/>
  <c r="AB79" i="4"/>
  <c r="AC79" s="1"/>
  <c r="U79"/>
  <c r="AD79" s="1"/>
  <c r="F79"/>
  <c r="I41" i="5"/>
  <c r="O27" i="4" l="1"/>
  <c r="C27"/>
  <c r="AB27"/>
  <c r="AC27" s="1"/>
  <c r="AB67"/>
  <c r="AC67" s="1"/>
  <c r="U67"/>
  <c r="AD67" s="1"/>
  <c r="F67"/>
  <c r="J30"/>
  <c r="N30" s="1"/>
  <c r="L28"/>
  <c r="L68"/>
  <c r="L67"/>
  <c r="AE79"/>
  <c r="U70"/>
  <c r="J28" i="5" s="1"/>
  <c r="G27"/>
  <c r="H27"/>
  <c r="K27"/>
  <c r="L27"/>
  <c r="J41"/>
  <c r="O41" s="1"/>
  <c r="P41" s="1"/>
  <c r="Q40"/>
  <c r="R40" s="1"/>
  <c r="C28" i="4"/>
  <c r="AB28"/>
  <c r="AC28" s="1"/>
  <c r="O28"/>
  <c r="AD28" s="1"/>
  <c r="AE28" s="1"/>
  <c r="AE80"/>
  <c r="D26" i="5"/>
  <c r="D23"/>
  <c r="U68" i="4"/>
  <c r="AD68" s="1"/>
  <c r="AE68" s="1"/>
  <c r="F68"/>
  <c r="AB68"/>
  <c r="AC68" s="1"/>
  <c r="G29" i="5"/>
  <c r="H29"/>
  <c r="K29"/>
  <c r="L29"/>
  <c r="L27" i="4"/>
  <c r="U57" l="1"/>
  <c r="J26" i="5" s="1"/>
  <c r="J27" s="1"/>
  <c r="O27" s="1"/>
  <c r="P27" s="1"/>
  <c r="J31" i="4"/>
  <c r="N31" s="1"/>
  <c r="AD27"/>
  <c r="AE27" s="1"/>
  <c r="AE67"/>
  <c r="J29" i="5"/>
  <c r="O29" s="1"/>
  <c r="P29" s="1"/>
  <c r="Q28"/>
  <c r="R28" s="1"/>
  <c r="C30" i="4"/>
  <c r="AB30"/>
  <c r="AC30" s="1"/>
  <c r="O30"/>
  <c r="AD30" s="1"/>
  <c r="Q26" i="5"/>
  <c r="R26" s="1"/>
  <c r="E23"/>
  <c r="J29" i="4"/>
  <c r="N29" s="1"/>
  <c r="L30"/>
  <c r="O31" l="1"/>
  <c r="AD31" s="1"/>
  <c r="C31"/>
  <c r="AB31"/>
  <c r="AC31" s="1"/>
  <c r="D16" i="5"/>
  <c r="L31" i="4"/>
  <c r="AE30"/>
  <c r="O29"/>
  <c r="C29"/>
  <c r="AB29"/>
  <c r="AC29" s="1"/>
  <c r="L29"/>
  <c r="E16" i="5"/>
  <c r="D9" l="1"/>
  <c r="AE31" i="4"/>
  <c r="AD29"/>
  <c r="AE29" s="1"/>
  <c r="O26"/>
  <c r="G16" i="5" s="1"/>
  <c r="H17"/>
  <c r="I17"/>
  <c r="J17"/>
  <c r="K17"/>
  <c r="L17"/>
  <c r="Q16" l="1"/>
  <c r="R16" s="1"/>
  <c r="G17"/>
  <c r="O17" s="1"/>
  <c r="P17" s="1"/>
  <c r="E9"/>
  <c r="D66" l="1"/>
  <c r="E66" l="1"/>
  <c r="Q76"/>
  <c r="E68" l="1"/>
  <c r="F66" s="1"/>
  <c r="I76" l="1"/>
  <c r="I67" s="1"/>
  <c r="I66" s="1"/>
  <c r="I68" s="1"/>
  <c r="I69" s="1"/>
  <c r="J76"/>
  <c r="J67" s="1"/>
  <c r="J66" s="1"/>
  <c r="J68" s="1"/>
  <c r="J69" s="1"/>
  <c r="K76"/>
  <c r="K67" s="1"/>
  <c r="K66" s="1"/>
  <c r="K68" s="1"/>
  <c r="K69" s="1"/>
  <c r="G76"/>
  <c r="G67" s="1"/>
  <c r="L76"/>
  <c r="L67" s="1"/>
  <c r="L66" s="1"/>
  <c r="L68" s="1"/>
  <c r="L69" s="1"/>
  <c r="H76"/>
  <c r="H67" s="1"/>
  <c r="H66" s="1"/>
  <c r="H68" s="1"/>
  <c r="H69" s="1"/>
  <c r="F12"/>
  <c r="F38"/>
  <c r="F42"/>
  <c r="F52"/>
  <c r="F21"/>
  <c r="F24"/>
  <c r="F50"/>
  <c r="F54"/>
  <c r="F35"/>
  <c r="F33"/>
  <c r="F47"/>
  <c r="F31"/>
  <c r="F45"/>
  <c r="F19"/>
  <c r="F18"/>
  <c r="F14"/>
  <c r="F10"/>
  <c r="F30"/>
  <c r="F44"/>
  <c r="F64"/>
  <c r="F62"/>
  <c r="F59"/>
  <c r="F56"/>
  <c r="F61"/>
  <c r="F58"/>
  <c r="F49"/>
  <c r="F40"/>
  <c r="F37"/>
  <c r="F26"/>
  <c r="F28"/>
  <c r="F23"/>
  <c r="F16"/>
  <c r="F9"/>
  <c r="O67" l="1"/>
  <c r="P67" s="1"/>
  <c r="G66"/>
  <c r="G68" l="1"/>
  <c r="Q66"/>
  <c r="R66" s="1"/>
  <c r="Q68" l="1"/>
  <c r="G70"/>
  <c r="G69"/>
  <c r="O69" s="1"/>
  <c r="P69" s="1"/>
  <c r="G71" l="1"/>
  <c r="H71" s="1"/>
  <c r="I71" s="1"/>
  <c r="J71" s="1"/>
  <c r="K71" s="1"/>
  <c r="L71" s="1"/>
  <c r="O71" s="1"/>
  <c r="P71" s="1"/>
  <c r="H70"/>
  <c r="I70" s="1"/>
  <c r="J70" s="1"/>
  <c r="K70" s="1"/>
  <c r="L70" s="1"/>
  <c r="Q77" l="1"/>
  <c r="R77" s="1"/>
</calcChain>
</file>

<file path=xl/sharedStrings.xml><?xml version="1.0" encoding="utf-8"?>
<sst xmlns="http://schemas.openxmlformats.org/spreadsheetml/2006/main" count="13256" uniqueCount="2359">
  <si>
    <t>TIPO / ITEM</t>
  </si>
  <si>
    <t>BASE</t>
  </si>
  <si>
    <t>CÓDIGO / REF.</t>
  </si>
  <si>
    <t>DESCRIÇÃO</t>
  </si>
  <si>
    <t>UNID</t>
  </si>
  <si>
    <t>COEF. / QTD</t>
  </si>
  <si>
    <t>PREÇO UNIT.</t>
  </si>
  <si>
    <t>CUSTO TOTAL</t>
  </si>
  <si>
    <t>CONFERÊNCIA</t>
  </si>
  <si>
    <t>1.1.2001</t>
  </si>
  <si>
    <t>CDHU</t>
  </si>
  <si>
    <t>02.08.1940</t>
  </si>
  <si>
    <t>PLACA EM LONA COM IMPRESSÃO DIGITAL E REQUADRO EM METALON</t>
  </si>
  <si>
    <t>M2</t>
  </si>
  <si>
    <t>QTD: 6</t>
  </si>
  <si>
    <t>INSUMO</t>
  </si>
  <si>
    <t>B.01.000.010144</t>
  </si>
  <si>
    <t>SERRALHEIRO</t>
  </si>
  <si>
    <t>H</t>
  </si>
  <si>
    <t>0,5</t>
  </si>
  <si>
    <t>B.01.000.010145</t>
  </si>
  <si>
    <t>AJUDANTE SERRALHEIRO</t>
  </si>
  <si>
    <t>SERPO</t>
  </si>
  <si>
    <t>N.04.000.039114</t>
  </si>
  <si>
    <t>BANNER EM LONA COM IMPRESSÃO DIGITALMENTE, COM BAINHA REFORÇADA E ILHOSES</t>
  </si>
  <si>
    <t>1</t>
  </si>
  <si>
    <t>N.04.000.039115</t>
  </si>
  <si>
    <t>REQUADRO EM METALON PARA BANNER EM LONA IMPRESSO</t>
  </si>
  <si>
    <t>M</t>
  </si>
  <si>
    <t>0,917</t>
  </si>
  <si>
    <t xml:space="preserve"> </t>
  </si>
  <si>
    <t>Secretaria de Serviços Públicos e Obras</t>
  </si>
  <si>
    <t>1.1.2002</t>
  </si>
  <si>
    <t>02.01.0180</t>
  </si>
  <si>
    <t>BANHEIRO QUÍMICO MODELO STANDARD, COM MANUTENÇÃO CONFORME EXIGÊNCIAS DA CETESB</t>
  </si>
  <si>
    <t>UNMES</t>
  </si>
  <si>
    <t>QTD: 4</t>
  </si>
  <si>
    <t>PLANILHA ORÇAMENTÁRIA</t>
  </si>
  <si>
    <t>REV.</t>
  </si>
  <si>
    <t>OBRA:</t>
  </si>
  <si>
    <t>A.14.000.081900</t>
  </si>
  <si>
    <t>BANHEIRO QUÍMICO, MODELO STANDARD, COM LIMPEZA 1 VEZ POR SEMANA E DESCARTE CONFORME EXIGÊNCIAS DA CETESB</t>
  </si>
  <si>
    <t>IMPLANTAÇÃO DE PRAÇA VOLTADA À CULTURA ROMANI NO JARDIM EUROPA</t>
  </si>
  <si>
    <t>BDI Obra</t>
  </si>
  <si>
    <t>BDI Obra:</t>
  </si>
  <si>
    <t>LOCAL:</t>
  </si>
  <si>
    <t>Área (m²):</t>
  </si>
  <si>
    <t>ALAMEDA ITÁLIA ESQUINA COM RUA YUGOSLAVIA - JARDIM EUROPA, SOROCABA/SP</t>
  </si>
  <si>
    <t>1.1.2003</t>
  </si>
  <si>
    <t>02.02.0150</t>
  </si>
  <si>
    <t>LOCAÇÃO DE CONTAINER TIPO DEPÓSITO - ÁREA MÍNIMA DE 13,80 M²</t>
  </si>
  <si>
    <t>ITEM</t>
  </si>
  <si>
    <t>A.12.000.021099</t>
  </si>
  <si>
    <t>CONTAINER DEPÓSITO, MÓDULO METÁLICO EM AÇO GALVANIZADO DE 6,0X2,3X2,5M, VÃO LIVRE, PISO DE CONCRETO, CIMENTADO, MADEIRA OU MATERIAL EQUIVALENTE</t>
  </si>
  <si>
    <t>DISCRIMINAÇÃO DO SERVIÇO</t>
  </si>
  <si>
    <t>UNIDADE</t>
  </si>
  <si>
    <t>QUANTIDADE</t>
  </si>
  <si>
    <t>B.01.000.010101</t>
  </si>
  <si>
    <t>AJUDANTE GERAL</t>
  </si>
  <si>
    <t>1,32</t>
  </si>
  <si>
    <t>B.01.000.010115</t>
  </si>
  <si>
    <t>ELETRICISTA</t>
  </si>
  <si>
    <t>0,99</t>
  </si>
  <si>
    <t>B.01.000.010116</t>
  </si>
  <si>
    <t>AJUDANTE ELETRICISTA</t>
  </si>
  <si>
    <t>CÓDIGO</t>
  </si>
  <si>
    <t>REFERÊNCIA</t>
  </si>
  <si>
    <t>1.1.2004</t>
  </si>
  <si>
    <t>SIURB - EDIF</t>
  </si>
  <si>
    <t>PREÇO UNITÁRIO
(S/ BDI)</t>
  </si>
  <si>
    <t>01-005-040</t>
  </si>
  <si>
    <t>TELA PARA PROTEÇÃO DE OBRAS, MALHA 2 MM</t>
  </si>
  <si>
    <t>PREÇO UNITÁRIO
(C/ BDI)</t>
  </si>
  <si>
    <t>PREÇO TOTAL (SEM BDI)</t>
  </si>
  <si>
    <t>QTD: 150</t>
  </si>
  <si>
    <t>PREÇO TOTAL (COM BDI)</t>
  </si>
  <si>
    <t>$ sem BDI</t>
  </si>
  <si>
    <t>$ com BDI</t>
  </si>
  <si>
    <t>Caso tenha alguma observação no item, escrever abaixo</t>
  </si>
  <si>
    <t>Conferências</t>
  </si>
  <si>
    <t>2013</t>
  </si>
  <si>
    <t>CARPINTEIRO (SGSP)</t>
  </si>
  <si>
    <t>SERVIÇOS PRELIMINARES</t>
  </si>
  <si>
    <t>0,44</t>
  </si>
  <si>
    <t>2099</t>
  </si>
  <si>
    <t>SERVENTE (SGSP)</t>
  </si>
  <si>
    <t>0,53</t>
  </si>
  <si>
    <t>OBSERVAÇÃO</t>
  </si>
  <si>
    <t>11046</t>
  </si>
  <si>
    <t>PINUS - PONTALETE DE 3" X 3" - BRUTO</t>
  </si>
  <si>
    <t>0,06</t>
  </si>
  <si>
    <t>11066</t>
  </si>
  <si>
    <t>PINUS - SARRAFO DE 1" X 4" - BRUTO</t>
  </si>
  <si>
    <t>0,2</t>
  </si>
  <si>
    <t>17515</t>
  </si>
  <si>
    <t>PREGO 18 X 27 COMUM - POLIDO</t>
  </si>
  <si>
    <t>Kg</t>
  </si>
  <si>
    <t>0,01</t>
  </si>
  <si>
    <t>38043</t>
  </si>
  <si>
    <t>TELA POLIETILENO P/ PROTEÇÃO DE FACHADA-TRAMA 2,2MM</t>
  </si>
  <si>
    <t>1.1</t>
  </si>
  <si>
    <t>1,1</t>
  </si>
  <si>
    <t>CANTEIRO DE OBRAS</t>
  </si>
  <si>
    <t>1.2.2001</t>
  </si>
  <si>
    <t>02.10.1950</t>
  </si>
  <si>
    <t>LOCAÇÃO PARA MUROS, CERCAS E ALAMBRADOS</t>
  </si>
  <si>
    <t>SUBTOTAL</t>
  </si>
  <si>
    <t>QTD: 14,8</t>
  </si>
  <si>
    <t>1.1.1</t>
  </si>
  <si>
    <t>B.01.000.010160</t>
  </si>
  <si>
    <t>AJUDANTE DE TOPÓGRAFO</t>
  </si>
  <si>
    <t>0,012</t>
  </si>
  <si>
    <t>02.08.040</t>
  </si>
  <si>
    <t>B.01.000.010185</t>
  </si>
  <si>
    <t>TOPOGRAFO</t>
  </si>
  <si>
    <t>0,004</t>
  </si>
  <si>
    <t>S.01.000.080352</t>
  </si>
  <si>
    <t>VEÍCULO UTILITÁRIO COM CAPACIDADE PARA 9 PESSOAS - 1.600 CC - COND.D</t>
  </si>
  <si>
    <t>1.2.2002</t>
  </si>
  <si>
    <t>02.10.1960</t>
  </si>
  <si>
    <t>LOCAÇÃO DE VIAS, CALÇADAS, TANQUES E LAGOAS</t>
  </si>
  <si>
    <t>QTD: 228,17</t>
  </si>
  <si>
    <t>0,024</t>
  </si>
  <si>
    <t>0,008</t>
  </si>
  <si>
    <t>D.02.000.021009</t>
  </si>
  <si>
    <t>PONTALETE DE CEDRINHO DE 75 MM X 75 MM - 3ª CONSTRUÇÃO</t>
  </si>
  <si>
    <t>0,0093</t>
  </si>
  <si>
    <t>E.02.000.026760</t>
  </si>
  <si>
    <t>PREGO DIVERSAS BITOLAS (REFERÊNCIA 18 X 27)</t>
  </si>
  <si>
    <t>KG</t>
  </si>
  <si>
    <t>0,001</t>
  </si>
  <si>
    <t>E.02.000.027025</t>
  </si>
  <si>
    <t>ARAME GALVANIZADO Nº 16 BWG</t>
  </si>
  <si>
    <t>0,0115</t>
  </si>
  <si>
    <t>1º MÊS</t>
  </si>
  <si>
    <t>2º MÊS</t>
  </si>
  <si>
    <t>3º MÊS</t>
  </si>
  <si>
    <t>4º MÊS</t>
  </si>
  <si>
    <t>0,005</t>
  </si>
  <si>
    <t>5º MÊS</t>
  </si>
  <si>
    <t>6º MÊS</t>
  </si>
  <si>
    <t>QUANTIDADE TOTAL</t>
  </si>
  <si>
    <t>1.3.2001</t>
  </si>
  <si>
    <t>SINAPI</t>
  </si>
  <si>
    <t>98524</t>
  </si>
  <si>
    <t>LIMPEZA MANUAL DE VEGETAÇÃO EM TERRENO COM ENXADA. AF_03/2024</t>
  </si>
  <si>
    <t>QTD: 432,08</t>
  </si>
  <si>
    <t>1.1.2</t>
  </si>
  <si>
    <t>02.01.180</t>
  </si>
  <si>
    <t>AUXILIAR (N1)</t>
  </si>
  <si>
    <t>88316</t>
  </si>
  <si>
    <t>SERVENTE COM ENCARGOS COMPLEMENTARES</t>
  </si>
  <si>
    <t>0,2132</t>
  </si>
  <si>
    <t>1.3.2002</t>
  </si>
  <si>
    <t>100975</t>
  </si>
  <si>
    <t>CARGA, MANOBRA E DESCARGA DE SOLOS E MATERIAIS GRANULARES EM CAMINHÃO BASCULANTE 14 M³ - CARGA COM PÁ CARREGADEIRA (CAÇAMBA DE 1,7 A 2,8 M³ / 128 HP) E DESCARGA LIVRE (UNIDADE: M3). AF_02/2026</t>
  </si>
  <si>
    <t>M3</t>
  </si>
  <si>
    <t>QTD: 122,36</t>
  </si>
  <si>
    <t>QTDE</t>
  </si>
  <si>
    <t>Valor</t>
  </si>
  <si>
    <t>1.1.3</t>
  </si>
  <si>
    <t>02.02.150</t>
  </si>
  <si>
    <t>89877</t>
  </si>
  <si>
    <t>CAMINHÃO BASCULANTE 14 M3, COM CAVALO MECÂNICO DE CAPACIDADE MÁXIMA DE TRAÇÃO COMBINADO DE 36000 KG, POTÊNCIA 286 CV, INCLUSIVE SEMIREBOQUE COM CAÇAMBA METÁLICA - CHI DIURNO. AF_12/2014</t>
  </si>
  <si>
    <t>CHI</t>
  </si>
  <si>
    <t>0,0097073</t>
  </si>
  <si>
    <t>EVENTO 1</t>
  </si>
  <si>
    <t>EVENTO 2</t>
  </si>
  <si>
    <t>89876</t>
  </si>
  <si>
    <t>CAMINHÃO BASCULANTE 14 M3, COM CAVALO MECÂNICO DE CAPACIDADE MÁXIMA DE TRAÇÃO COMBINADO DE 36000 KG, POTÊNCIA 286 CV, INCLUSIVE SEMIREBOQUE COM CAÇAMBA METÁLICA - CHP DIURNO. AF_12/2014</t>
  </si>
  <si>
    <t>EVENTO 3</t>
  </si>
  <si>
    <t>CHP</t>
  </si>
  <si>
    <t>EVENTO 4</t>
  </si>
  <si>
    <t>0,0157726</t>
  </si>
  <si>
    <t>5942</t>
  </si>
  <si>
    <t>PÁ CARREGADEIRA SOBRE RODAS, POTÊNCIA LÍQUIDA 128 HP, CAPACIDADE DA CAÇAMBA 1,7 A 2,8 M3, PESO OPERACIONAL 11632 KG - CHI DIURNO. AF_06/2014</t>
  </si>
  <si>
    <t>0,0076385</t>
  </si>
  <si>
    <t>5940</t>
  </si>
  <si>
    <t>PÁ CARREGADEIRA SOBRE RODAS, POTÊNCIA LÍQUIDA 128 HP, CAPACIDADE DA CAÇAMBA 1,7 A 2,8 M3, PESO OPERACIONAL 11632 KG - CHP DIURNO. AF_06/2014</t>
  </si>
  <si>
    <t>0,0071195</t>
  </si>
  <si>
    <t>1.1.4</t>
  </si>
  <si>
    <t>1.3.2003</t>
  </si>
  <si>
    <t>95876</t>
  </si>
  <si>
    <t>TRANSPORTE COM CAMINHÃO BASCULANTE DE 14 M³, EM VIA URBANA PAVIMENTADA, DMT ATÉ 30 KM (UNIDADE: M3XKM). AF_02/2026</t>
  </si>
  <si>
    <t>M3XKM</t>
  </si>
  <si>
    <t>QTD: 1835,4</t>
  </si>
  <si>
    <t>0,0023338</t>
  </si>
  <si>
    <t>0,0062112</t>
  </si>
  <si>
    <t>1.3.2004</t>
  </si>
  <si>
    <t>05.09.2007</t>
  </si>
  <si>
    <t>TAXA DE DESTINAÇÃO DE RESÍDUO SÓLIDO EM ATERRO, TIPO SOLO/TERRA</t>
  </si>
  <si>
    <t>1.2</t>
  </si>
  <si>
    <t>LOCAÇÃO DE OBRA</t>
  </si>
  <si>
    <t>A.05.000.020306</t>
  </si>
  <si>
    <t>1.2.1</t>
  </si>
  <si>
    <t>02.10.050</t>
  </si>
  <si>
    <t>1.4.2001</t>
  </si>
  <si>
    <t>06.01.2020</t>
  </si>
  <si>
    <t>ESCAVAÇÃO MANUAL EM SOLO DE 1ª E 2ª CATEGORIA EM CAMPO ABERTO</t>
  </si>
  <si>
    <t>QTD: 56,35</t>
  </si>
  <si>
    <t>B.01.000.010146</t>
  </si>
  <si>
    <t>SERVENTE</t>
  </si>
  <si>
    <t>2,5</t>
  </si>
  <si>
    <t>1.4.2002</t>
  </si>
  <si>
    <t>100977</t>
  </si>
  <si>
    <t>CARGA, MANOBRA E DESCARGA DE SOLOS E MATERIAIS GRANULARES EM CAMINHÃO BASCULANTE 6 M³ - CARGA COM ESCAVADEIRA HIDRÁULICA (CAÇAMBA DE 1,20 M³ / 155 HP) E DESCARGA LIVRE (UNIDADE: M3). AF_02/2026</t>
  </si>
  <si>
    <t>QTD: 70,44</t>
  </si>
  <si>
    <t>88908</t>
  </si>
  <si>
    <t>ESCAVADEIRA HIDRÁULICA SOBRE ESTEIRAS, CAÇAMBA 1,20 M3, PESO OPERACIONAL 21 T, POTÊNCIA BRUTA 155 HP - CHI DIURNO. AF_06/2014</t>
  </si>
  <si>
    <t>0,0131061</t>
  </si>
  <si>
    <t>1.2.2</t>
  </si>
  <si>
    <t>02.10.060</t>
  </si>
  <si>
    <t>88907</t>
  </si>
  <si>
    <t>ESCAVADEIRA HIDRÁULICA SOBRE ESTEIRAS, CAÇAMBA 1,20 M3, PESO OPERACIONAL 21 T, POTÊNCIA BRUTA 155 HP - CHP DIURNO. AF_06/2014</t>
  </si>
  <si>
    <t>0,0040582</t>
  </si>
  <si>
    <t>67827</t>
  </si>
  <si>
    <t>CAMINHÃO BASCULANTE 6 M3 TOCO, PESO BRUTO TOTAL 16.000 KG, CARGA ÚTIL MÁXIMA 11.130 KG, DISTÂNCIA ENTRE EIXOS 5,36 M, POTÊNCIA 185 CV, INCLUSIVE CAÇAMBA METÁLICA - CHI DIURNO. AF_06/2014</t>
  </si>
  <si>
    <t>0,0172911</t>
  </si>
  <si>
    <t>67826</t>
  </si>
  <si>
    <t>CAMINHÃO BASCULANTE 6 M3 TOCO, PESO BRUTO TOTAL 16.000 KG, CARGA ÚTIL MÁXIMA 11.130 KG, DISTÂNCIA ENTRE EIXOS 5,36 M, POTÊNCIA 185 CV, INCLUSIVE CAÇAMBA METÁLICA - CHP DIURNO. AF_06/2014</t>
  </si>
  <si>
    <t>0,0225393</t>
  </si>
  <si>
    <t>1.4.2003</t>
  </si>
  <si>
    <t>97914</t>
  </si>
  <si>
    <t>TRANSPORTE COM CAMINHÃO BASCULANTE DE 6 M³, EM VIA URBANA PAVIMENTADA, DMT ATÉ 30 KM (UNIDADE: M3XKM). AF_02/2026</t>
  </si>
  <si>
    <t>QTD: 173,63</t>
  </si>
  <si>
    <t>1.3</t>
  </si>
  <si>
    <t>LIMPEZA DO TERRENO</t>
  </si>
  <si>
    <t>0,0054454</t>
  </si>
  <si>
    <t>1.3.1</t>
  </si>
  <si>
    <t>0,0144928</t>
  </si>
  <si>
    <t>1.4.2004</t>
  </si>
  <si>
    <t>07.12.1930</t>
  </si>
  <si>
    <t>COMPACTAÇÃO DE ATERRO MECANIZADO A 100% PN, SEM FORNECIMENTO DE SOLO EM CAMPO ABERTO</t>
  </si>
  <si>
    <t>QTD: 58,86</t>
  </si>
  <si>
    <t>0,0066</t>
  </si>
  <si>
    <t>S.01.000.080102</t>
  </si>
  <si>
    <t>CAMINHÃO COM IRRIGADEIRA E AUTOBOMBA, CAPACIDADE MÍNIMA DE 6.000 LITROS - COND.D</t>
  </si>
  <si>
    <t>0,0149</t>
  </si>
  <si>
    <t>S.01.000.080330</t>
  </si>
  <si>
    <t>1.3.2</t>
  </si>
  <si>
    <t>ROLO COMPACTADOR VIBRATÓRIO COM PÉ DE CARNEIRO EM AÇO, POTÊNCIA 121 A 127HP (90 A 93 KW), REF. CA25PD DYNAPAC OU EQUIVALENTE</t>
  </si>
  <si>
    <t>0,0071</t>
  </si>
  <si>
    <t>S.01.000.080332</t>
  </si>
  <si>
    <t>MOTONIVELADORA COM ESCARIFICADOR POTÊNCIA 140HP (104KW), REF. CAT 120H DA CATERPILLAR OU EQUIVALENTE</t>
  </si>
  <si>
    <t>0,0038</t>
  </si>
  <si>
    <t>S.01.000.080337</t>
  </si>
  <si>
    <t>ROLO COMPACTADOR AUTOPROPELIDO, VIBRATÓRIO EM AÇO, CILINDROS LISOS EM TANDEM, POTÊNCIA 80 HP (59 KW); REF. CC21 DYNAPAC 6 TONELADAS OU EQUIVALENTE</t>
  </si>
  <si>
    <t>0,015</t>
  </si>
  <si>
    <t>S.01.000.080344</t>
  </si>
  <si>
    <t>TRATOR SOBRE ESTEIRAS POTÊNCIA 76 A 88HP (56 A 64,9KW), REF. D4 DA KOMATSU OU EQUIVALENTE</t>
  </si>
  <si>
    <t>1.4.2005</t>
  </si>
  <si>
    <t>QTD: 9,26</t>
  </si>
  <si>
    <t>1.3.3</t>
  </si>
  <si>
    <t>SUBTOTAL 1</t>
  </si>
  <si>
    <t>SUBTOTAL DO GRUPO 1</t>
  </si>
  <si>
    <t>2.1.2001</t>
  </si>
  <si>
    <t>QTD: 26,56</t>
  </si>
  <si>
    <t>1.3.4</t>
  </si>
  <si>
    <t>05.09.007</t>
  </si>
  <si>
    <t>EVENTO 5</t>
  </si>
  <si>
    <t>2.1.2002</t>
  </si>
  <si>
    <t>97084</t>
  </si>
  <si>
    <t>COMPACTAÇÃO MECÂNICA DE SOLO PARA EXECUÇÃO DE RADIER, PISO DE CONCRETO OU LAJE SOBRE SOLO, COM COMPACTADOR DE SOLOS TIPO PLACA VIBRATÓRIA. AF_09/2021</t>
  </si>
  <si>
    <t>QTD: 166</t>
  </si>
  <si>
    <t>91277</t>
  </si>
  <si>
    <t>PLACA VIBRATÓRIA REVERSÍVEL COM MOTOR 4 TEMPOS A GASOLINA, FORÇA CENTRÍFUGA DE 25 KN (2500 KGF), POTÊNCIA 5,5 CV - CHP DIURNO. AF_08/2015</t>
  </si>
  <si>
    <t>1.4</t>
  </si>
  <si>
    <t>TERRAPLANAGEM</t>
  </si>
  <si>
    <t>0,019</t>
  </si>
  <si>
    <t>88309</t>
  </si>
  <si>
    <t>1.4.1</t>
  </si>
  <si>
    <t>PEDREIRO COM ENCARGOS COMPLEMENTARES</t>
  </si>
  <si>
    <t>06.01.020</t>
  </si>
  <si>
    <t>0,009</t>
  </si>
  <si>
    <t>2.1.2003</t>
  </si>
  <si>
    <t>11.18.040</t>
  </si>
  <si>
    <t>LASTRO DE PEDRA BRITADA</t>
  </si>
  <si>
    <t>QTD: 8,3</t>
  </si>
  <si>
    <t>1,5</t>
  </si>
  <si>
    <t>B.05.000.020518</t>
  </si>
  <si>
    <t>PEDRA BRITADA Nº MÉDIOS 1.2.3 E 4 (A GRANEL)</t>
  </si>
  <si>
    <t>1,2</t>
  </si>
  <si>
    <t>1.4.2</t>
  </si>
  <si>
    <t>2.1.2004</t>
  </si>
  <si>
    <t>92396</t>
  </si>
  <si>
    <t>EXECUÇÃO DE PASSEIO EM PISO INTERTRAVADO, COM BLOCO RETANGULAR COR NATURAL DE 20 X 10 CM, ESPESSURA 6 CM. AF_10/2022</t>
  </si>
  <si>
    <t>91285</t>
  </si>
  <si>
    <t>CORTADORA DE PISO COM MOTOR 4 TEMPOS A GASOLINA, POTÊNCIA DE 13 HP, COM DISCO DE CORTE DIAMANTADO SEGMENTADO PARA CONCRETO, DIÂMETRO DE 350 MM, FURO DE 1" (14 X 1") - CHI DIURNO. AF_08/2015</t>
  </si>
  <si>
    <t>0,1371</t>
  </si>
  <si>
    <t>1.4.3</t>
  </si>
  <si>
    <t>91283</t>
  </si>
  <si>
    <t>CORTADORA DE PISO COM MOTOR 4 TEMPOS A GASOLINA, POTÊNCIA DE 13 HP, COM DISCO DE CORTE DIAMANTADO SEGMENTADO PARA CONCRETO, DIÂMETRO DE 350 MM, FURO DE 1" (14 X 1") - CHP DIURNO. AF_08/2015</t>
  </si>
  <si>
    <t>0,0491</t>
  </si>
  <si>
    <t>91278</t>
  </si>
  <si>
    <t>PLACA VIBRATÓRIA REVERSÍVEL COM MOTOR 4 TEMPOS A GASOLINA, FORÇA CENTRÍFUGA DE 25 KN (2500 KGF), POTÊNCIA 5,5 CV - CHI DIURNO. AF_08/2015</t>
  </si>
  <si>
    <t>0,1821</t>
  </si>
  <si>
    <t>EVENTO 6</t>
  </si>
  <si>
    <t>0,0041</t>
  </si>
  <si>
    <t>0,3725</t>
  </si>
  <si>
    <t>88260</t>
  </si>
  <si>
    <t>CALCETEIRO COM ENCARGOS COMPLEMENTARES</t>
  </si>
  <si>
    <t>1.4.4</t>
  </si>
  <si>
    <t>07.12.030</t>
  </si>
  <si>
    <t>36155</t>
  </si>
  <si>
    <t>BLOQUETE/PISO INTERTRAVADO DE CONCRETO - MODELO ONDA/16 FACES/RETANGULAR/TIJOLINHO/PAVER/HOLANDES/PARALELEPIPEDO, *20 X 10* CM, E = 6 CM, RESISTENCIA DE 35 MPA, COR NATURAL</t>
  </si>
  <si>
    <t>1,03</t>
  </si>
  <si>
    <t>4741</t>
  </si>
  <si>
    <t>PO DE PEDRA (POSTO PEDREIRA/FORNECEDOR, SEM FRETE)</t>
  </si>
  <si>
    <t>0,0098</t>
  </si>
  <si>
    <t>370</t>
  </si>
  <si>
    <t>AREIA MEDIA - POSTO JAZIDA/FORNECEDOR (RETIRADO NA JAZIDA, SEM TRANSPORTE)</t>
  </si>
  <si>
    <t>0,0568</t>
  </si>
  <si>
    <t>2.1.2005</t>
  </si>
  <si>
    <t>54.06.020</t>
  </si>
  <si>
    <t>GUIA PRÉ-MOLDADA CURVA TIPO PMSP 100 - FCK 25 MPA</t>
  </si>
  <si>
    <t>QTD: 47,12</t>
  </si>
  <si>
    <t>B.01.000.010139</t>
  </si>
  <si>
    <t>PEDREIRO</t>
  </si>
  <si>
    <t>0,36</t>
  </si>
  <si>
    <t>B.02.000.020508</t>
  </si>
  <si>
    <t>CIMENTO CPII-E-32 (SACOS DE 50 KG)</t>
  </si>
  <si>
    <t>2,916</t>
  </si>
  <si>
    <t>1.4.5</t>
  </si>
  <si>
    <t>B.04.000.020503</t>
  </si>
  <si>
    <t>AREIA MÉDIA LAVADA (A GRANEL CAÇAMBA FECHADA)</t>
  </si>
  <si>
    <t>0,0073</t>
  </si>
  <si>
    <t>C.04.000.020536</t>
  </si>
  <si>
    <t>CONCRETO USINADO FCK= 25 MPA, SLUMP 5 ± 1CM</t>
  </si>
  <si>
    <t>0,0164</t>
  </si>
  <si>
    <t>C.10.000.036525</t>
  </si>
  <si>
    <t>GUIA PRÉ-MOLDADA CURVA, PADRÃO PMSP 100, FCK 25 MPA</t>
  </si>
  <si>
    <t>1,04</t>
  </si>
  <si>
    <t>2.2.2001</t>
  </si>
  <si>
    <t>QTD: 8,08</t>
  </si>
  <si>
    <t>2.2.2002</t>
  </si>
  <si>
    <t>QTD: 62,17</t>
  </si>
  <si>
    <t>TOTAL ITEM</t>
  </si>
  <si>
    <t>EXECUÇÃO DE PISOS</t>
  </si>
  <si>
    <t>2.1</t>
  </si>
  <si>
    <t>2.2.2003</t>
  </si>
  <si>
    <t>QTD: 3,11</t>
  </si>
  <si>
    <t>PISO INTERTRAVADO - PRAÇA</t>
  </si>
  <si>
    <t>2.1.1</t>
  </si>
  <si>
    <t>2.2.2004</t>
  </si>
  <si>
    <t>94990</t>
  </si>
  <si>
    <t>EXECUÇÃO DE PASSEIO (CALÇADA) OU PISO DE CONCRETO COM CONCRETO MOLDADO IN LOCO, FEITO EM OBRA, ACABAMENTO CONVENCIONAL, NÃO ARMADO. AF_08/2022</t>
  </si>
  <si>
    <t>QTD: 4,97</t>
  </si>
  <si>
    <t>94964</t>
  </si>
  <si>
    <t>CONCRETO FCK = 20MPA, TRAÇO 1:2,7:3 (EM MASSA SECA DE CIMENTO/ AREIA MÉDIA/ BRITA 1) - PREPARO MECÂNICO COM BETONEIRA 400 L. AF_05/2021</t>
  </si>
  <si>
    <t>1,2315</t>
  </si>
  <si>
    <t>3,0417</t>
  </si>
  <si>
    <t>1,4149</t>
  </si>
  <si>
    <t>88262</t>
  </si>
  <si>
    <t>CARPINTEIRO DE FORMAS COM ENCARGOS COMPLEMENTARES</t>
  </si>
  <si>
    <t>1,6268</t>
  </si>
  <si>
    <t>5068</t>
  </si>
  <si>
    <t>PREGO DE ACO POLIDO COM CABECA 17 X 21 (2 X 11)</t>
  </si>
  <si>
    <t>0,2994</t>
  </si>
  <si>
    <t>4517</t>
  </si>
  <si>
    <t>SARRAFO *2,5 X 7,5* CM EM PINUS, MISTA OU EQUIVALENTE DA REGIAO - BRUTA</t>
  </si>
  <si>
    <t>4509</t>
  </si>
  <si>
    <t>SARRAFO *2,5 X 10* CM EM PINUS, MISTA OU EQUIVALENTE DA REGIAO - BRUTA</t>
  </si>
  <si>
    <t>3,125</t>
  </si>
  <si>
    <t>2692</t>
  </si>
  <si>
    <t>DESMOLDANTE PROTETOR PARA FORMAS DE MADEIRA, DE BASE OLEOSA EMULSIONADA EM AGUA</t>
  </si>
  <si>
    <t>L</t>
  </si>
  <si>
    <t>0,0213</t>
  </si>
  <si>
    <t>2.2.2005</t>
  </si>
  <si>
    <t>11.20.050</t>
  </si>
  <si>
    <t>CORTE DE JUNTA DE DILATAÇÃO, COM SERRA DE DISCO DIAMANTADO PARA PISOS</t>
  </si>
  <si>
    <t>QTD: 22,8</t>
  </si>
  <si>
    <t>2.1.2</t>
  </si>
  <si>
    <t>C.01.000.092024</t>
  </si>
  <si>
    <t>CORTE DE JUNTA DILATAÇÃO COM SERRA DISCO DIAMANTADO NA LARGURA DE 3 MM, PROFUNDIDADE DE 3 CM, PARA PISO DE CONCRETO OU ALTA RESISTÊNCIA 3,0 MM X 3,0 CM</t>
  </si>
  <si>
    <t>2.2.2006</t>
  </si>
  <si>
    <t>105004</t>
  </si>
  <si>
    <t>RAMPA DE ACESSIBILIDADE EM CONCRETO MOLDADO IN LOCO, EM CALÇADA NOVA COM LARGURA MENOR À 3,00 M, FCK 25MPA, COM PISO PODOTÁTIL. AF_03/2024</t>
  </si>
  <si>
    <t>QTD: 5,76</t>
  </si>
  <si>
    <t>104658</t>
  </si>
  <si>
    <t>PISO PODOTÁTIL DE ALERTA OU DIRECIONAL, DE CONCRETO, ASSENTADO SOBRE ARGAMASSA. AF_03/2024</t>
  </si>
  <si>
    <t>0,0576577</t>
  </si>
  <si>
    <t>94965</t>
  </si>
  <si>
    <t>CONCRETO FCK = 25MPA, TRAÇO 1:2,3:2,7 (EM MASSA SECA DE CIMENTO/ AREIA MÉDIA/ BRITA 1) - PREPARO MECÂNICO COM BETONEIRA 400 L. AF_05/2021</t>
  </si>
  <si>
    <t>0,1231527</t>
  </si>
  <si>
    <t>1,261</t>
  </si>
  <si>
    <t>0,63</t>
  </si>
  <si>
    <t>EVENTO 7</t>
  </si>
  <si>
    <t>0,0044079</t>
  </si>
  <si>
    <t>2.1.3</t>
  </si>
  <si>
    <t>4718</t>
  </si>
  <si>
    <t>PEDRA BRITADA N. 2 (19 A 38 MM) POSTO PEDREIRA/FORNECEDOR, SEM FRETE</t>
  </si>
  <si>
    <t>0,7399399</t>
  </si>
  <si>
    <t>SUBTOTAL 2</t>
  </si>
  <si>
    <t>SUBTOTAL DO GRUPO 2</t>
  </si>
  <si>
    <t>3.1.2001</t>
  </si>
  <si>
    <t>06.02.2020</t>
  </si>
  <si>
    <t>ESCAVAÇÃO MANUAL EM SOLO DE 1ª E 2ª CATEGORIA EM VALA OU CAVA ATÉ 1,5 M</t>
  </si>
  <si>
    <t>QTD: 1,06</t>
  </si>
  <si>
    <t>3</t>
  </si>
  <si>
    <t>3.1.2002</t>
  </si>
  <si>
    <t>96622</t>
  </si>
  <si>
    <t>LASTRO COM MATERIAL GRANULAR, APLICADO EM PISOS OU LAJES SOBRE SOLO, ESPESSURA DE *5 CM*. AF_01/2024</t>
  </si>
  <si>
    <t>QTD: 0,35</t>
  </si>
  <si>
    <t>0,03</t>
  </si>
  <si>
    <t>0,032</t>
  </si>
  <si>
    <t>2.1.4</t>
  </si>
  <si>
    <t>0,765</t>
  </si>
  <si>
    <t>1,942</t>
  </si>
  <si>
    <t>1,38</t>
  </si>
  <si>
    <t>3.1.2003</t>
  </si>
  <si>
    <t>97088</t>
  </si>
  <si>
    <t>ARMAÇÃO PARA EXECUÇÃO DE RADIER, PISO DE CONCRETO OU LAJE SOBRE SOLO, COM USO DE TELA Q-92. AF_09/2021</t>
  </si>
  <si>
    <t>QTD: 10,46</t>
  </si>
  <si>
    <t>88245</t>
  </si>
  <si>
    <t>ARMADOR COM ENCARGOS COMPLEMENTARES</t>
  </si>
  <si>
    <t>0,042</t>
  </si>
  <si>
    <t>88238</t>
  </si>
  <si>
    <t>AJUDANTE DE ARMADOR COM ENCARGOS COMPLEMENTARES</t>
  </si>
  <si>
    <t>43132</t>
  </si>
  <si>
    <t>ARAME RECOZIDO 16 BWG, D = 1,65 MM (0,016 KG/M) OU 18 BWG, D = 1,25 MM (0,01 KG/M)</t>
  </si>
  <si>
    <t>0,011</t>
  </si>
  <si>
    <t>42407</t>
  </si>
  <si>
    <t>TRELICA NERVURADA (ESPACADOR), ALTURA = 120,0 MM, DIAMETRO DOS BANZOS INFERIORES E SUPERIOR = 6,0 MM, DIAMETRO DA DIAGONAL = 4,2 MM</t>
  </si>
  <si>
    <t>0,676</t>
  </si>
  <si>
    <t>21141</t>
  </si>
  <si>
    <t>TELA DE ACO SOLDADA NERVURADA, CA-60, Q-92, (1,48 KG/M2), DIAMETRO DO FIO = 4,2 MM, LARGURA = 2,45 X 60 M DE COMPRIMENTO, ESPACAMENTO DA MALHA = 15 X 15 CM</t>
  </si>
  <si>
    <t>0,824</t>
  </si>
  <si>
    <t>3.1.2004</t>
  </si>
  <si>
    <t>97086</t>
  </si>
  <si>
    <t>FABRICAÇÃO, MONTAGEM E DESMONTAGEM DE FORMA PARA RADIER, PISO DE CONCRETO OU LAJE SOBRE SOLO, EM MADEIRA SERRADA, 4 UTILIZAÇÕES. AF_09/2021</t>
  </si>
  <si>
    <t>QTD: 1,41</t>
  </si>
  <si>
    <t>2.1.5</t>
  </si>
  <si>
    <t>2,357</t>
  </si>
  <si>
    <t>88239</t>
  </si>
  <si>
    <t>AJUDANTE DE CARPINTEIRO COM ENCARGOS COMPLEMENTARES</t>
  </si>
  <si>
    <t>1,444</t>
  </si>
  <si>
    <t>6193</t>
  </si>
  <si>
    <t>TABUA NAO APARELHADA *2,5 X 20* CM, EM MACARANDUBA/MASSARANDUBA, ANGELIM OU EQUIVALENTE DA REGIAO - BRUTA</t>
  </si>
  <si>
    <t>0,095</t>
  </si>
  <si>
    <t>4491</t>
  </si>
  <si>
    <t>PONTALETE *7,5 X 7,5* CM EM PINUS, MISTA OU EQUIVALENTE DA REGIAO - BRUTA</t>
  </si>
  <si>
    <t>0,37</t>
  </si>
  <si>
    <t>0,017</t>
  </si>
  <si>
    <t>3.1.2005</t>
  </si>
  <si>
    <t>97096</t>
  </si>
  <si>
    <t>CONCRETAGEM DE RADIER, PISO DE CONCRETO OU LAJE SOBRE SOLO, FCK 30 MPA - LANÇAMENTO, ADENSAMENTO E ACABAMENTO. AF_09/2021</t>
  </si>
  <si>
    <t>QTD: 0,71</t>
  </si>
  <si>
    <t>2.2</t>
  </si>
  <si>
    <t>CONCRETO - PASSEIO PÚBLICO</t>
  </si>
  <si>
    <t>90587</t>
  </si>
  <si>
    <t>VIBRADOR DE IMERSÃO, DIÂMETRO DE PONTEIRA 45MM, MOTOR ELÉTRICO TRIFÁSICO POTÊNCIA DE 2 CV - CHI DIURNO. AF_06/2015</t>
  </si>
  <si>
    <t>0,049</t>
  </si>
  <si>
    <t>2.2.1</t>
  </si>
  <si>
    <t>90586</t>
  </si>
  <si>
    <t>VIBRADOR DE IMERSÃO, DIÂMETRO DE PONTEIRA 45MM, MOTOR ELÉTRICO TRIFÁSICO POTÊNCIA DE 2 CV - CHP DIURNO. AF_06/2015</t>
  </si>
  <si>
    <t>0,053</t>
  </si>
  <si>
    <t>0,411</t>
  </si>
  <si>
    <t>1525</t>
  </si>
  <si>
    <t>CONCRETO USINADO BOMBEAVEL, CLASSE DE RESISTENCIA C30, BRITA 0 E 1, SLUMP = 100 +/- 20 MM, COM BOMBEAMENTO (DISPONIBILIZACAO DE BOMBA), SEM O LANCAMENTO (NBR 8953)</t>
  </si>
  <si>
    <t>1,06</t>
  </si>
  <si>
    <t>3.2.2001</t>
  </si>
  <si>
    <t>89470</t>
  </si>
  <si>
    <t>ALVENARIA DE BLOCOS DE CONCRETO ESTRUTURAL 14X19X39 CM (ESPESSURA 14 CM), FBK = 4,5 MPA, UTILIZANDO COLHER DE PEDREIRO. AF_10/2022</t>
  </si>
  <si>
    <t>QTD: 7,54</t>
  </si>
  <si>
    <t>88715</t>
  </si>
  <si>
    <t>ARGAMASSA TRAÇO 1:2:9 (EM VOLUME DE CIMENTO, CAL E AREIA MÉDIA ÚMIDA) PARA EMBOÇO/MASSA ÚNICA/ASSENTAMENTO DE ALVENARIA DE VEDAÇÃO, PREPARO MECÂNICO COM BETONEIRA 400 L. AF_08/2019</t>
  </si>
  <si>
    <t>0,0168</t>
  </si>
  <si>
    <t>0,62</t>
  </si>
  <si>
    <t>38597</t>
  </si>
  <si>
    <t>CANALETA DE CONCRETO ESTRUTURAL 14 X 19 X 39 CM, FBK 4,5 MPA (NBR 6136)</t>
  </si>
  <si>
    <t>UN</t>
  </si>
  <si>
    <t>0,97</t>
  </si>
  <si>
    <t>38591</t>
  </si>
  <si>
    <t>BLOCO DE CONCRETO ESTRUTURAL 14 X 19 X 34 CM, FBK 4,5 MPA (NBR 6136)</t>
  </si>
  <si>
    <t>1,46</t>
  </si>
  <si>
    <t>38589</t>
  </si>
  <si>
    <t>MEIO BLOCO DE CONCRETO ESTRUTURAL 14 X 19 X 19 CM, FBK 4,5 MPA (NBR 6136)</t>
  </si>
  <si>
    <t>25070</t>
  </si>
  <si>
    <t>BLOCO DE CONCRETO ESTRUTURAL 14 X 19 X 39 CM, FBK 4,5 MPA (NBR 6136)</t>
  </si>
  <si>
    <t>10,204</t>
  </si>
  <si>
    <t>2.2.2</t>
  </si>
  <si>
    <t>3.2.2002</t>
  </si>
  <si>
    <t>89996</t>
  </si>
  <si>
    <t>ARMAÇÃO VERTICAL DE ALVENARIA ESTRUTURAL; DIÂMETRO DE 10,0 MM. AF_09/2021</t>
  </si>
  <si>
    <t>QTD: 5</t>
  </si>
  <si>
    <t>0,0615</t>
  </si>
  <si>
    <t>0,041</t>
  </si>
  <si>
    <t>34</t>
  </si>
  <si>
    <t>ACO CA-50, 10,0 MM, VERGALHAO</t>
  </si>
  <si>
    <t>3.2.2003</t>
  </si>
  <si>
    <t>89993</t>
  </si>
  <si>
    <t>GRAUTEAMENTO VERTICAL EM ALVENARIA ESTRUTURAL. AF_09/2021</t>
  </si>
  <si>
    <t>QTD: 0,09</t>
  </si>
  <si>
    <t>2.2.3</t>
  </si>
  <si>
    <t>90279</t>
  </si>
  <si>
    <t>GRAUTE FGK=20 MPA; TRAÇO 1:0,04:1,8:2,1 (EM MASSA SECA DE CIMENTO/ CAL/ AREIA GROSSA/ BRITA 0) - PREPARO MECÂNICO COM BETONEIRA 400 L. AF_09/2021</t>
  </si>
  <si>
    <t>1,203</t>
  </si>
  <si>
    <t>5,5315</t>
  </si>
  <si>
    <t>8,2973</t>
  </si>
  <si>
    <t>3.2.2004</t>
  </si>
  <si>
    <t>105033</t>
  </si>
  <si>
    <t>CINTA DE AMARRAÇÃO DE ALVENARIA MOLDADA IN LOCO COM UTILIZAÇÃO DE BLOCOS CANALETA, ESPESSURA DE *15* CM. AF_03/2024</t>
  </si>
  <si>
    <t>QTD: 9,42</t>
  </si>
  <si>
    <t>89998</t>
  </si>
  <si>
    <t>ARMAÇÃO DE CINTA DE ALVENARIA ESTRUTURAL; DIÂMETRO DE 10,0 MM. AF_09/2021</t>
  </si>
  <si>
    <t>1,234</t>
  </si>
  <si>
    <t>2.2.4</t>
  </si>
  <si>
    <t>89994</t>
  </si>
  <si>
    <t>GRAUTEAMENTO DE CINTA INTERMEDIÁRIA OU DE CONTRAVERGA EM ALVENARIA ESTRUTURAL. AF_09/2021</t>
  </si>
  <si>
    <t>0,021</t>
  </si>
  <si>
    <t>0,121</t>
  </si>
  <si>
    <t>0,241</t>
  </si>
  <si>
    <t>87294</t>
  </si>
  <si>
    <t>ARGAMASSA TRAÇO 1:2:9 (EM VOLUME DE CIMENTO, CAL E AREIA MÉDIA ÚMIDA) PARA EMBOÇO/MASSA ÚNICA/ASSENTAMENTO DE ALVENARIA DE VEDAÇÃO, PREPARO MECÂNICO COM BETONEIRA 600 L. AF_08/2019</t>
  </si>
  <si>
    <t>0,0015</t>
  </si>
  <si>
    <t>659</t>
  </si>
  <si>
    <t>CANALETA DE CONCRETO 14 X 19 X 19 CM (CLASSE C - NBR 6136)</t>
  </si>
  <si>
    <t>5,34</t>
  </si>
  <si>
    <t>3.2.2005</t>
  </si>
  <si>
    <t>17.02.1930</t>
  </si>
  <si>
    <t>CHAPISCO 1:4 COM AREIA GROSSA</t>
  </si>
  <si>
    <t>0,1</t>
  </si>
  <si>
    <t>2.2.5</t>
  </si>
  <si>
    <t>0,1125</t>
  </si>
  <si>
    <t>B.04.000.020504</t>
  </si>
  <si>
    <t>AREIA GROSSA</t>
  </si>
  <si>
    <t>S.01.000.080125</t>
  </si>
  <si>
    <t>BETONEIRA REVERSÍVEL COM CARREGADOR, CAPACIDADE DE 320 LITROS, ACIONAMENTO DO MOTOR COMBUSTÃO INTERNA (DIESEL E GASOLINA) OU MOTOR ELÉTRICO ALFA 320</t>
  </si>
  <si>
    <t>0,0022</t>
  </si>
  <si>
    <t>3.2.2006</t>
  </si>
  <si>
    <t>17.02.0120</t>
  </si>
  <si>
    <t>EMBOÇO COMUM</t>
  </si>
  <si>
    <t>EVENTO 8</t>
  </si>
  <si>
    <t>EVENTO 9</t>
  </si>
  <si>
    <t>2.2.6</t>
  </si>
  <si>
    <t>0,4</t>
  </si>
  <si>
    <t>2,28</t>
  </si>
  <si>
    <t>B.03.000.020505</t>
  </si>
  <si>
    <t>CAL HIDRATADA (SACO DE 20 KG)</t>
  </si>
  <si>
    <t>4,54</t>
  </si>
  <si>
    <t>0,0255</t>
  </si>
  <si>
    <t>0,0086</t>
  </si>
  <si>
    <t>3.2.2007</t>
  </si>
  <si>
    <t>17.02.0220</t>
  </si>
  <si>
    <t>REBOCO</t>
  </si>
  <si>
    <t>0,25</t>
  </si>
  <si>
    <t>0,5064</t>
  </si>
  <si>
    <t>1,0052</t>
  </si>
  <si>
    <t>0,0043</t>
  </si>
  <si>
    <t>CONTRUÇÃO DE ELEMENTO CENTRAL ELEVADO</t>
  </si>
  <si>
    <t>3.2.2008</t>
  </si>
  <si>
    <t>88415</t>
  </si>
  <si>
    <t>APLICAÇÃO MANUAL DE FUNDO SELADOR ACRÍLICO EM PAREDES EXTERNAS DE CASAS. AF_03/2024</t>
  </si>
  <si>
    <t>3.1</t>
  </si>
  <si>
    <t>0,0092</t>
  </si>
  <si>
    <t>FUNDAÇÃO</t>
  </si>
  <si>
    <t>88310</t>
  </si>
  <si>
    <t>PINTOR COM ENCARGOS COMPLEMENTARES</t>
  </si>
  <si>
    <t>0,0566</t>
  </si>
  <si>
    <t>6085</t>
  </si>
  <si>
    <t>SELADOR ACRILICO OPACO PREMIUM INTERIOR/EXTERIOR</t>
  </si>
  <si>
    <t>0,29472</t>
  </si>
  <si>
    <t>3.2.2009</t>
  </si>
  <si>
    <t>33.10.100</t>
  </si>
  <si>
    <t>TEXTURA ACRÍLICA PARA USO INTERNO / EXTERNO, INCLUSIVE PREPARO</t>
  </si>
  <si>
    <t>3.1.1</t>
  </si>
  <si>
    <t>06.02.020</t>
  </si>
  <si>
    <t>B.01.000.010140</t>
  </si>
  <si>
    <t>PINTOR</t>
  </si>
  <si>
    <t>0,6</t>
  </si>
  <si>
    <t>B.01.000.010141</t>
  </si>
  <si>
    <t>AJUDANTE DE PINTOR</t>
  </si>
  <si>
    <t>J.02.000.037505</t>
  </si>
  <si>
    <t>TEXTURA ACRÍLICA SEM AGREGADOS MINERAIS, COR BRANCA; REFERÊNCIA COMERCIAL TEXTURATTO SUAVE DA SUVINIL OU EQUIVALENTE, PARA USO INTERNO OU EXTERNO</t>
  </si>
  <si>
    <t>J.02.000.037518</t>
  </si>
  <si>
    <t>SELADOR PARA TINTA ACRÍLICA CORAL, SUVINIL OU EQUIVALENTE</t>
  </si>
  <si>
    <t>0,24</t>
  </si>
  <si>
    <t>S.04.000.038014</t>
  </si>
  <si>
    <t>LIXA MASSA/MADEIRA USO GERAL NORTON, ALCAR OU EQUIVALENTE (MÉDIAS)</t>
  </si>
  <si>
    <t>0,3</t>
  </si>
  <si>
    <t>3.2.10</t>
  </si>
  <si>
    <t>95626</t>
  </si>
  <si>
    <t>APLICAÇÃO MANUAL DE TINTA LÁTEX ACRÍLICA EM PAREDE EXTERNAS DE CASAS, DUAS DEMÃOS. AF_03/2024</t>
  </si>
  <si>
    <t>0,0468</t>
  </si>
  <si>
    <t>0,2866</t>
  </si>
  <si>
    <t>7356</t>
  </si>
  <si>
    <t>TINTA LATEX ACRILICA PREMIUM, COR BRANCO FOSCO</t>
  </si>
  <si>
    <t>0,20615</t>
  </si>
  <si>
    <t>3.2.11</t>
  </si>
  <si>
    <t>102513</t>
  </si>
  <si>
    <t>PINTURA DE SÍMBOLOS E TEXTOS COM TINTA ACRÍLICA, DEMARCAÇÃO COM FITA ADESIVA E APLICAÇÃO COM ROLO. AF_05/2021</t>
  </si>
  <si>
    <t>3.1.2</t>
  </si>
  <si>
    <t>0,96</t>
  </si>
  <si>
    <t>12815</t>
  </si>
  <si>
    <t>FITA CREPE ROLO DE *25* MM X 50 M</t>
  </si>
  <si>
    <t>0,23</t>
  </si>
  <si>
    <t>7348</t>
  </si>
  <si>
    <t>TINTA ACRILICA PREMIUM PARA PISO</t>
  </si>
  <si>
    <t>0,427</t>
  </si>
  <si>
    <t>3.3.2001</t>
  </si>
  <si>
    <t>13.01.0310</t>
  </si>
  <si>
    <t>LAJE PRÉ-FABRICADA UNIDIRECIONAL EM VIGA TRELIÇADA/LAJOTA EM EPS LT 12 (8 + 4), COM CAPA DE CONCRETO DE 25 MPA</t>
  </si>
  <si>
    <t>QTD: 7,07</t>
  </si>
  <si>
    <t>3.1.3</t>
  </si>
  <si>
    <t>B.01.000.010111</t>
  </si>
  <si>
    <t>CARPINTEIRO</t>
  </si>
  <si>
    <t>0,22</t>
  </si>
  <si>
    <t>B.01.000.010112</t>
  </si>
  <si>
    <t>AJUDANTE DE CARPINTEIRO</t>
  </si>
  <si>
    <t>0,8</t>
  </si>
  <si>
    <t>0,048</t>
  </si>
  <si>
    <t>C.06.000.022011</t>
  </si>
  <si>
    <t>LAJE PRÉ-FABRICADA UNIDIRECIONAL EM VIGA TRELIÇADA/LAJOTA EM EPS LT 12 (8 + 4) - SC = 200KGF/M²</t>
  </si>
  <si>
    <t>3.1.4</t>
  </si>
  <si>
    <t>1,01</t>
  </si>
  <si>
    <t>D.02.000.021017</t>
  </si>
  <si>
    <t>SARRAFO DE CEDRINHO 2,5 X 10 CM</t>
  </si>
  <si>
    <t>0,74</t>
  </si>
  <si>
    <t>D.02.000.021021</t>
  </si>
  <si>
    <t>TÁBUA CEDRINHO 25 MM X 300 MM DE 3ª</t>
  </si>
  <si>
    <t>0,18</t>
  </si>
  <si>
    <t>0,02</t>
  </si>
  <si>
    <t>3.3.2002</t>
  </si>
  <si>
    <t>10.02.2020</t>
  </si>
  <si>
    <t>ARMADURA EM TELA SOLDADA DE AÇO</t>
  </si>
  <si>
    <t>B.01.000.010121</t>
  </si>
  <si>
    <t>FERREIRO/ARMADOR</t>
  </si>
  <si>
    <t>B.01.000.010122</t>
  </si>
  <si>
    <t>AJUDANTE DE FERREIRO</t>
  </si>
  <si>
    <t>3.1.5</t>
  </si>
  <si>
    <t>0,04</t>
  </si>
  <si>
    <t>B.06.000.021560</t>
  </si>
  <si>
    <t>TELA SOLDADA, DIVERSAS BITOLAS</t>
  </si>
  <si>
    <t>E.02.000.027010</t>
  </si>
  <si>
    <t>ARAME RECOZIDO Nº 18 BWG</t>
  </si>
  <si>
    <t>0,0065</t>
  </si>
  <si>
    <t>3.3.2003</t>
  </si>
  <si>
    <t>10.01.1940</t>
  </si>
  <si>
    <t>ARMADURA EM BARRA DE AÇO CA-50 (A OU B) FYK = 500 MPA</t>
  </si>
  <si>
    <t>QTD: 5,29</t>
  </si>
  <si>
    <t>0,08</t>
  </si>
  <si>
    <t>B.06.000.021525</t>
  </si>
  <si>
    <t>AÇO CA-50-A $MD BITOLAS</t>
  </si>
  <si>
    <t>3.2</t>
  </si>
  <si>
    <t>ALVENARIA</t>
  </si>
  <si>
    <t>3.3.2004</t>
  </si>
  <si>
    <t>32.17.030</t>
  </si>
  <si>
    <t>IMPERMEABILIZAÇÃO EM ARGAMASSA POLIMÉRICA PARA UMIDADE E ÁGUA DE PERCOLAÇÃO</t>
  </si>
  <si>
    <t>3.2.1</t>
  </si>
  <si>
    <t>B.02.000.039024</t>
  </si>
  <si>
    <t>ARGAMASSA POLIMÉRICA IMPERMEABILIZANTE, REFERÊNCIA SIKATOP 100, TEC PLUS TOP DA QUARTZOLIT WEBER OU EQUIVALENTE</t>
  </si>
  <si>
    <t>2</t>
  </si>
  <si>
    <t>3.3.2005</t>
  </si>
  <si>
    <t>17.02.2020</t>
  </si>
  <si>
    <t>CHAPISCO</t>
  </si>
  <si>
    <t>3.2.2</t>
  </si>
  <si>
    <t>2,265</t>
  </si>
  <si>
    <t>0,0052</t>
  </si>
  <si>
    <t>EVENTO 10</t>
  </si>
  <si>
    <t>3.3.2006</t>
  </si>
  <si>
    <t>EVENTO 11</t>
  </si>
  <si>
    <t>3.2.3</t>
  </si>
  <si>
    <t>3.3.2007</t>
  </si>
  <si>
    <t>3.2.4</t>
  </si>
  <si>
    <t>3.3.2008</t>
  </si>
  <si>
    <t>3.2.5</t>
  </si>
  <si>
    <t>17.02.030</t>
  </si>
  <si>
    <t>3.3.2009</t>
  </si>
  <si>
    <t>3.2.6</t>
  </si>
  <si>
    <t>17.02.120</t>
  </si>
  <si>
    <t>3.3.10</t>
  </si>
  <si>
    <t>3.2.7</t>
  </si>
  <si>
    <t>17.02.220</t>
  </si>
  <si>
    <t>SUBTOTAL 3</t>
  </si>
  <si>
    <t>SUBTOTAL DO GRUPO 3</t>
  </si>
  <si>
    <t>4.1.2001</t>
  </si>
  <si>
    <t>06.02.1940</t>
  </si>
  <si>
    <t>ESCAVAÇÃO MANUAL EM SOLO DE 1ª E 2ª CATEGORIA EM VALA OU CAVA ALÉM DE 1,5 M</t>
  </si>
  <si>
    <t>QTD: 2,62</t>
  </si>
  <si>
    <t>3,88</t>
  </si>
  <si>
    <t>4.1.2002</t>
  </si>
  <si>
    <t>12.01.2021</t>
  </si>
  <si>
    <t>3.2.8</t>
  </si>
  <si>
    <t>BROCA EM CONCRETO ARMADO DIÂMETRO DE 20 CM - COMPLETA</t>
  </si>
  <si>
    <t>QTD: 36</t>
  </si>
  <si>
    <t>0,05</t>
  </si>
  <si>
    <t>0,16</t>
  </si>
  <si>
    <t>2,0285</t>
  </si>
  <si>
    <t>C.04.000.020535</t>
  </si>
  <si>
    <t>CONCRETO USINADO FCK= 20 MPA, SLUMP 5 ± 1CM</t>
  </si>
  <si>
    <t>0,0314</t>
  </si>
  <si>
    <t>4.1.2003</t>
  </si>
  <si>
    <t>QTD: 35,82</t>
  </si>
  <si>
    <t>3.2.9</t>
  </si>
  <si>
    <t>4.1.2004</t>
  </si>
  <si>
    <t>QTD: 0,3</t>
  </si>
  <si>
    <t>4.1.2005</t>
  </si>
  <si>
    <t>QTD: 8,79</t>
  </si>
  <si>
    <t>4.1.2006</t>
  </si>
  <si>
    <t>QTD: 2,45</t>
  </si>
  <si>
    <t>3.3</t>
  </si>
  <si>
    <t>LAJE</t>
  </si>
  <si>
    <t>3.3.1</t>
  </si>
  <si>
    <t>13.01.310</t>
  </si>
  <si>
    <t>4.1.2007</t>
  </si>
  <si>
    <t>QTD: 1,19</t>
  </si>
  <si>
    <t>3.3.2</t>
  </si>
  <si>
    <t>10.02.020</t>
  </si>
  <si>
    <t>EVENTO 12</t>
  </si>
  <si>
    <t>EVENTO 13</t>
  </si>
  <si>
    <t>4.1.2008</t>
  </si>
  <si>
    <t>11.16.220</t>
  </si>
  <si>
    <t>NIVELAMENTO DE PISO EM CONCRETO COM ACABADORA DE SUPERFÍCIE</t>
  </si>
  <si>
    <t>QTD: 3,96</t>
  </si>
  <si>
    <t>C.01.000.098199</t>
  </si>
  <si>
    <t>MÃO DE OBRA ESPECIALIZADA, EQUIPAMENTO E FERRAMENTAS APROPRIADAS PARA NIVELAMENTO DE PISO EM CONCRETO COM DESEMPENO DE MAGNÉSIO E ACABADORA DE SUPERFÍCIE</t>
  </si>
  <si>
    <t>3.3.3</t>
  </si>
  <si>
    <t>10.01.040</t>
  </si>
  <si>
    <t>4.1.2009</t>
  </si>
  <si>
    <t>102488</t>
  </si>
  <si>
    <t>PREPARO DO PISO CIMENTADO PARA PINTURA - LIXAMENTO E LIMPEZA. AF_05/2021</t>
  </si>
  <si>
    <t>95277</t>
  </si>
  <si>
    <t>POLIDORA DE PISO (POLITRIZ), PESO DE 100KG, DIÂMETRO 450 MM, MOTOR ELÉTRICO, POTÊNCIA 4 HP - CHI DIURNO. AF_05/2023</t>
  </si>
  <si>
    <t>0,0841</t>
  </si>
  <si>
    <t>95276</t>
  </si>
  <si>
    <t>POLIDORA DE PISO (POLITRIZ), PESO DE 100KG, DIÂMETRO 450 MM, MOTOR ELÉTRICO, POTÊNCIA 4 HP - CHP DIURNO. AF_05/2023</t>
  </si>
  <si>
    <t>0,0119</t>
  </si>
  <si>
    <t>0,096</t>
  </si>
  <si>
    <t>3.3.4</t>
  </si>
  <si>
    <t>4.1.10</t>
  </si>
  <si>
    <t>102491</t>
  </si>
  <si>
    <t>PINTURA DE PISO COM TINTA ACRÍLICA, APLICAÇÃO MANUAL, 2 DEMÃOS, INCLUSO FUNDO PREPARADOR. AF_05/2021</t>
  </si>
  <si>
    <t>0,115</t>
  </si>
  <si>
    <t>0,275</t>
  </si>
  <si>
    <t>3.3.5</t>
  </si>
  <si>
    <t>17.02.020</t>
  </si>
  <si>
    <t>4.2.2001</t>
  </si>
  <si>
    <t>QTD: 226,31</t>
  </si>
  <si>
    <t>4.2.2002</t>
  </si>
  <si>
    <t>10.01.1960</t>
  </si>
  <si>
    <t>ARMADURA EM BARRA DE AÇO CA-60 (A OU B) FYK = 600 MPA</t>
  </si>
  <si>
    <t>QTD: 29,4</t>
  </si>
  <si>
    <t>3.3.6</t>
  </si>
  <si>
    <t>B.06.000.021538</t>
  </si>
  <si>
    <t>AÇO CA-60-B $MD BITOLAS</t>
  </si>
  <si>
    <t>4.2.2003</t>
  </si>
  <si>
    <t>91600</t>
  </si>
  <si>
    <t>ARMAÇÃO DO SISTEMA DE PAREDES DE CONCRETO, EXECUTADA EM PLATIBANDAS, TELA Q-92. AF_12/2024_PS</t>
  </si>
  <si>
    <t>QTD: 23,44</t>
  </si>
  <si>
    <t>A</t>
  </si>
  <si>
    <t>0,0468513</t>
  </si>
  <si>
    <t>3.3.7</t>
  </si>
  <si>
    <t>0,0063259</t>
  </si>
  <si>
    <t>0,0114286</t>
  </si>
  <si>
    <t>39017</t>
  </si>
  <si>
    <t>ESPACADOR / DISTANCIADOR CIRCULAR COM ENTRADA LATERAL, EM PLASTICO, PARA VERGALHAO *4,2 A 12,5* MM, COBRIMENTO 20 MM</t>
  </si>
  <si>
    <t>2,1554054</t>
  </si>
  <si>
    <t>0,7722008</t>
  </si>
  <si>
    <t>4.2.2004</t>
  </si>
  <si>
    <t>09.02.1980</t>
  </si>
  <si>
    <t>FORMA PLANA EM COMPENSADO PARA OBRA DE ARTE, SEM CIMBRAMENTO</t>
  </si>
  <si>
    <t>QTD: 34,78</t>
  </si>
  <si>
    <t>1,35</t>
  </si>
  <si>
    <t>3.3.8</t>
  </si>
  <si>
    <t>D.02.000.021014</t>
  </si>
  <si>
    <t>SARRAFO DE CEDRINHO 2,5 X 5 CM</t>
  </si>
  <si>
    <t>2,55</t>
  </si>
  <si>
    <t>0,35</t>
  </si>
  <si>
    <t>D.03.000.021034</t>
  </si>
  <si>
    <t>CHAPA COMPENSADA COLA FENÓLICA PLASTIFICADA DE 18MM (2,44 X 1,22)M</t>
  </si>
  <si>
    <t>0,43</t>
  </si>
  <si>
    <t>F.12.000.028008</t>
  </si>
  <si>
    <t>DESMOLDANTE PARA FORMAS</t>
  </si>
  <si>
    <t>4.2.2005</t>
  </si>
  <si>
    <t>08.02.1950</t>
  </si>
  <si>
    <t>CIMBRAMENTO TUBULAR METÁLICO</t>
  </si>
  <si>
    <t>M3MES</t>
  </si>
  <si>
    <t>QTD: 82,25</t>
  </si>
  <si>
    <t>A.11.000.020364</t>
  </si>
  <si>
    <t>LOCAÇÃO DE ESCORAMENTO TUBULAR METÁLICO (PONTUAL OU EM QUADROS)</t>
  </si>
  <si>
    <t>KGMES</t>
  </si>
  <si>
    <t>6,8643</t>
  </si>
  <si>
    <t>3.3.9</t>
  </si>
  <si>
    <t>4.2.2006</t>
  </si>
  <si>
    <t>QTD: 2,38</t>
  </si>
  <si>
    <t>88831</t>
  </si>
  <si>
    <t>BETONEIRA CAPACIDADE NOMINAL DE 400 L, CAPACIDADE DE MISTURA 280 L, MOTOR ELÉTRICO TRIFÁSICO POTÊNCIA DE 2 CV, SEM CARREGADOR - CHI DIURNO. AF_05/2023</t>
  </si>
  <si>
    <t>0,7103</t>
  </si>
  <si>
    <t>88830</t>
  </si>
  <si>
    <t>BETONEIRA CAPACIDADE NOMINAL DE 400 L, CAPACIDADE DE MISTURA 280 L, MOTOR ELÉTRICO TRIFÁSICO POTÊNCIA DE 2 CV, SEM CARREGADOR - CHP DIURNO. AF_05/2023</t>
  </si>
  <si>
    <t>0,7534</t>
  </si>
  <si>
    <t>88377</t>
  </si>
  <si>
    <t>OPERADOR DE BETONEIRA ESTACIONÁRIA/MISTURADOR COM ENCARGOS COMPLEMENTARES</t>
  </si>
  <si>
    <t>1,4637</t>
  </si>
  <si>
    <t>2,3117</t>
  </si>
  <si>
    <t>4721</t>
  </si>
  <si>
    <t>PEDRA BRITADA N. 1 (9,5 A 19 MM) POSTO PEDREIRA/FORNECEDOR, SEM FRETE</t>
  </si>
  <si>
    <t>0,5934</t>
  </si>
  <si>
    <t>1379</t>
  </si>
  <si>
    <t>CIMENTO PORTLAND COMPOSTO CP II-32</t>
  </si>
  <si>
    <t>362,6579</t>
  </si>
  <si>
    <t>0,7229</t>
  </si>
  <si>
    <t>4.2.2007</t>
  </si>
  <si>
    <t>103670</t>
  </si>
  <si>
    <t>LANÇAMENTO COM USO DE BALDES, ADENSAMENTO E ACABAMENTO DE CONCRETO EM ESTRUTURAS. AF_02/2022</t>
  </si>
  <si>
    <t>1,417</t>
  </si>
  <si>
    <t>1,042</t>
  </si>
  <si>
    <t>7,377</t>
  </si>
  <si>
    <t>2,459</t>
  </si>
  <si>
    <t>4.3.2001</t>
  </si>
  <si>
    <t>33.03.740</t>
  </si>
  <si>
    <t>RESINA ACRÍLICA PLASTIFICANTE</t>
  </si>
  <si>
    <t>MONUMENTO EM CONCRETO ARMADO</t>
  </si>
  <si>
    <t>J.02.000.024076</t>
  </si>
  <si>
    <t>RESINA 100% ACRÍLICA PLASTIFICANTE, HIPER 409 DA NS BRASIL OU EQUIVALENTE</t>
  </si>
  <si>
    <t>4.3.2002</t>
  </si>
  <si>
    <t>15.05.0540</t>
  </si>
  <si>
    <t>MOBILIÁRIO EM CONCRETO ARMADO PRÉ-MOLDADO - FCK= 25 MPA</t>
  </si>
  <si>
    <t>QTD: 0,24</t>
  </si>
  <si>
    <t>4.1</t>
  </si>
  <si>
    <t>1,94</t>
  </si>
  <si>
    <t>7,5</t>
  </si>
  <si>
    <t>4.1.1</t>
  </si>
  <si>
    <t>06.02.040</t>
  </si>
  <si>
    <t>6</t>
  </si>
  <si>
    <t>8,21</t>
  </si>
  <si>
    <t>9,94</t>
  </si>
  <si>
    <t>B.01.000.020112</t>
  </si>
  <si>
    <t>COORDENADOR DE PROJETOS</t>
  </si>
  <si>
    <t>B.01.000.020115</t>
  </si>
  <si>
    <t>ENGENHEIRO JUNIOR DE CIVIL</t>
  </si>
  <si>
    <t>B.01.000.020118</t>
  </si>
  <si>
    <t>ENGENHEIRO SENIOR DE CIVIL</t>
  </si>
  <si>
    <t>B.01.000.020121</t>
  </si>
  <si>
    <t>PROJETISTA PLENO - NÍVEL TÉCNICO</t>
  </si>
  <si>
    <t>B.01.000.020122</t>
  </si>
  <si>
    <t>DESENHISTA PLENO/CADISTA</t>
  </si>
  <si>
    <t>0,7</t>
  </si>
  <si>
    <t>12,13</t>
  </si>
  <si>
    <t>B.05.000.020522</t>
  </si>
  <si>
    <t>PEDRISCO</t>
  </si>
  <si>
    <t>33</t>
  </si>
  <si>
    <t>77</t>
  </si>
  <si>
    <t>C.04.000.020546</t>
  </si>
  <si>
    <t>CONCRETO USINADO BOMBEADO FCK= 40 MPA, SLUMP 8 ± 1CM</t>
  </si>
  <si>
    <t>2,16</t>
  </si>
  <si>
    <t>2,75</t>
  </si>
  <si>
    <t>0,52</t>
  </si>
  <si>
    <t>D.03.000.021032</t>
  </si>
  <si>
    <t>CHAPA COMPENSADA COLA PVA RESINADA DE 12MM (2,20 X 1,10)M</t>
  </si>
  <si>
    <t>0,46</t>
  </si>
  <si>
    <t>0,81</t>
  </si>
  <si>
    <t>1,36</t>
  </si>
  <si>
    <t>4.1.2</t>
  </si>
  <si>
    <t>12.01.021</t>
  </si>
  <si>
    <t>E.05.000.026662</t>
  </si>
  <si>
    <t>CHAPA DE AÇO ASTM A-36 DE 1/4´</t>
  </si>
  <si>
    <t>6,6</t>
  </si>
  <si>
    <t>E.05.000.026702</t>
  </si>
  <si>
    <t>INSERT MACIÇO COM FURO INFERIOR PARA ANCORAGEM, CARGA DE TRABALHO 3.000 KG; REF. TS24 DA TREJOR OU EQUIVALENTE</t>
  </si>
  <si>
    <t>E.05.000.026703</t>
  </si>
  <si>
    <t>IÇADOR, CARGA DE TRABALHO 3.000 KG; REF. TI-24 FABRICAÇÃO TREJOR OU EQUIVALENTE</t>
  </si>
  <si>
    <t>E.05.000.026707</t>
  </si>
  <si>
    <t>POSICIONADOR, CARGA DE TRABALHO 3.000 KG, REF. TP24 FABRICAÇÃO TREJOR OU EQUIVALENTE</t>
  </si>
  <si>
    <t>3,16</t>
  </si>
  <si>
    <t>0,12</t>
  </si>
  <si>
    <t>S.01.000.080258</t>
  </si>
  <si>
    <t>CAMINHÃO CARROCERIA EM MADEIRA, CAPACIDADE ATÉ 8 TONELADAS</t>
  </si>
  <si>
    <t>0,49</t>
  </si>
  <si>
    <t>S.01.000.080351</t>
  </si>
  <si>
    <t>GUINDAUTO MUNCK M-640/18 COM LANÇA TELESCÓPICA CAPACIDADE 3750 KG</t>
  </si>
  <si>
    <t>0,55</t>
  </si>
  <si>
    <t>S.03.000.080328</t>
  </si>
  <si>
    <t>GUINDASTE HIDRÁULICO AUTOPROPELIDO, COM LANÇA TELESCÓPICA, PARA ESPAÇOS LIMITADOS, TRAÇÃO 4X4, CAPACIDADE ACIMA DE 30 TON, POTÊNCIA 97 KW</t>
  </si>
  <si>
    <t>4.3.2003</t>
  </si>
  <si>
    <t>4.1.3</t>
  </si>
  <si>
    <t>24.08.1940</t>
  </si>
  <si>
    <t>CORRIMÃO EM TUBO DE AÇO INOXIDÁVEL ESCOVADO, DIÂMETRO DE 1 1/2´ E MONTANTES COM DIÂMETRO DE 2´</t>
  </si>
  <si>
    <t>QTD: 1,6</t>
  </si>
  <si>
    <t>EVENTO 14</t>
  </si>
  <si>
    <t>EVENTO 15</t>
  </si>
  <si>
    <t>E.18.000.031933</t>
  </si>
  <si>
    <t>CORRIMÃO EM TUBO DE AÇO INOXIDÁVEL, DIÂMETRO 1 1/2´ E MONTANTES COM DIÂMETRO DE 2´, ACABAMENTO EM AÇO INOX 304 ESCOVADO, FIXADO COM FLANGE E CANOPLA</t>
  </si>
  <si>
    <t>4.3.2004</t>
  </si>
  <si>
    <t>97.02.190</t>
  </si>
  <si>
    <t>PLACA DE IDENTIFICAÇÃO EM ACRÍLICO COM TEXTO EM VINIL</t>
  </si>
  <si>
    <t>QTD: 0,18</t>
  </si>
  <si>
    <t>4.1.4</t>
  </si>
  <si>
    <t>N.04.000.039085</t>
  </si>
  <si>
    <t>PLACA COM SINALIZAÇÃO INDICATIVA DE 7 X 25 CM, EM ACRÍLICO CRISTAL OU COLORIDO, COM ESPESSURA DE 2 MM, COM TEXTO EM VINÍLICO ADESIVO</t>
  </si>
  <si>
    <t>4.3.2005</t>
  </si>
  <si>
    <t>QTD: 4,14</t>
  </si>
  <si>
    <t>SUBTOTAL 4</t>
  </si>
  <si>
    <t>SUBTOTAL DO GRUPO 4</t>
  </si>
  <si>
    <t>4.1.5</t>
  </si>
  <si>
    <t>5.1.2001</t>
  </si>
  <si>
    <t>QTD: 0,47</t>
  </si>
  <si>
    <t>5.1.2002</t>
  </si>
  <si>
    <t>QTD: 0,05</t>
  </si>
  <si>
    <t>5.1.2003</t>
  </si>
  <si>
    <t>96536</t>
  </si>
  <si>
    <t>FABRICAÇÃO, MONTAGEM E DESMONTAGEM DE FÔRMA PARA VIGA BALDRAME, EM MADEIRA SERRADA, E=25 MM, 4 UTILIZAÇÕES. AF_01/2024</t>
  </si>
  <si>
    <t>QTD: 1,98</t>
  </si>
  <si>
    <t>91693</t>
  </si>
  <si>
    <t>SERRA CIRCULAR DE BANCADA COM MOTOR ELÉTRICO POTÊNCIA DE 5HP, COM COIFA PARA DISCO 10" - CHI DIURNO. AF_08/2015</t>
  </si>
  <si>
    <t>4.1.6</t>
  </si>
  <si>
    <t>91692</t>
  </si>
  <si>
    <t>SERRA CIRCULAR DE BANCADA COM MOTOR ELÉTRICO POTÊNCIA DE 5HP, COM COIFA PARA DISCO 10" - CHP DIURNO. AF_08/2015</t>
  </si>
  <si>
    <t>0,013</t>
  </si>
  <si>
    <t>1,088</t>
  </si>
  <si>
    <t>0,477</t>
  </si>
  <si>
    <t>40304</t>
  </si>
  <si>
    <t>PREGO DE ACO POLIDO COM CABECA DUPLA 17 X 27 (2 1/2 X 11)</t>
  </si>
  <si>
    <t>6212</t>
  </si>
  <si>
    <t>TABUA *2,5 X 30 CM EM PINUS, MISTA OU EQUIVALENTE DA REGIAO - BRUTA</t>
  </si>
  <si>
    <t>1,134</t>
  </si>
  <si>
    <t>5073</t>
  </si>
  <si>
    <t>PREGO DE ACO POLIDO COM CABECA 17 X 24 (2 1/4 X 11)</t>
  </si>
  <si>
    <t>0,026</t>
  </si>
  <si>
    <t>0,547</t>
  </si>
  <si>
    <t>0,605</t>
  </si>
  <si>
    <t>0,0167</t>
  </si>
  <si>
    <t>5.1.2004</t>
  </si>
  <si>
    <t>4.1.7</t>
  </si>
  <si>
    <t>5.1.2005</t>
  </si>
  <si>
    <t>QTD: 9,33</t>
  </si>
  <si>
    <t>5.1.2006</t>
  </si>
  <si>
    <t>QTD: 2,31</t>
  </si>
  <si>
    <t>4.1.8</t>
  </si>
  <si>
    <t>5.1.2007</t>
  </si>
  <si>
    <t>11.03.1990</t>
  </si>
  <si>
    <t>CONCRETO PREPARADO NO LOCAL, FCK = 20 MPA</t>
  </si>
  <si>
    <t>QTD: 0,29</t>
  </si>
  <si>
    <t>300</t>
  </si>
  <si>
    <t>0,638</t>
  </si>
  <si>
    <t>0,703</t>
  </si>
  <si>
    <t>0,306</t>
  </si>
  <si>
    <t>5.1.2008</t>
  </si>
  <si>
    <t>11.16.040</t>
  </si>
  <si>
    <t>LANÇAMENTO E ADENSAMENTO DE CONCRETO OU MASSA EM FUNDAÇÃO</t>
  </si>
  <si>
    <t>4.1.9</t>
  </si>
  <si>
    <t>5.1.2009</t>
  </si>
  <si>
    <t>98562</t>
  </si>
  <si>
    <t>IMPERMEABILIZAÇÃO DE SUPERFÍCIE COM ARGAMASSA DE CIMENTO E AREIA, COM ADITIVO IMPERMEABILIZANTE, E = 1,5CM. AF_09/2023</t>
  </si>
  <si>
    <t>QTD: 2,88</t>
  </si>
  <si>
    <t>0,2232</t>
  </si>
  <si>
    <t>0,9897</t>
  </si>
  <si>
    <t>87298</t>
  </si>
  <si>
    <t>ARGAMASSA TRAÇO 1:3 (EM VOLUME DE CIMENTO E AREIA MÉDIA ÚMIDA) PARA CONTRAPISO, PREPARO MECÂNICO COM BETONEIRA 400 L. AF_08/2019</t>
  </si>
  <si>
    <t>123</t>
  </si>
  <si>
    <t>ADITIVO IMPERMEABILIZANTE DE PEGA NORMAL PARA ARGAMASSAS E CONCRETOS SEM ARMACAO, LIQUIDO E ISENTO DE CLORETOS</t>
  </si>
  <si>
    <t>0,4405</t>
  </si>
  <si>
    <t>5.2.2001</t>
  </si>
  <si>
    <t>QTD: 3,3</t>
  </si>
  <si>
    <t>5.2.2002</t>
  </si>
  <si>
    <t>QTD: 3,09</t>
  </si>
  <si>
    <t>4.2</t>
  </si>
  <si>
    <t>ESTRUTURA</t>
  </si>
  <si>
    <t>4.2.1</t>
  </si>
  <si>
    <t>5.2.2003</t>
  </si>
  <si>
    <t>QTD: 0,06</t>
  </si>
  <si>
    <t>4.2.2</t>
  </si>
  <si>
    <t>10.01.060</t>
  </si>
  <si>
    <t>5.2.2004</t>
  </si>
  <si>
    <t>QTD: 3,8</t>
  </si>
  <si>
    <t>4.2.3</t>
  </si>
  <si>
    <t>5.2.2005</t>
  </si>
  <si>
    <t>QTD: 10,91</t>
  </si>
  <si>
    <t>5.2.2006</t>
  </si>
  <si>
    <t>4.2.4</t>
  </si>
  <si>
    <t>09.02.080</t>
  </si>
  <si>
    <t>4.2.5</t>
  </si>
  <si>
    <t>08.02.050</t>
  </si>
  <si>
    <t>5.2.2007</t>
  </si>
  <si>
    <t>5.2.2008</t>
  </si>
  <si>
    <t>4.2.6</t>
  </si>
  <si>
    <t>5.2.2009</t>
  </si>
  <si>
    <t>4.2.7</t>
  </si>
  <si>
    <t>5.2.10</t>
  </si>
  <si>
    <t>14.20.020</t>
  </si>
  <si>
    <t>CIMALHA EM CONCRETO COM PINGADEIRA</t>
  </si>
  <si>
    <t>QTD: 2,8</t>
  </si>
  <si>
    <t>0,13</t>
  </si>
  <si>
    <t>4.3</t>
  </si>
  <si>
    <t>ACABAMENTO</t>
  </si>
  <si>
    <t>0,0302</t>
  </si>
  <si>
    <t>1,812</t>
  </si>
  <si>
    <t>0,0072</t>
  </si>
  <si>
    <t>0,0106</t>
  </si>
  <si>
    <t>D.02.000.021018</t>
  </si>
  <si>
    <t>SARRAFO DE CEDRINHO BRUTO - 1´ X 3´</t>
  </si>
  <si>
    <t>4.3.1</t>
  </si>
  <si>
    <t>0,006</t>
  </si>
  <si>
    <t>0,0006</t>
  </si>
  <si>
    <t>0,0005</t>
  </si>
  <si>
    <t>5.3.2001</t>
  </si>
  <si>
    <t>101731</t>
  </si>
  <si>
    <t>PISO EM PEDRA SÃO TOMÉ ASSENTADO SOBRE ARGAMASSA 1:3 (CIMENTO E AREIA). AF_02/2026 (PEDRA QUARTZITO - ROSA)</t>
  </si>
  <si>
    <t>QTD: 1</t>
  </si>
  <si>
    <t>1,25</t>
  </si>
  <si>
    <t>0,0307</t>
  </si>
  <si>
    <t>37595</t>
  </si>
  <si>
    <t>ARGAMASSA COLANTE TIPO AC III</t>
  </si>
  <si>
    <t>6,85</t>
  </si>
  <si>
    <t>4710</t>
  </si>
  <si>
    <t>PEDRA QUARTZITO OU CALCARIO LAMINADO, SERRADA, TIPO CARIRI, ITACOLOMI, LAGOA SANTA, LUMINARIA, PIRENOPOLIS, SAO TOME OU OUTRAS SIMILARES DA REGIAO, *20 X *40 CM, E= *1,5 A *2,5 CM</t>
  </si>
  <si>
    <t>1,075</t>
  </si>
  <si>
    <t>5.3.2002</t>
  </si>
  <si>
    <t>4.3.2</t>
  </si>
  <si>
    <t>15.05.540</t>
  </si>
  <si>
    <t>SUBTOTAL 5</t>
  </si>
  <si>
    <t>SUBTOTAL DO GRUPO 5</t>
  </si>
  <si>
    <t>4.3.3</t>
  </si>
  <si>
    <t>24.08.040</t>
  </si>
  <si>
    <t>6.1.2001</t>
  </si>
  <si>
    <t>QTD: 0,64</t>
  </si>
  <si>
    <t>6.1.2002</t>
  </si>
  <si>
    <t>4.3.4</t>
  </si>
  <si>
    <t>6.1.2003</t>
  </si>
  <si>
    <t>QTD: 1,72</t>
  </si>
  <si>
    <t>4.3.5</t>
  </si>
  <si>
    <t>6.1.2004</t>
  </si>
  <si>
    <t>6.1.2005</t>
  </si>
  <si>
    <t>QTD: 11,65</t>
  </si>
  <si>
    <t>MONUMENTO EM ALVENARIA</t>
  </si>
  <si>
    <t>6.1.2006</t>
  </si>
  <si>
    <t>QTD: 3,39</t>
  </si>
  <si>
    <t>5.1</t>
  </si>
  <si>
    <t>6.1.2007</t>
  </si>
  <si>
    <t>QTD: 0,39</t>
  </si>
  <si>
    <t>5.1.1</t>
  </si>
  <si>
    <t>6.1.2008</t>
  </si>
  <si>
    <t>EVENTO 16</t>
  </si>
  <si>
    <t>EVENTO 17</t>
  </si>
  <si>
    <t>6.1.2009</t>
  </si>
  <si>
    <t>QTD: 4,05</t>
  </si>
  <si>
    <t>5.1.2</t>
  </si>
  <si>
    <t>6.1.10</t>
  </si>
  <si>
    <t>QTD: 0,4</t>
  </si>
  <si>
    <t>6.1.11</t>
  </si>
  <si>
    <t>104626</t>
  </si>
  <si>
    <t>EXECUÇÃO DE PASSEIO (CALÇADA) OU PISO DE CONCRETO COM CONCRETO MOLDADO IN LOCO, USINADO C25, ACABAMENTO CONVENCIONAL, NÃO ARMADO. AF_03/2023</t>
  </si>
  <si>
    <t>QTD: 0,03</t>
  </si>
  <si>
    <t>5.1.3</t>
  </si>
  <si>
    <t>1,7828</t>
  </si>
  <si>
    <t>0,156</t>
  </si>
  <si>
    <t>34493</t>
  </si>
  <si>
    <t>CONCRETO USINADO BOMBEAVEL, CLASSE DE RESISTENCIA C25, COM BRITA 0 E 1, SLUMP = 100 +/- 20 MM, EXCLUI SERVICO DE BOMBEAMENTO (NBR 8953)</t>
  </si>
  <si>
    <t>6.2.2001</t>
  </si>
  <si>
    <t>105095</t>
  </si>
  <si>
    <t>PILAR DE MADEIRA ROLIÇA, EUCALIPTO OU EQUIVALENTE DA REGIÃO, FIXADO COM VERGALHÃO, DIÂMETRO DE 16 A 20 CM, APOIO ARTICULADO, COMPRIMENTO DE 3 M. AF_03/2024</t>
  </si>
  <si>
    <t>QTD: 4,45</t>
  </si>
  <si>
    <t>5.1.4</t>
  </si>
  <si>
    <t>95140</t>
  </si>
  <si>
    <t>TALHA MANUAL DE CORRENTE, CAPACIDADE DE 2 TON. COM ELEVAÇÃO DE 3 M - CHI DIURNO. AF_07/2016</t>
  </si>
  <si>
    <t>0,29131</t>
  </si>
  <si>
    <t>0,52706</t>
  </si>
  <si>
    <t>0,37647</t>
  </si>
  <si>
    <t>43055</t>
  </si>
  <si>
    <t>ACO CA-50, 12,5 MM OU 16,0 MM, VERGALHAO</t>
  </si>
  <si>
    <t>0,31154</t>
  </si>
  <si>
    <t>40568</t>
  </si>
  <si>
    <t>PREGO DE ACO POLIDO COM CABECA 22 X 48 (4 1/4 X 5)</t>
  </si>
  <si>
    <t>0,03055</t>
  </si>
  <si>
    <t>14439</t>
  </si>
  <si>
    <t>PONTALETE ROLICO SEM TRATAMENTO, D = 8 A 11 CM, H = 6 M, EM EUCALIPTO OU EQUIVALENTE DA REGIAO - BRUTA (PARA ESCORAMENTO)</t>
  </si>
  <si>
    <t>1,54374</t>
  </si>
  <si>
    <t>10527</t>
  </si>
  <si>
    <t>LOCACAO DE ANDAIME METALICO TUBULAR DE ENCAIXE, TIPO DE TORRE, CADA PAINEL COM LARGURA DE 1 ATE 1,5 M E ALTURA DE *1,00* M, INCLUINDO DIAGONAL, BARRAS DE LIGACAO, SAPATAS OU RODIZIOS E DEMAIS ITENS NECESSARIOS A MONTAGEM (NAO INCLUI INSTALACAO)</t>
  </si>
  <si>
    <t>MXMES</t>
  </si>
  <si>
    <t>0,0005446</t>
  </si>
  <si>
    <t>4119</t>
  </si>
  <si>
    <t>MADEIRA ROLICA TRATADA, D = 16 A 20 CM, H = 6,00 M, EM EUCALIPTO OU EQUIVALENTE DA REGIAO</t>
  </si>
  <si>
    <t>1,09159</t>
  </si>
  <si>
    <t>6.2.2002</t>
  </si>
  <si>
    <t>102223</t>
  </si>
  <si>
    <t>PINTURA VERNIZ (INCOLOR) ALQUÍDICO EM MADEIRA, USO INTERNO E EXTERNO, 3 DEMÃOS. AF_01/2021</t>
  </si>
  <si>
    <t>QTD: 2,89</t>
  </si>
  <si>
    <t>0,7076</t>
  </si>
  <si>
    <t>10481</t>
  </si>
  <si>
    <t>VERNIZ MARITIMO PREMIUM PARA MADEIRA, COM FILTRO SOLAR, BRILHANTE, USO INTERNO E EXTERNO</t>
  </si>
  <si>
    <t>0,2706</t>
  </si>
  <si>
    <t>5318</t>
  </si>
  <si>
    <t>DILUENTE AGUARRAS</t>
  </si>
  <si>
    <t>0,0406</t>
  </si>
  <si>
    <t>6.2.2003</t>
  </si>
  <si>
    <t>29.03.2020</t>
  </si>
  <si>
    <t>CABO EM AÇO GALVANIZADO COM ALMA DE AÇO, DIÂMETRO DE 5/16´ (7,94 MM)</t>
  </si>
  <si>
    <t>QTD: 18</t>
  </si>
  <si>
    <t>5.1.5</t>
  </si>
  <si>
    <t>E.10.000.049575</t>
  </si>
  <si>
    <t>ESTICADOR PARA CABO DE AÇO 5/16´ (8 MM) COM TERMINAL GANCHO-OLHAL</t>
  </si>
  <si>
    <t>E.10.000.090472</t>
  </si>
  <si>
    <t>CABO DE AÇO GALVANIZADO COM ALMA DE AÇO, DIÂMETRO 5/16´ (7,94MM)</t>
  </si>
  <si>
    <t>P.19.000.044309</t>
  </si>
  <si>
    <t>PRESILHA EM LATÃO PARA CABOS DE 16 ATÉ 50 MM²; REF. TERMOTÉCNICA OU EQUIVALENTE</t>
  </si>
  <si>
    <t>6.2.2004</t>
  </si>
  <si>
    <t>QTD: 0,13</t>
  </si>
  <si>
    <t>SUBTOTAL 6</t>
  </si>
  <si>
    <t>SUBTOTAL DO GRUPO 6</t>
  </si>
  <si>
    <t>7.1.2001</t>
  </si>
  <si>
    <t>41.10.330</t>
  </si>
  <si>
    <t>POSTE TELECÔNICO RETO EM AÇO SAE 1010/1020 GALVANIZADO A FOGO, ALTURA DE 10,00 M</t>
  </si>
  <si>
    <t>5.1.6</t>
  </si>
  <si>
    <t>253,44</t>
  </si>
  <si>
    <t>0,643</t>
  </si>
  <si>
    <t>P.04.000.091361</t>
  </si>
  <si>
    <t>POSTE TELECÔNICO RETO EM AÇO SAE 1010/1020 GALVANIZADO A FOGO, ALTURA DE 10 M</t>
  </si>
  <si>
    <t>0,38</t>
  </si>
  <si>
    <t>7.1.2002</t>
  </si>
  <si>
    <t>101657</t>
  </si>
  <si>
    <t>LUMINÁRIA DE LED PARA ILUMINAÇÃO PÚBLICA, DE 98 W ATÉ 137 W - FORNECIMENTO E INSTALAÇÃO. AF_02/2025_PS</t>
  </si>
  <si>
    <t>88264</t>
  </si>
  <si>
    <t>ELETRICISTA COM ENCARGOS COMPLEMENTARES</t>
  </si>
  <si>
    <t>0,2064</t>
  </si>
  <si>
    <t>88247</t>
  </si>
  <si>
    <t>AUXILIAR DE ELETRICISTA COM ENCARGOS COMPLEMENTARES</t>
  </si>
  <si>
    <t>42243</t>
  </si>
  <si>
    <t>LUMINARIA DE LED PARA ILUMINACAO PUBLICA, DE 98 W ATE 137 W, INVOLUCRO EM ALUMINIO OU ACO INOX</t>
  </si>
  <si>
    <t>21127</t>
  </si>
  <si>
    <t>5.1.7</t>
  </si>
  <si>
    <t>FITA ISOLANTE ADESIVA ANTICHAMA, USO ATE 750 V, EM ROLO DE 19 MM X 5 M</t>
  </si>
  <si>
    <t>11.03.090</t>
  </si>
  <si>
    <t>0,014</t>
  </si>
  <si>
    <t>5930</t>
  </si>
  <si>
    <t>GUINDAUTO HIDRÁULICO, CAPACIDADE MÁXIMA DE CARGA 6200 KG, MOMENTO MÁXIMO DE CARGA 11,7 TM, ALCANCE MÁXIMO HORIZONTAL 9,70 M, INCLUSIVE CAMINHÃO TOCO PBT 16.000 KG, POTÊNCIA DE 189 CV - CHI DIURNO. AF_06/2014</t>
  </si>
  <si>
    <t>0,0517014</t>
  </si>
  <si>
    <t>5928</t>
  </si>
  <si>
    <t>GUINDAUTO HIDRÁULICO, CAPACIDADE MÁXIMA DE CARGA 6200 KG, MOMENTO MÁXIMO DE CARGA 11,7 TM, ALCANCE MÁXIMO HORIZONTAL 9,70 M, INCLUSIVE CAMINHÃO TOCO PBT 16.000 KG, POTÊNCIA DE 189 CV - CHP DIURNO. AF_06/2014</t>
  </si>
  <si>
    <t>0,2016071</t>
  </si>
  <si>
    <t>7.1.2003</t>
  </si>
  <si>
    <t>41.11.450</t>
  </si>
  <si>
    <t>SUPORTE TUBULAR DE FIXAÇÃO EM POSTE PARA 2 LUMINÁRIAS TIPO PÉTALA</t>
  </si>
  <si>
    <t>QTD: 2</t>
  </si>
  <si>
    <t>P.15.000.092175</t>
  </si>
  <si>
    <t>SUPORTE TUBULAR DE FIXAÇÃO EM POSTE PARA 2 LUMINÁRIAS TIPO PÉTALA; REF. DTS-2-60 DA REPUME, RCA LÂMPADAS, SB-2 ANGULAR DA INDUSPAR OU EQUIVALENTE</t>
  </si>
  <si>
    <t>7.1.2004</t>
  </si>
  <si>
    <t>QTD: 0,08</t>
  </si>
  <si>
    <t>7.1.2005</t>
  </si>
  <si>
    <t>101616</t>
  </si>
  <si>
    <t>PREPARO DE FUNDO DE VALA COM LARGURA MENOR QUE 1,5 M (ACERTO DO SOLO NATURAL), EM LOCAL COM NÍVEL BAIXO DE INTERFERÊNCIA. AF_01/2026</t>
  </si>
  <si>
    <t>5.1.8</t>
  </si>
  <si>
    <t>QTD: 0,16</t>
  </si>
  <si>
    <t>91533</t>
  </si>
  <si>
    <t>COMPACTADOR DE SOLOS DE PERCUSSÃO (SOQUETE) COM MOTOR A GASOLINA 4 TEMPOS, POTÊNCIA 4 CV - CHP DIURNO. AF_08/2015</t>
  </si>
  <si>
    <t>0,006753</t>
  </si>
  <si>
    <t>0,191587</t>
  </si>
  <si>
    <t>0,110919</t>
  </si>
  <si>
    <t>7.1.2006</t>
  </si>
  <si>
    <t>97882</t>
  </si>
  <si>
    <t>CAIXA ENTERRADA ELÉTRICA RETANGULAR, EM CONCRETO PRÉ-MOLDADO, FUNDO COM BRITA, DIMENSÕES INTERNAS: 0,4X0,4X0,4 M. AF_12/2020</t>
  </si>
  <si>
    <t>101619</t>
  </si>
  <si>
    <t>PREPARO DE FUNDO DE VALA COM LARGURA MENOR QUE 1,5 M, COM CAMADA DE BRITA, LANÇAMENTO MANUAL. AF_01/2026</t>
  </si>
  <si>
    <t>97734</t>
  </si>
  <si>
    <t>PEÇA RETANGULAR PRÉ-MOLDADA, VOLUME DE CONCRETO DE 10 A 30 LITROS, TAXA DE AÇO APROXIMADA DE 30KG/M³. AF_03/2024</t>
  </si>
  <si>
    <t>0,0148</t>
  </si>
  <si>
    <t>0,0239</t>
  </si>
  <si>
    <t>0,0304</t>
  </si>
  <si>
    <t>43430</t>
  </si>
  <si>
    <t>CAIXA DE CONCRETO ARMADO PRE-MOLDADO, SEM FUNDO, QUADRADA, DIMENSOES DE 0,40 X 0,40 X 0,40 M</t>
  </si>
  <si>
    <t>5.1.9</t>
  </si>
  <si>
    <t>7.1.2007</t>
  </si>
  <si>
    <t>7.1.2008</t>
  </si>
  <si>
    <t>94963</t>
  </si>
  <si>
    <t>CONCRETO FCK = 15MPA, TRAÇO 1:3,4:3,5 (EM MASSA SECA DE CIMENTO/ AREIA MÉDIA/ BRITA 1) - PREPARO MECÂNICO COM BETONEIRA 400 L. AF_05/2021</t>
  </si>
  <si>
    <t>0,7131</t>
  </si>
  <si>
    <t>0,7563</t>
  </si>
  <si>
    <t>1,4695</t>
  </si>
  <si>
    <t>2,3275</t>
  </si>
  <si>
    <t>0,5792</t>
  </si>
  <si>
    <t>273,063</t>
  </si>
  <si>
    <t>5.2</t>
  </si>
  <si>
    <t>0,8046</t>
  </si>
  <si>
    <t>7.1.2009</t>
  </si>
  <si>
    <t>39.21.230</t>
  </si>
  <si>
    <t>CABO DE COBRE FLEXÍVEL DE 3 X 1,5 MM², ISOLAMENTO 0,6/1 KV - ISOLAÇÃO HEPR 90°C</t>
  </si>
  <si>
    <t>QTD: 12</t>
  </si>
  <si>
    <t>P.08.000.043043</t>
  </si>
  <si>
    <t>CABO DE COBRE FLEXÍVEL DE 3 X 1,5 MM², ISOLAMENTO 0,6/1KV - ISOLAÇÃO HEPR 90°C</t>
  </si>
  <si>
    <t>1,02</t>
  </si>
  <si>
    <t>5.2.1</t>
  </si>
  <si>
    <t>7.1.10</t>
  </si>
  <si>
    <t>96985</t>
  </si>
  <si>
    <t>HASTE DE ATERRAMENTO, DIÂMETRO 5/8", COM 3 METROS - FORNECIMENTO E INSTALAÇÃO. AF_08/2023</t>
  </si>
  <si>
    <t>0,2484</t>
  </si>
  <si>
    <t>3379</t>
  </si>
  <si>
    <t>HASTE DE ATERRAMENTO EM ACO COM 3,00 M DE COMPRIMENTO E DN = 5/8", REVESTIDA COM BAIXA CAMADA DE COBRE, SEM CONECTOR</t>
  </si>
  <si>
    <t>7.1.11</t>
  </si>
  <si>
    <t>42.05.110</t>
  </si>
  <si>
    <t>CONECTOR CABO/HASTE DE 3/4´</t>
  </si>
  <si>
    <t>P.19.000.024014</t>
  </si>
  <si>
    <t>CONECTOR GRAMPO CABO/HASTE DE 3/4´</t>
  </si>
  <si>
    <t>7.1.12</t>
  </si>
  <si>
    <t>101632</t>
  </si>
  <si>
    <t>RELÉ FOTOELÉTRICO PARA COMANDO DE ILUMINAÇÃO EXTERNA 1000 W - FORNECIMENTO E INSTALAÇÃO. AF_02/2025</t>
  </si>
  <si>
    <t>0,0146</t>
  </si>
  <si>
    <t>5.2.2</t>
  </si>
  <si>
    <t>2510</t>
  </si>
  <si>
    <t>RELE FOTOELETRICO INTERNO E EXTERNO BIVOLT 1000 W, DE CONECTOR, SEM BASE</t>
  </si>
  <si>
    <t>7.2.2001</t>
  </si>
  <si>
    <t>QTD: 2,7</t>
  </si>
  <si>
    <t>7.2.2002</t>
  </si>
  <si>
    <t>QTD: 3,6</t>
  </si>
  <si>
    <t>7.2.2003</t>
  </si>
  <si>
    <t>38.13.030</t>
  </si>
  <si>
    <t>ELETRODUTO CORRUGADO EM POLIETILENO DE ALTA DENSIDADE, DN= 75 MM, COM ACESSÓRIOS</t>
  </si>
  <si>
    <t>5.2.3</t>
  </si>
  <si>
    <t>P.03.000.042623</t>
  </si>
  <si>
    <t>DUTO CORRUGADO TIPO KANALEX-KL, DN= 75MM</t>
  </si>
  <si>
    <t>7.2.2004</t>
  </si>
  <si>
    <t>91931</t>
  </si>
  <si>
    <t>CABO DE COBRE FLEXÍVEL ISOLADO, 6 MM², ANTI-CHAMA 0,6/1,0 KV, PARA CIRCUITOS TERMINAIS - FORNECIMENTO E INSTALAÇÃO. AF_03/2023</t>
  </si>
  <si>
    <t>0,051</t>
  </si>
  <si>
    <t>EVENTO 18</t>
  </si>
  <si>
    <t>EVENTO 19</t>
  </si>
  <si>
    <t>0,0094</t>
  </si>
  <si>
    <t>EVENTO 20</t>
  </si>
  <si>
    <t>994</t>
  </si>
  <si>
    <t>CABO DE COBRE, FLEXIVEL, CLASSE 4 OU 5, ISOLACAO EM PVC/A, ANTICHAMA BWF-B, COBERTURA PVC-ST1, ANTICHAMA BWF-B, 1 CONDUTOR, 0,6/1 KV, SECAO NOMINAL 6 MM2</t>
  </si>
  <si>
    <t>1,2434</t>
  </si>
  <si>
    <t>7.2.2005</t>
  </si>
  <si>
    <t>5.2.4</t>
  </si>
  <si>
    <t>7.2.2006</t>
  </si>
  <si>
    <t>93382</t>
  </si>
  <si>
    <t>REATERRO MANUAL DE VALAS, COM COMPACTADOR DE SOLOS DE PERCUSSÃO. AF_08/2023</t>
  </si>
  <si>
    <t>QTD: 2,52</t>
  </si>
  <si>
    <t>0,1962</t>
  </si>
  <si>
    <t>5.2.5</t>
  </si>
  <si>
    <t>0,7866</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</si>
  <si>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</si>
  <si>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</si>
  <si>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</si>
  <si>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</si>
  <si>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0,0054</t>
  </si>
  <si>
    <t>7.3.2001</t>
  </si>
  <si>
    <t>101946</t>
  </si>
  <si>
    <t>QUADRO DE MEDIÇÃO GERAL DE ENERGIA PARA 1 MEDIDOR DE SOBREPOR - FORNECIMENTO E INSTALAÇÃO. AF_07/2025</t>
  </si>
  <si>
    <t>0,52171</t>
  </si>
  <si>
    <t>39808</t>
  </si>
  <si>
    <t>CAIXA PARA MEDIDOR MONOFASICO, EM POLICARBONATO / TERMOPLASTICO, PARA ALOJAR 1 DISJUNTOR (PADRAO DA CONCESSIONARIA LOCAL)</t>
  </si>
  <si>
    <t>11950</t>
  </si>
  <si>
    <t>BUCHA DE NYLON SEM ABA S6, COM PARAFUSO DE 4,20 X 40 MM EM ACO ZINCADO COM ROSCA SOBERBA, CABECA CHATA E FENDA PHILLIPS</t>
  </si>
  <si>
    <t>4</t>
  </si>
  <si>
    <t>7.3.2002</t>
  </si>
  <si>
    <t>38.04.040</t>
  </si>
  <si>
    <t>ELETRODUTO GALVANIZADO CONFORME NBR13057 -  3/4´ COM ACESSÓRIOS</t>
  </si>
  <si>
    <t>QTD: 8</t>
  </si>
  <si>
    <t>5.2.6</t>
  </si>
  <si>
    <t>P.04.000.042171</t>
  </si>
  <si>
    <t>ELETRODUTO COM COSTURA GALVANIZADO ELETROLITICAMENTE, DN = 3/4´ - NBR13057</t>
  </si>
  <si>
    <t>1,05</t>
  </si>
  <si>
    <t>7.3.2003</t>
  </si>
  <si>
    <t>37.13.630</t>
  </si>
  <si>
    <t>DISJUNTOR TERMOMAGNÉTICO, BIPOLAR 220/380 V, CORRENTE DE 10 A ATÉ 50 A</t>
  </si>
  <si>
    <t>P.26.000.044616</t>
  </si>
  <si>
    <t>DISJUNTOR TERMOMAGNÉTICO, BIPOLAR 220/380V, CORRENTE DE 10 ATÉ 50A, CONFORME SELO DE CONFORMIDADE DO INMETRO DA PIAL LEGRAND, ELETROMAR / CUTTLER HAMMER, SOPRANO, LORENZETTI, ABB OU EQUIVALENTE</t>
  </si>
  <si>
    <t>7.3.2004</t>
  </si>
  <si>
    <t>101903</t>
  </si>
  <si>
    <t>CONTATOR TRIPOLAR I NOMINAL 38A - FORNECIMENTO E INSTALAÇÃO. AF_07/2025</t>
  </si>
  <si>
    <t>5.2.7</t>
  </si>
  <si>
    <t>0,263374</t>
  </si>
  <si>
    <t>1620</t>
  </si>
  <si>
    <t>CONTATOR TRIPOLAR, CORRENTE DE *38* A, TENSAO NOMINAL DE *500* V, CATEGORIA AC-2 E AC-3</t>
  </si>
  <si>
    <t>1574</t>
  </si>
  <si>
    <t>TERMINAL A COMPRESSAO EM COBRE ESTANHADO PARA CABO 10 MM2, 1 FURO E 1 COMPRESSAO, PARA PARAFUSO DE FIXACAO M6</t>
  </si>
  <si>
    <t>7.3.2005</t>
  </si>
  <si>
    <t>5.2.8</t>
  </si>
  <si>
    <t>7.3.2006</t>
  </si>
  <si>
    <t>37.17.060</t>
  </si>
  <si>
    <t>DISPOSITIVO DIFERENCIAL RESIDUAL DE 25 A X 30 MA - 2 POLOS</t>
  </si>
  <si>
    <t>P.26.000.044602</t>
  </si>
  <si>
    <t>DISPOSITIVO DIFERENCIAL RESIDUAL DE 25 A X 30 MA, 2 POLOS, REF. 5SM1 312-0 MB DA SIEMENS OU EQUIVALENTE</t>
  </si>
  <si>
    <t>7.4.2001</t>
  </si>
  <si>
    <t>101497</t>
  </si>
  <si>
    <t>ENTRADA DE ENERGIA ELÉTRICA, AÉREA, BIFÁSICA, COM CAIXA DE SOBREPOR, CABO DE 10 MM2 E DISJUNTOR DIN 50A (NÃO INCLUSO O POSTE DE CONCRETO). AF_12/2025</t>
  </si>
  <si>
    <t>104749</t>
  </si>
  <si>
    <t>CONECTOR GRAMPO METÁLICO TIPO OLHAL, PARA SPDA, PARA HASTE DE ATERRAMENTO DE 3/4'' E CABOS DE 10 A 50 MM2 - FORNECIMENTO E INSTALAÇÃO. AF_08/2023</t>
  </si>
  <si>
    <t>100578</t>
  </si>
  <si>
    <t>ASSENTAMENTO DE POSTE DE CONCRETO COM COMPRIMENTO NOMINAL DE 9 M, CARGA NOMINAL MENOR OU IGUAL A 1000 DAN, ENGASTAMENTO SIMPLES COM 1,5 M DE SOLO (NÃO INCLUI FORNECIMENTO). AF_04/2025</t>
  </si>
  <si>
    <t>96986</t>
  </si>
  <si>
    <t>HASTE DE ATERRAMENTO, DIÂMETRO 3/4", COM 3 METROS - FORNECIMENTO E INSTALAÇÃO. AF_08/2023</t>
  </si>
  <si>
    <t>96977</t>
  </si>
  <si>
    <t>CORDOALHA DE COBRE NU 50 MM², ENTERRADA - FORNECIMENTO E INSTALAÇÃO. AF_08/2023</t>
  </si>
  <si>
    <t>1,95</t>
  </si>
  <si>
    <t>93666</t>
  </si>
  <si>
    <t>DISJUNTOR BIPOLAR TIPO DIN, CORRENTE NOMINAL DE 50A - FORNECIMENTO E INSTALAÇÃO. AF_07/2025</t>
  </si>
  <si>
    <t>5.2.9</t>
  </si>
  <si>
    <t>91933</t>
  </si>
  <si>
    <t>CABO DE COBRE FLEXÍVEL ISOLADO, 10 MM², ANTI-CHAMA 0,6/1,0 KV, PARA CIRCUITOS TERMINAIS - FORNECIMENTO E INSTALAÇÃO. AF_03/2023</t>
  </si>
  <si>
    <t>16,65</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</si>
  <si>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</si>
  <si>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</si>
  <si>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</si>
  <si>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</si>
  <si>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91885</t>
  </si>
  <si>
    <t>LUVA PARA ELETRODUTO, PVC, ROSCÁVEL, DN 32 MM (1"), PARA CIRCUITOS TERMINAIS, INSTALADA EM PAREDE - FORNECIMENTO E INSTALAÇÃO. AF_03/2023</t>
  </si>
  <si>
    <t>91872</t>
  </si>
  <si>
    <t>ELETRODUTO RÍGIDO ROSCÁVEL, PVC, DN 32 MM (1"), PARA CIRCUITOS TERMINAIS, INSTALADO EM PAREDE - FORNECIMENTO E INSTALAÇÃO. AF_03/2023</t>
  </si>
  <si>
    <t>6,05</t>
  </si>
  <si>
    <t>3,1568</t>
  </si>
  <si>
    <t>0,6314</t>
  </si>
  <si>
    <t>39997</t>
  </si>
  <si>
    <t>PORCA ZINCADA, SEXTAVADA, DIAMETRO 1/4"</t>
  </si>
  <si>
    <t>39996</t>
  </si>
  <si>
    <t>VERGALHAO ZINCADO ROSCA TOTAL, 1/4" (6,3 MM)</t>
  </si>
  <si>
    <t>0,1664</t>
  </si>
  <si>
    <t>39809</t>
  </si>
  <si>
    <t>CAIXA PARA MEDIDOR POLIFASICO, EM POLICARBONATO / TERMOPLASTICO, PARA ALOJAR 1 DISJUNTOR (PADRAO DA CONCESSIONARIA LOCAL)</t>
  </si>
  <si>
    <t>34643</t>
  </si>
  <si>
    <t>CAIXA DE INSPECAO PARA ATERRAMENTO E PARA RAIOS, EM POLIPROPILENO, DIAMETRO = 300 MM X ALTURA = 400 MM (INCLUIDA TAMPA SEM ESCOTILHA)</t>
  </si>
  <si>
    <t>14153</t>
  </si>
  <si>
    <t>FITA METALICA PERFURADA, L = *18* MM, ROLO DE 30 M, CARGA RECOMENDADA = *30* KGF</t>
  </si>
  <si>
    <t>11267</t>
  </si>
  <si>
    <t>ARRUELA LISA, REDONDA, DE LATAO POLIDO, DIAMETRO NOMINAL 5/8", DIAMETRO EXTERNO = 34 MM, DIAMETRO DO FURO = 17 MM, ESPESSURA = *2,5* MM</t>
  </si>
  <si>
    <t>4346</t>
  </si>
  <si>
    <t>PARAFUSO DE FERRO POLIDO, SEXTAVADO, COM ROSCA PARCIAL, DIAMETRO 5/8", COMPRIMENTO 6", COM PORCA E ARRUELA DE PRESSAO MEDIA</t>
  </si>
  <si>
    <t>3398</t>
  </si>
  <si>
    <t>ISOLADOR DE PORCELANA, TIPO ROLDANA, DIMENSOES DE *72* X *72* MM, PARA USO EM BAIXA TENSAO</t>
  </si>
  <si>
    <t>1094</t>
  </si>
  <si>
    <t>ARMACAO VERTICAL COM HASTE E CONTRA-PINO, EM CHAPA DE ACO GALVANIZADO 3/16", COM 1 ESTRIBO, SEM ISOLADOR</t>
  </si>
  <si>
    <t>7.4.2002</t>
  </si>
  <si>
    <t>SINAPI - INSUMO</t>
  </si>
  <si>
    <t>5057</t>
  </si>
  <si>
    <t>POSTE DE CONCRETO ARMADO DE SECAO DUPLO T, EXTENSAO DE 10,00 M, RESISTENCIA DE 300 A 400 DAN, TIPO B OU D</t>
  </si>
  <si>
    <t>7.4.2003</t>
  </si>
  <si>
    <t>37.24.031</t>
  </si>
  <si>
    <t>SUPRESSOR DE SURTO MONOFÁSICO, CORRENTE NOMINAL 4 A 11 KA, IMAX. DE SURTO 12 ATÉ 15 KA</t>
  </si>
  <si>
    <t>0,3333</t>
  </si>
  <si>
    <t>B.01.000.010117</t>
  </si>
  <si>
    <t>ELETROTÉCNICO MONTADOR</t>
  </si>
  <si>
    <t>P.12.000.049753</t>
  </si>
  <si>
    <t>SUPRESSOR DE SURTO MONOFÁSICO, IN 4 A 11 KA, IMAX. DE SURTO DE 12 ATÉ 15 KA, REF. 722.B.010.127 / 220 FABRICAÇÃO CLAMPER, DPS15275 FABRICAÇÃO STECK OU EQUIVALENTE</t>
  </si>
  <si>
    <t>7.4.2004</t>
  </si>
  <si>
    <t>7.4.2005</t>
  </si>
  <si>
    <t>5.3</t>
  </si>
  <si>
    <t>7.4.2006</t>
  </si>
  <si>
    <t>5.3.1</t>
  </si>
  <si>
    <t>7.4.2007</t>
  </si>
  <si>
    <t>(PEDRA QUARTZITO - ROSA)</t>
  </si>
  <si>
    <t>5.3.2</t>
  </si>
  <si>
    <t>7.4.2008</t>
  </si>
  <si>
    <t>EVENTO 21</t>
  </si>
  <si>
    <t>EVENTO 22</t>
  </si>
  <si>
    <t>7.4.2009</t>
  </si>
  <si>
    <t>COMPOSIÇÃO</t>
  </si>
  <si>
    <t>C.09</t>
  </si>
  <si>
    <t>CAIXA DE PROTEÇÃO ANTIFURTO</t>
  </si>
  <si>
    <t>UN.</t>
  </si>
  <si>
    <t>MONUMENTO EM AÇO/MADEIRA</t>
  </si>
  <si>
    <t>32.09.020</t>
  </si>
  <si>
    <t>CHAPA DE AÇO EM BITOLAS MEDIAS</t>
  </si>
  <si>
    <t>23</t>
  </si>
  <si>
    <t>100721</t>
  </si>
  <si>
    <t>PINTURA COM TINTA ALQUÍDICA DE FUNDO (TIPO ZARCÃO) PULVERIZADA SOBRE SUPERFÍCIES METÁLICAS (EXCETO PERFIL) EXECUTADO EM OBRA (POR DEMÃO). AF_01/2020_PE</t>
  </si>
  <si>
    <t>100726</t>
  </si>
  <si>
    <t>PINTURA COM TINTA ALQUÍDICA DE FUNDO E ACABAMENTO (ESMALTE SINTÉTICO GRAFITE) APLICADA A ROLO OU PINCEL SOBRE SUPERFÍCIES METÁLICAS (EXCETO PERFIL) EXECUTADO EM OBRA (POR DEMÃO). AF_01/2020</t>
  </si>
  <si>
    <t>43603</t>
  </si>
  <si>
    <t>CADEADO SIMPLES, CORPO EM LATAO MACICO, COM LARGURA DE 50 MM E ALTURA DE APROX 40 MM, HASTE CEMENTADA EM ACO TEMPERADO COM DIAMETRO DE APROX 8,0 MM, INCLUINDO 2 CHAVES</t>
  </si>
  <si>
    <t>6.1</t>
  </si>
  <si>
    <t>6110</t>
  </si>
  <si>
    <t>SERRALHEIRO (HORISTA)</t>
  </si>
  <si>
    <t>252</t>
  </si>
  <si>
    <t>AJUDANTE DE SERRALHEIRO (HORISTA)</t>
  </si>
  <si>
    <t>SUBTOTAL 7</t>
  </si>
  <si>
    <t>SUBTOTAL DO GRUPO 7</t>
  </si>
  <si>
    <t>6.1.1</t>
  </si>
  <si>
    <t>8.1.2001</t>
  </si>
  <si>
    <t>QTD: 0,26</t>
  </si>
  <si>
    <t>8.1.2002</t>
  </si>
  <si>
    <t>18-012-017</t>
  </si>
  <si>
    <t>IV.07 - BANCO EM ALVENARIA APARENTE E CONCRETO</t>
  </si>
  <si>
    <t>QTD: 15</t>
  </si>
  <si>
    <t>0,624</t>
  </si>
  <si>
    <t>2015</t>
  </si>
  <si>
    <t>FERREIRO (SGSP)</t>
  </si>
  <si>
    <t>0,145915</t>
  </si>
  <si>
    <t>2020</t>
  </si>
  <si>
    <t>PEDREIRO (SGSP)</t>
  </si>
  <si>
    <t>2,580825</t>
  </si>
  <si>
    <t>6,269915</t>
  </si>
  <si>
    <t>6.1.2</t>
  </si>
  <si>
    <t>10543</t>
  </si>
  <si>
    <t>PEDRA BRITADA NÚMERO 2</t>
  </si>
  <si>
    <t>10608</t>
  </si>
  <si>
    <t>CONCRETO FCK=15MPA C/ BRITA 2</t>
  </si>
  <si>
    <t>0,0795</t>
  </si>
  <si>
    <t>10648</t>
  </si>
  <si>
    <t>ARGAMASSA MISTA COM AREIA GROSSA 1:2:8</t>
  </si>
  <si>
    <t>11070</t>
  </si>
  <si>
    <t>PINUS - TÁBUA DE 1" X 12" - BRUTA</t>
  </si>
  <si>
    <t>0,48</t>
  </si>
  <si>
    <t>11520</t>
  </si>
  <si>
    <t>AÇO CA-60B - MÉDIA BITOLAS</t>
  </si>
  <si>
    <t>2,097523</t>
  </si>
  <si>
    <t>12580</t>
  </si>
  <si>
    <t>TIJOLO MAÇICO DE BARRO COMUM</t>
  </si>
  <si>
    <t>Un</t>
  </si>
  <si>
    <t>93,56</t>
  </si>
  <si>
    <t>14040</t>
  </si>
  <si>
    <t>TINTA BETUMINOSA PARA CONCRETO E ALVENARIA</t>
  </si>
  <si>
    <t>0,612</t>
  </si>
  <si>
    <t>0,072</t>
  </si>
  <si>
    <t>17740</t>
  </si>
  <si>
    <t>ARAME RECOZIDO N. 16 E N. 18</t>
  </si>
  <si>
    <t>0,036479</t>
  </si>
  <si>
    <t>8.1.2003</t>
  </si>
  <si>
    <t>18-016-019</t>
  </si>
  <si>
    <t>PLACA ORIENTADORA VERTICAL</t>
  </si>
  <si>
    <t>6.1.3</t>
  </si>
  <si>
    <t>79861</t>
  </si>
  <si>
    <t>PLACA ORIENTADORA VERTICAL  (EXERCITADOR P/ IDOSOS) 2000X1000 MONTADO - SEM INSTALAÇÃO</t>
  </si>
  <si>
    <t>8.1.2004</t>
  </si>
  <si>
    <t>103310</t>
  </si>
  <si>
    <t>INSTALAÇÃO DE LIXEIRA METÁLICA DUPLA, CAPACIDADE DE 60 L, EM TUBO DE AÇO CARBONO E CESTOS EM CHAPA DE AÇO COM PINTURA ELETROSTÁTICA, SOBRE SOLO. AF_11/2021</t>
  </si>
  <si>
    <t>102486</t>
  </si>
  <si>
    <t>CONCRETO FCK = 15MPA, TRAÇO 1:3,4:3,4 (EM MASSA SECA DE CIMENTO/ AREIA MÉDIA/ SEIXO ROLADO) - PREPARO MANUAL. AF_05/2021</t>
  </si>
  <si>
    <t>0,0222</t>
  </si>
  <si>
    <t>0,5787</t>
  </si>
  <si>
    <t>0,8681</t>
  </si>
  <si>
    <t>42440</t>
  </si>
  <si>
    <t>LIXEIRA DUPLA, COM CAPACIDADE VOLUMETRICA DE 60L*, FABRICADA EM TUBO DE ACO CARBONO, CESTOS EM CHAPA DE ACO E PINTURA NO PROCESSO ELETROSTATICO - PARA ACADEMIA AO AR LIVRE / ACADEMIA DA TERCEIRA IDADE - ATI</t>
  </si>
  <si>
    <t>0,0012</t>
  </si>
  <si>
    <t>SUBTOTAL 8</t>
  </si>
  <si>
    <t>SUBTOTAL DO GRUPO 8</t>
  </si>
  <si>
    <t>6.1.4</t>
  </si>
  <si>
    <t>9.1.2001</t>
  </si>
  <si>
    <t>QTD: 6,45</t>
  </si>
  <si>
    <t>9.1.2002</t>
  </si>
  <si>
    <t>SIURB - INFRA</t>
  </si>
  <si>
    <t>05-016-000</t>
  </si>
  <si>
    <t>FORNECIMENTO E ASSENTAMENTO DE GUIAS PARA JARDIM 7 X 11 X 100CM (IE-3)</t>
  </si>
  <si>
    <t>QTD: 45,25</t>
  </si>
  <si>
    <t>10522</t>
  </si>
  <si>
    <t>CONCRETO USINADO, BRITA 1E2,SLUMP 5+OU-1cm / FCK= 15,0MPA</t>
  </si>
  <si>
    <t>10630</t>
  </si>
  <si>
    <t>ARGAMASSA DE CIMENTO COM AREIA GROSSA 1:3</t>
  </si>
  <si>
    <t>0,0001</t>
  </si>
  <si>
    <t>36220</t>
  </si>
  <si>
    <t>GUIA DE CONCRETO PARA JARDIM</t>
  </si>
  <si>
    <t>6.1.5</t>
  </si>
  <si>
    <t>9.1.2003</t>
  </si>
  <si>
    <t>34.01.010</t>
  </si>
  <si>
    <t>TERRA VEGETAL ORGÂNICA COMUM</t>
  </si>
  <si>
    <t>QTD: 5,99</t>
  </si>
  <si>
    <t>N.01.000.038511</t>
  </si>
  <si>
    <t>9.1.2004</t>
  </si>
  <si>
    <t>98505</t>
  </si>
  <si>
    <t>PLANTIO DE FORRAÇÃO. AF_07/2024 (MUDA DE: ONZE HORAS/AZULZINHA/IMPATIENS/ALECRIM)</t>
  </si>
  <si>
    <t>QTD: 19,95</t>
  </si>
  <si>
    <t>6.1.6</t>
  </si>
  <si>
    <t>88441</t>
  </si>
  <si>
    <t>JARDINEIRO COM ENCARGOS COMPLEMENTARES</t>
  </si>
  <si>
    <t>0,0507</t>
  </si>
  <si>
    <t>0,2534</t>
  </si>
  <si>
    <t>360</t>
  </si>
  <si>
    <t>MUDA DE RASTEIRA/FORRACAO, AMENDOIM RASTEIRO/ONZE HORAS/AZULZINHA/IMPATIENS OU EQUIVALENTE DA REGIAO</t>
  </si>
  <si>
    <t>25</t>
  </si>
  <si>
    <t>9.1.2005</t>
  </si>
  <si>
    <t>C.35</t>
  </si>
  <si>
    <t>IRRIGAÇÃO MENSAL</t>
  </si>
  <si>
    <t>M2.MÊS</t>
  </si>
  <si>
    <t>QTD: 39,9</t>
  </si>
  <si>
    <t>6259</t>
  </si>
  <si>
    <t>CAMINHÃO PIPA 6.000 L, PESO BRUTO TOTAL 13.000 KG, DISTÂNCIA ENTRE EIXOS 4,80 M, POTÊNCIA 189 CV INCLUSIVE TANQUE DE AÇO PARA TRANSPORTE DE ÁGUA, CAPACIDADE 6 M3 - CHP DIURNO. AF_06/2014</t>
  </si>
  <si>
    <t>6111</t>
  </si>
  <si>
    <t>SERVENTE DE OBRAS (HORISTA)</t>
  </si>
  <si>
    <t>0,09</t>
  </si>
  <si>
    <t>9.2.2001</t>
  </si>
  <si>
    <t>QTD: 9</t>
  </si>
  <si>
    <t>6.1.7</t>
  </si>
  <si>
    <t>9.2.2002</t>
  </si>
  <si>
    <t>34.02.100</t>
  </si>
  <si>
    <t>PLANTIO DE GRAMA ESMERALDA EM PLACAS (JARDINS E CANTEIROS)</t>
  </si>
  <si>
    <t>QTD: 180</t>
  </si>
  <si>
    <t>B.01.000.010126</t>
  </si>
  <si>
    <t>JARDINEIRO</t>
  </si>
  <si>
    <t>N.01.000.038513</t>
  </si>
  <si>
    <t>GRAMA TIPO ESMERALDA EM PLACAS</t>
  </si>
  <si>
    <t>9.2.2003</t>
  </si>
  <si>
    <t>QTD: 360</t>
  </si>
  <si>
    <t>6.1.8</t>
  </si>
  <si>
    <t>SUBTOTAL 9</t>
  </si>
  <si>
    <t>SUBTOTAL DO GRUPO 9</t>
  </si>
  <si>
    <t>EVENTO 23</t>
  </si>
  <si>
    <t>TOTAL DO ORÇAMENTO PRINCIPAL:</t>
  </si>
  <si>
    <t>C88316</t>
  </si>
  <si>
    <t>AUX (N2)</t>
  </si>
  <si>
    <t>95378</t>
  </si>
  <si>
    <t>CURSO DE CAPACITAÇÃO PARA SERVENTE (ENCARGOS COMPLEMENTARES) - HORISTA</t>
  </si>
  <si>
    <t>6.1.9</t>
  </si>
  <si>
    <t>43491</t>
  </si>
  <si>
    <t>EPI - FAMILIA SERVENTE - HORISTA (ENCARGOS COMPLEMENTARES - COLETADO CAIXA)</t>
  </si>
  <si>
    <t>43467</t>
  </si>
  <si>
    <t>FERRAMENTAS - FAMILIA SERVENTE - HORISTA (ENCARGOS COMPLEMENTARES - COLETADO CAIXA)</t>
  </si>
  <si>
    <t>37373</t>
  </si>
  <si>
    <t>SEGURO - HORISTA (COLETADO CAIXA - ENCARGOS COMPLEMENTARES)</t>
  </si>
  <si>
    <t>37372</t>
  </si>
  <si>
    <t>EXAMES - HORISTA (COLETADO CAIXA - ENCARGOS COMPLEMENTARES)</t>
  </si>
  <si>
    <t>37371</t>
  </si>
  <si>
    <t>TRANSPORTE - HORISTA (COLETADO CAIXA - ENCARGOS COMPLEMENTARES)</t>
  </si>
  <si>
    <t>37370</t>
  </si>
  <si>
    <t>ALIMENTACAO - HORISTA (COLETADO CAIXA - ENCARGOS COMPLEMENTARES)</t>
  </si>
  <si>
    <t>C89877</t>
  </si>
  <si>
    <t>89872</t>
  </si>
  <si>
    <t>CAMINHÃO BASCULANTE 14 M3, COM CAVALO MECÂNICO DE CAPACIDADE MÁXIMA DE TRAÇÃO COMBINADO DE 36000 KG, POTÊNCIA 286 CV, INCLUSIVE SEMIREBOQUE COM CAÇAMBA METÁLICA - IMPOSTOS E SEGUROS. AF_12/2014</t>
  </si>
  <si>
    <t>89871</t>
  </si>
  <si>
    <t>CAMINHÃO BASCULANTE 14 M3, COM CAVALO MECÂNICO DE CAPACIDADE MÁXIMA DE TRAÇÃO COMBINADO DE 36000 KG, POTÊNCIA 286 CV, INCLUSIVE SEMIREBOQUE COM CAÇAMBA METÁLICA - JUROS. AF_12/2014</t>
  </si>
  <si>
    <t>89870</t>
  </si>
  <si>
    <t>CAMINHÃO BASCULANTE 14 M3, COM CAVALO MECÂNICO DE CAPACIDADE MÁXIMA DE TRAÇÃO COMBINADO DE 36000 KG, POTÊNCIA 286 CV, INCLUSIVE SEMIREBOQUE COM CAÇAMBA METÁLICA - DEPRECIAÇÃO. AF_12/2014</t>
  </si>
  <si>
    <t>88281</t>
  </si>
  <si>
    <t>MOTORISTA DE BASCULANTE COM ENCARGOS COMPLEMENTARES</t>
  </si>
  <si>
    <t>C89876</t>
  </si>
  <si>
    <t>89874</t>
  </si>
  <si>
    <t>CAMINHÃO BASCULANTE 14 M3, COM CAVALO MECÂNICO DE CAPACIDADE MÁXIMA DE TRAÇÃO COMBINADO DE 36000 KG, POTÊNCIA 286 CV, INCLUSIVE SEMIREBOQUE COM CAÇAMBA METÁLICA - MATERIAIS NA OPERAÇÃO. AF_12/2014</t>
  </si>
  <si>
    <t>89873</t>
  </si>
  <si>
    <t>CAMINHÃO BASCULANTE 14 M3, COM CAVALO MECÂNICO DE CAPACIDADE MÁXIMA DE TRAÇÃO COMBINADO DE 36000 KG, POTÊNCIA 286 CV, INCLUSIVE SEMIREBOQUE COM CAÇAMBA METÁLICA - MANUTENÇÃO. AF_12/2014</t>
  </si>
  <si>
    <t>C5942</t>
  </si>
  <si>
    <t>6.2</t>
  </si>
  <si>
    <t>89129</t>
  </si>
  <si>
    <t>PÁ CARREGADEIRA SOBRE RODAS, POTÊNCIA LÍQUIDA 128 HP, CAPACIDADE DA CAÇAMBA 1,7 A 2,8 M3, PESO OPERACIONAL 11632 KG - JUROS. AF_06/2014</t>
  </si>
  <si>
    <t>89128</t>
  </si>
  <si>
    <t>PÁ CARREGADEIRA SOBRE RODAS, POTÊNCIA LÍQUIDA 128 HP, CAPACIDADE DA CAÇAMBA 1,7 A 2,8 M3, PESO OPERACIONAL 11632 KG - DEPRECIAÇÃO. AF_06/2014</t>
  </si>
  <si>
    <t>88301</t>
  </si>
  <si>
    <t>OPERADOR DE PÁ CARREGADEIRA COM ENCARGOS COMPLEMENTARES</t>
  </si>
  <si>
    <t>6.2.1</t>
  </si>
  <si>
    <t>C5940</t>
  </si>
  <si>
    <t>53858</t>
  </si>
  <si>
    <t>PÁ CARREGADEIRA SOBRE RODAS, POTÊNCIA LÍQUIDA 128 HP, CAPACIDADE DA CAÇAMBA 1,7 A 2,8 M3, PESO OPERACIONAL 11632 KG - MATERIAIS NA OPERAÇÃO. AF_06/2014</t>
  </si>
  <si>
    <t>53857</t>
  </si>
  <si>
    <t>PÁ CARREGADEIRA SOBRE RODAS, POTÊNCIA LÍQUIDA 128 HP, CAPACIDADE DA CAÇAMBA 1,7 A 2,8 M3, PESO OPERACIONAL 11632 KG - MANUTENÇÃO. AF_06/2014</t>
  </si>
  <si>
    <t>C88908</t>
  </si>
  <si>
    <t>88902</t>
  </si>
  <si>
    <t>ESCAVADEIRA HIDRÁULICA SOBRE ESTEIRAS, CAÇAMBA 1,20 M3, PESO OPERACIONAL 21 T, POTÊNCIA BRUTA 155 HP - JUROS. AF_06/2014</t>
  </si>
  <si>
    <t>6.2.2</t>
  </si>
  <si>
    <t>88900</t>
  </si>
  <si>
    <t>ESCAVADEIRA HIDRÁULICA SOBRE ESTEIRAS, CAÇAMBA 1,20 M3, PESO OPERACIONAL 21 T, POTÊNCIA BRUTA 155 HP - DEPRECIAÇÃO. AF_06/2014</t>
  </si>
  <si>
    <t>88294</t>
  </si>
  <si>
    <t>OPERADOR DE ESCAVADEIRA COM ENCARGOS COMPLEMENTARES</t>
  </si>
  <si>
    <t>C88907</t>
  </si>
  <si>
    <t>88904</t>
  </si>
  <si>
    <t>ESCAVADEIRA HIDRÁULICA SOBRE ESTEIRAS, CAÇAMBA 1,20 M3, PESO OPERACIONAL 21 T, POTÊNCIA BRUTA 155 HP - MATERIAIS NA OPERAÇÃO. AF_06/2014</t>
  </si>
  <si>
    <t>88903</t>
  </si>
  <si>
    <t>ESCAVADEIRA HIDRÁULICA SOBRE ESTEIRAS, CAÇAMBA 1,20 M3, PESO OPERACIONAL 21 T, POTÊNCIA BRUTA 155 HP - MANUTENÇÃO. AF_06/2014</t>
  </si>
  <si>
    <t>C67827</t>
  </si>
  <si>
    <t>6.2.3</t>
  </si>
  <si>
    <t>29.03.020</t>
  </si>
  <si>
    <t>91402</t>
  </si>
  <si>
    <t>CAMINHÃO BASCULANTE 6 M3 TOCO, PESO BRUTO TOTAL 16.000 KG, CARGA ÚTIL MÁXIMA 11.130 KG, DISTÂNCIA ENTRE EIXOS 5,36 M, POTÊNCIA 185 CV, INCLUSIVE CAÇAMBA METÁLICA - IMPOSTOS E SEGUROS. AF_06/2014</t>
  </si>
  <si>
    <t>7059</t>
  </si>
  <si>
    <t>CAMINHÃO BASCULANTE 6 M3 TOCO, PESO BRUTO TOTAL 16.000 KG, CARGA ÚTIL MÁXIMA 11.130 KG, DISTÂNCIA ENTRE EIXOS 5,36 M, POTÊNCIA 185 CV, INCLUSIVE CAÇAMBA METÁLICA - JUROS. AF_06/2014</t>
  </si>
  <si>
    <t>7058</t>
  </si>
  <si>
    <t>CAMINHÃO BASCULANTE 6 M3 TOCO, PESO BRUTO TOTAL 16.000 KG, CARGA ÚTIL MÁXIMA 11.130 KG, DISTÂNCIA ENTRE EIXOS 5,36 M, POTÊNCIA 185 CV, INCLUSIVE CAÇAMBA METÁLICA - DEPRECIAÇÃO. AF_06/2014</t>
  </si>
  <si>
    <t>C67826</t>
  </si>
  <si>
    <t>EVENTO 24</t>
  </si>
  <si>
    <t>EVENTO 25</t>
  </si>
  <si>
    <t>6.2.4</t>
  </si>
  <si>
    <t>7061</t>
  </si>
  <si>
    <t>CAMINHÃO BASCULANTE 6 M3 TOCO, PESO BRUTO TOTAL 16.000 KG, CARGA ÚTIL MÁXIMA 11.130 KG, DISTÂNCIA ENTRE EIXOS 5,36 M, POTÊNCIA 185 CV, INCLUSIVE CAÇAMBA METÁLICA - MATERIAIS NA OPERAÇÃO. AF_06/2014</t>
  </si>
  <si>
    <t>7060</t>
  </si>
  <si>
    <t>CAMINHÃO BASCULANTE 6 M3 TOCO, PESO BRUTO TOTAL 16.000 KG, CARGA ÚTIL MÁXIMA 11.130 KG, DISTÂNCIA ENTRE EIXOS 5,36 M, POTÊNCIA 185 CV, INCLUSIVE CAÇAMBA METÁLICA - MANUTENÇÃO. AF_06/2014</t>
  </si>
  <si>
    <t>C91277</t>
  </si>
  <si>
    <t>91276</t>
  </si>
  <si>
    <t>PLACA VIBRATÓRIA REVERSÍVEL COM MOTOR 4 TEMPOS A GASOLINA, FORÇA CENTRÍFUGA DE 25 KN (2500 KGF), POTÊNCIA 5,5 CV - MATERIAIS NA OPERAÇÃO. AF_08/2015</t>
  </si>
  <si>
    <t>91275</t>
  </si>
  <si>
    <t>PLACA VIBRATÓRIA REVERSÍVEL COM MOTOR 4 TEMPOS A GASOLINA, FORÇA CENTRÍFUGA DE 25 KN (2500 KGF), POTÊNCIA 5,5 CV - MANUTENÇÃO. AF_08/2015</t>
  </si>
  <si>
    <t>91274</t>
  </si>
  <si>
    <t>PLACA VIBRATÓRIA REVERSÍVEL COM MOTOR 4 TEMPOS A GASOLINA, FORÇA CENTRÍFUGA DE 25 KN (2500 KGF), POTÊNCIA 5,5 CV - JUROS. AF_08/2015</t>
  </si>
  <si>
    <t>91273</t>
  </si>
  <si>
    <t>PLACA VIBRATÓRIA REVERSÍVEL COM MOTOR 4 TEMPOS A GASOLINA, FORÇA CENTRÍFUGA DE 25 KN (2500 KGF), POTÊNCIA 5,5 CV - DEPRECIAÇÃO. AF_08/2015</t>
  </si>
  <si>
    <t>C88309</t>
  </si>
  <si>
    <t>95371</t>
  </si>
  <si>
    <t>INSTALAÇÕES ELÉTRICAS</t>
  </si>
  <si>
    <t>CURSO DE CAPACITAÇÃO PARA PEDREIRO (ENCARGOS COMPLEMENTARES) - HORISTA</t>
  </si>
  <si>
    <t>43489</t>
  </si>
  <si>
    <t>EPI - FAMILIA PEDREIRO - HORISTA (ENCARGOS COMPLEMENTARES - COLETADO CAIXA)</t>
  </si>
  <si>
    <t>43465</t>
  </si>
  <si>
    <t>FERRAMENTAS - FAMILIA PEDREIRO - HORISTA (ENCARGOS COMPLEMENTARES - COLETADO CAIXA)</t>
  </si>
  <si>
    <t>7.1</t>
  </si>
  <si>
    <t>INSTALAÇÃO DE POSTES</t>
  </si>
  <si>
    <t>4750</t>
  </si>
  <si>
    <t>PEDREIRO (HORISTA)</t>
  </si>
  <si>
    <t>C91285</t>
  </si>
  <si>
    <t>7.1.1</t>
  </si>
  <si>
    <t>91280</t>
  </si>
  <si>
    <t>CORTADORA DE PISO COM MOTOR 4 TEMPOS A GASOLINA, POTÊNCIA DE 13 HP, COM DISCO DE CORTE DIAMANTADO SEGMENTADO PARA CONCRETO, DIÂMETRO DE 350 MM, FURO DE 1" (14 X 1") - JUROS. AF_08/2015</t>
  </si>
  <si>
    <t>91279</t>
  </si>
  <si>
    <t>CORTADORA DE PISO COM MOTOR 4 TEMPOS A GASOLINA, POTÊNCIA DE 13 HP, COM DISCO DE CORTE DIAMANTADO SEGMENTADO PARA CONCRETO, DIÂMETRO DE 350 MM, FURO DE 1" (14 X 1") - DEPRECIAÇÃO. AF_08/2015</t>
  </si>
  <si>
    <t>C91283</t>
  </si>
  <si>
    <t>91282</t>
  </si>
  <si>
    <t>CORTADORA DE PISO COM MOTOR 4 TEMPOS A GASOLINA, POTÊNCIA DE 13 HP, COM DISCO DE CORTE DIAMANTADO SEGMENTADO PARA CONCRETO, DIÂMETRO DE 350 MM, FURO DE 1" (14 X 1") - MATERIAIS NA OPERAÇÃO. AF_08/2015</t>
  </si>
  <si>
    <t>91281</t>
  </si>
  <si>
    <t>CORTADORA DE PISO COM MOTOR 4 TEMPOS A GASOLINA, POTÊNCIA DE 13 HP, COM DISCO DE CORTE DIAMANTADO SEGMENTADO PARA CONCRETO, DIÂMETRO DE 350 MM, FURO DE 1" (14 X 1") - MANUTENÇÃO. AF_08/2015</t>
  </si>
  <si>
    <t>C91278</t>
  </si>
  <si>
    <t>7.1.2</t>
  </si>
  <si>
    <t>C88260</t>
  </si>
  <si>
    <t>95328</t>
  </si>
  <si>
    <t>CURSO DE CAPACITAÇÃO PARA CALCETEIRO (ENCARGOS COMPLEMENTARES) - HORISTA</t>
  </si>
  <si>
    <t>4759</t>
  </si>
  <si>
    <t>CALCETEIRO / RASTELEIRO (HORISTA)</t>
  </si>
  <si>
    <t>C94964</t>
  </si>
  <si>
    <t>7.1.3</t>
  </si>
  <si>
    <t>0,7787</t>
  </si>
  <si>
    <t>0,8259</t>
  </si>
  <si>
    <t>1,6046</t>
  </si>
  <si>
    <t>2,5333</t>
  </si>
  <si>
    <t>0,5872</t>
  </si>
  <si>
    <t>322,9777</t>
  </si>
  <si>
    <t>0,7558</t>
  </si>
  <si>
    <t>C88262</t>
  </si>
  <si>
    <t>95330</t>
  </si>
  <si>
    <t>CURSO DE CAPACITAÇÃO PARA CARPINTEIRO DE FÔRMAS (ENCARGOS COMPLEMENTARES) - HORISTA</t>
  </si>
  <si>
    <t>7.1.4</t>
  </si>
  <si>
    <t>43483</t>
  </si>
  <si>
    <t>EPI - FAMILIA CARPINTEIRO DE FORMAS - HORISTA (ENCARGOS COMPLEMENTARES - COLETADO CAIXA)</t>
  </si>
  <si>
    <t>43459</t>
  </si>
  <si>
    <t>FERRAMENTAS - FAMILIA CARPINTEIRO DE FORMAS - HORISTA (ENCARGOS COMPLEMENTARES - COLETADO CAIXA)</t>
  </si>
  <si>
    <t>1213</t>
  </si>
  <si>
    <t>CARPINTEIRO DE FORMAS PARA CONCRETO (HORISTA)</t>
  </si>
  <si>
    <t>C104658</t>
  </si>
  <si>
    <t>1,279</t>
  </si>
  <si>
    <t>0,639</t>
  </si>
  <si>
    <t>36178</t>
  </si>
  <si>
    <t>PISO TATIL / PODOTATIL, LADRILHO HIDRAULICO/CONCRETO, *40 X 40* CM, E= 2,5* CM, PADRAO TATIL ALERTA OU DIRECIONAL, COR NATURAL</t>
  </si>
  <si>
    <t>7.1.5</t>
  </si>
  <si>
    <t>6,4375</t>
  </si>
  <si>
    <t>34357</t>
  </si>
  <si>
    <t>REJUNTE CIMENTICIO, QUALQUER COR</t>
  </si>
  <si>
    <t>34353</t>
  </si>
  <si>
    <t>ARGAMASSA COLANTE AC II</t>
  </si>
  <si>
    <t>8,62</t>
  </si>
  <si>
    <t>C94965</t>
  </si>
  <si>
    <t>7.1.6</t>
  </si>
  <si>
    <t>C88245</t>
  </si>
  <si>
    <t>95314</t>
  </si>
  <si>
    <t>CURSO DE CAPACITAÇÃO PARA ARMADOR (ENCARGOS COMPLEMENTARES) - HORISTA</t>
  </si>
  <si>
    <t>378</t>
  </si>
  <si>
    <t>ARMADOR (HORISTA)</t>
  </si>
  <si>
    <t>C88238</t>
  </si>
  <si>
    <t>7.1.7</t>
  </si>
  <si>
    <t>95308</t>
  </si>
  <si>
    <t>CURSO DE CAPACITAÇÃO PARA AJUDANTE DE ARMADOR (ENCARGOS COMPLEMENTARES) - HORISTA</t>
  </si>
  <si>
    <t>7.1.8</t>
  </si>
  <si>
    <t>6114</t>
  </si>
  <si>
    <t>AJUDANTE DE ARMADOR (HORISTA)</t>
  </si>
  <si>
    <t>C88239</t>
  </si>
  <si>
    <t>95309</t>
  </si>
  <si>
    <t>CURSO DE CAPACITAÇÃO PARA AJUDANTE DE CARPINTEIRO (ENCARGOS COMPLEMENTARES) - HORISTA</t>
  </si>
  <si>
    <t>7.1.9</t>
  </si>
  <si>
    <t>6117</t>
  </si>
  <si>
    <t>CARPINTEIRO AUXILIAR (HORISTA)</t>
  </si>
  <si>
    <t>C90587</t>
  </si>
  <si>
    <t>EVENTO 26</t>
  </si>
  <si>
    <t>EVENTO 27</t>
  </si>
  <si>
    <t>90583</t>
  </si>
  <si>
    <t>VIBRADOR DE IMERSÃO, DIÂMETRO DE PONTEIRA 45MM, MOTOR ELÉTRICO TRIFÁSICO POTÊNCIA DE 2 CV - JUROS. AF_06/2015</t>
  </si>
  <si>
    <t>90582</t>
  </si>
  <si>
    <t>VIBRADOR DE IMERSÃO, DIÂMETRO DE PONTEIRA 45MM, MOTOR ELÉTRICO TRIFÁSICO POTÊNCIA DE 2 CV - DEPRECIAÇÃO. AF_06/2015</t>
  </si>
  <si>
    <t>C90586</t>
  </si>
  <si>
    <t>90585</t>
  </si>
  <si>
    <t>VIBRADOR DE IMERSÃO, DIÂMETRO DE PONTEIRA 45MM, MOTOR ELÉTRICO TRIFÁSICO POTÊNCIA DE 2 CV - MATERIAIS NA OPERAÇÃO. AF_06/2015</t>
  </si>
  <si>
    <t>90584</t>
  </si>
  <si>
    <t>VIBRADOR DE IMERSÃO, DIÂMETRO DE PONTEIRA 45MM, MOTOR ELÉTRICO TRIFÁSICO POTÊNCIA DE 2 CV - MANUTENÇÃO. AF_06/2015</t>
  </si>
  <si>
    <t>C88715</t>
  </si>
  <si>
    <t>3,27</t>
  </si>
  <si>
    <t>4,26</t>
  </si>
  <si>
    <t>178,82</t>
  </si>
  <si>
    <t>1106</t>
  </si>
  <si>
    <t>CAL HIDRATADA CH-I PARA ARGAMASSAS</t>
  </si>
  <si>
    <t>158,95</t>
  </si>
  <si>
    <t>1,19</t>
  </si>
  <si>
    <t>C90279</t>
  </si>
  <si>
    <t>0,4931</t>
  </si>
  <si>
    <t>1,1138</t>
  </si>
  <si>
    <t>1,6069</t>
  </si>
  <si>
    <t>2,5492</t>
  </si>
  <si>
    <t>4720</t>
  </si>
  <si>
    <t>PEDRA BRITADA N. 0, OU PEDRISCO (4,8 A 9,5 MM) POSTO PEDREIRA/FORNECEDOR, SEM FRETE</t>
  </si>
  <si>
    <t>0,5882</t>
  </si>
  <si>
    <t>420,1527</t>
  </si>
  <si>
    <t>15,1255</t>
  </si>
  <si>
    <t>367</t>
  </si>
  <si>
    <t>AREIA GROSSA - POSTO JAZIDA/FORNECEDOR (RETIRADO NA JAZIDA, SEM TRANSPORTE)</t>
  </si>
  <si>
    <t>0,6302</t>
  </si>
  <si>
    <t>C89998</t>
  </si>
  <si>
    <t>0,0488</t>
  </si>
  <si>
    <t>0,0325</t>
  </si>
  <si>
    <t>7.2</t>
  </si>
  <si>
    <t>CABEAMENTO E IMPLANTAÇÃO</t>
  </si>
  <si>
    <t>C89994</t>
  </si>
  <si>
    <t>7.2.1</t>
  </si>
  <si>
    <t>3,2313</t>
  </si>
  <si>
    <t>4,8469</t>
  </si>
  <si>
    <t>C87294</t>
  </si>
  <si>
    <t>89226</t>
  </si>
  <si>
    <t>BETONEIRA CAPACIDADE NOMINAL DE 600 L, CAPACIDADE DE MISTURA 360 L, MOTOR ELÉTRICO TRIFÁSICO POTÊNCIA DE 4 CV, SEM CARREGADOR - CHI DIURNO. AF_05/2023</t>
  </si>
  <si>
    <t>2,8</t>
  </si>
  <si>
    <t>89225</t>
  </si>
  <si>
    <t>BETONEIRA CAPACIDADE NOMINAL DE 600 L, CAPACIDADE DE MISTURA 360 L, MOTOR ELÉTRICO TRIFÁSICO POTÊNCIA DE 4 CV, SEM CARREGADOR - CHP DIURNO. AF_05/2023</t>
  </si>
  <si>
    <t>0,85</t>
  </si>
  <si>
    <t>3,65</t>
  </si>
  <si>
    <t>0,79</t>
  </si>
  <si>
    <t>177,12</t>
  </si>
  <si>
    <t>157,44</t>
  </si>
  <si>
    <t>1,18</t>
  </si>
  <si>
    <t>C88310</t>
  </si>
  <si>
    <t>95372</t>
  </si>
  <si>
    <t>CURSO DE CAPACITAÇÃO PARA PINTOR (ENCARGOS COMPLEMENTARES) - HORISTA</t>
  </si>
  <si>
    <t>7.2.2</t>
  </si>
  <si>
    <t>43490</t>
  </si>
  <si>
    <t>EPI - FAMILIA PINTOR - HORISTA (ENCARGOS COMPLEMENTARES - COLETADO CAIXA)</t>
  </si>
  <si>
    <t>43466</t>
  </si>
  <si>
    <t>FERRAMENTAS - FAMILIA PINTOR - HORISTA (ENCARGOS COMPLEMENTARES - COLETADO CAIXA)</t>
  </si>
  <si>
    <t>4783</t>
  </si>
  <si>
    <t>PINTOR (HORISTA)</t>
  </si>
  <si>
    <t>C95277</t>
  </si>
  <si>
    <t>95273</t>
  </si>
  <si>
    <t>POLIDORA DE PISO (POLITRIZ), PESO DE 100KG, DIÂMETRO 450 MM, MOTOR ELÉTRICO, POTÊNCIA 4 HP - JUROS. AF_05/2023</t>
  </si>
  <si>
    <t>7.2.3</t>
  </si>
  <si>
    <t>95272</t>
  </si>
  <si>
    <t>POLIDORA DE PISO (POLITRIZ), PESO DE 100KG, DIÂMETRO 450 MM, MOTOR ELÉTRICO, POTÊNCIA 4 HP - DEPRECIAÇÃO. AF_05/2023</t>
  </si>
  <si>
    <t>C95276</t>
  </si>
  <si>
    <t>95275</t>
  </si>
  <si>
    <t>POLIDORA DE PISO (POLITRIZ), PESO DE 100KG, DIÂMETRO 450 MM, MOTOR ELÉTRICO, POTÊNCIA 4 HP - MATERIAIS NA OPERAÇÃO. AF_05/2023</t>
  </si>
  <si>
    <t>95274</t>
  </si>
  <si>
    <t>POLIDORA DE PISO (POLITRIZ), PESO DE 100KG, DIÂMETRO 450 MM, MOTOR ELÉTRICO, POTÊNCIA 4 HP - MANUTENÇÃO. AF_05/2023</t>
  </si>
  <si>
    <t>C88831</t>
  </si>
  <si>
    <t>88827</t>
  </si>
  <si>
    <t>BETONEIRA CAPACIDADE NOMINAL DE 400 L, CAPACIDADE DE MISTURA 280 L, MOTOR ELÉTRICO TRIFÁSICO POTÊNCIA DE 2 CV, SEM CARREGADOR - JUROS. AF_05/2023</t>
  </si>
  <si>
    <t>7.2.4</t>
  </si>
  <si>
    <t>88826</t>
  </si>
  <si>
    <t>BETONEIRA CAPACIDADE NOMINAL DE 400 L, CAPACIDADE DE MISTURA 280 L, MOTOR ELÉTRICO TRIFÁSICO POTÊNCIA DE 2 CV, SEM CARREGADOR - DEPRECIAÇÃO. AF_05/2023</t>
  </si>
  <si>
    <t>C88830</t>
  </si>
  <si>
    <t>88829</t>
  </si>
  <si>
    <t>BETONEIRA CAPACIDADE NOMINAL DE 400 L, CAPACIDADE DE MISTURA 280 L, MOTOR ELÉTRICO TRIFÁSICO POTÊNCIA DE 2 CV, SEM CARREGADOR - MATERIAIS NA OPERAÇÃO. AF_05/2023</t>
  </si>
  <si>
    <t>88828</t>
  </si>
  <si>
    <t>BETONEIRA CAPACIDADE NOMINAL DE 400 L, CAPACIDADE DE MISTURA 280 L, MOTOR ELÉTRICO TRIFÁSICO POTÊNCIA DE 2 CV, SEM CARREGADOR - MANUTENÇÃO. AF_05/2023</t>
  </si>
  <si>
    <t>7.2.5</t>
  </si>
  <si>
    <t>C88377</t>
  </si>
  <si>
    <t>95389</t>
  </si>
  <si>
    <t>CURSO DE CAPACITAÇÃO PARA OPERADOR DE BETONEIRA ESTACIONÁRIA/MISTURADOR (ENCARGOS COMPLEMENTARES) - HORISTA</t>
  </si>
  <si>
    <t>43488</t>
  </si>
  <si>
    <t>EPI - FAMILIA OPERADOR ESCAVADEIRA - HORISTA (ENCARGOS COMPLEMENTARES - COLETADO CAIXA)</t>
  </si>
  <si>
    <t>43464</t>
  </si>
  <si>
    <t>FERRAMENTAS - FAMILIA OPERADOR ESCAVADEIRA - HORISTA (ENCARGOS COMPLEMENTARES - COLETADO CAIXA)</t>
  </si>
  <si>
    <t>37666</t>
  </si>
  <si>
    <t>OPERADOR DE BETONEIRA ESTACIONARIA / MISTURADOR (HORISTA)</t>
  </si>
  <si>
    <t>7.2.6</t>
  </si>
  <si>
    <t>C91693</t>
  </si>
  <si>
    <t>91689</t>
  </si>
  <si>
    <t>SERRA CIRCULAR DE BANCADA COM MOTOR ELÉTRICO POTÊNCIA DE 5HP, COM COIFA PARA DISCO 10" - JUROS. AF_08/2015</t>
  </si>
  <si>
    <t>91688</t>
  </si>
  <si>
    <t>SERRA CIRCULAR DE BANCADA COM MOTOR ELÉTRICO POTÊNCIA DE 5HP, COM COIFA PARA DISCO 10" - DEPRECIAÇÃO. AF_08/2015</t>
  </si>
  <si>
    <t>88297</t>
  </si>
  <si>
    <t>OPERADOR DE MÁQUINAS E EQUIPAMENTOS COM ENCARGOS COMPLEMENTARES</t>
  </si>
  <si>
    <t>C91692</t>
  </si>
  <si>
    <t>91691</t>
  </si>
  <si>
    <t>SERRA CIRCULAR DE BANCADA COM MOTOR ELÉTRICO POTÊNCIA DE 5HP, COM COIFA PARA DISCO 10" - MATERIAIS NA OPERAÇÃO. AF_08/2015</t>
  </si>
  <si>
    <t>7.3</t>
  </si>
  <si>
    <t>CAIXA DE COMANDO E ACIONAMENTO</t>
  </si>
  <si>
    <t>91690</t>
  </si>
  <si>
    <t>SERRA CIRCULAR DE BANCADA COM MOTOR ELÉTRICO POTÊNCIA DE 5HP, COM COIFA PARA DISCO 10" - MANUTENÇÃO. AF_08/2015</t>
  </si>
  <si>
    <t>7.3.1</t>
  </si>
  <si>
    <t>C87298</t>
  </si>
  <si>
    <t>3,39</t>
  </si>
  <si>
    <t>4,42</t>
  </si>
  <si>
    <t>573,61</t>
  </si>
  <si>
    <t>1,27</t>
  </si>
  <si>
    <t>C95140</t>
  </si>
  <si>
    <t>95137</t>
  </si>
  <si>
    <t>TALHA MANUAL DE CORRENTE, CAPACIDADE DE 2 TON. COM ELEVAÇÃO DE 3 M - JUROS. AF_07/2016</t>
  </si>
  <si>
    <t>7.3.2</t>
  </si>
  <si>
    <t>95136</t>
  </si>
  <si>
    <t>TALHA MANUAL DE CORRENTE, CAPACIDADE DE 2 TON. COM ELEVAÇÃO DE 3 M - DEPRECIAÇÃO. AF_07/2016</t>
  </si>
  <si>
    <t>C88264</t>
  </si>
  <si>
    <t>95332</t>
  </si>
  <si>
    <t>CURSO DE CAPACITAÇÃO PARA ELETRICISTA (ENCARGOS COMPLEMENTARES) - HORISTA</t>
  </si>
  <si>
    <t>43484</t>
  </si>
  <si>
    <t>EPI - FAMILIA ELETRICISTA - HORISTA (ENCARGOS COMPLEMENTARES - COLETADO CAIXA)</t>
  </si>
  <si>
    <t>43460</t>
  </si>
  <si>
    <t>FERRAMENTAS - FAMILIA ELETRICISTA - HORISTA (ENCARGOS COMPLEMENTARES - COLETADO CAIXA)</t>
  </si>
  <si>
    <t>7.3.3</t>
  </si>
  <si>
    <t>EVENTO 28</t>
  </si>
  <si>
    <t>EVENTO 29</t>
  </si>
  <si>
    <t>2436</t>
  </si>
  <si>
    <t>ELETRICISTA (HORISTA)</t>
  </si>
  <si>
    <t>C88247</t>
  </si>
  <si>
    <t>95316</t>
  </si>
  <si>
    <t>CURSO DE CAPACITAÇÃO PARA AUXILIAR DE ELETRICISTA (ENCARGOS COMPLEMENTARES) - HORISTA</t>
  </si>
  <si>
    <t>7.3.4</t>
  </si>
  <si>
    <t>247</t>
  </si>
  <si>
    <t>AJUDANTE DE ELETRICISTA (HORISTA)</t>
  </si>
  <si>
    <t>C5930</t>
  </si>
  <si>
    <t>91466</t>
  </si>
  <si>
    <t>GUINDAUTO HIDRÁULICO, CAPACIDADE MÁXIMA DE CARGA 6200 KG, MOMENTO MÁXIMO DE CARGA 11,7 TM, ALCANCE MÁXIMO HORIZONTAL 9,70 M, INCLUSIVE CAMINHÃO TOCO PBT 16.000 KG, POTÊNCIA DE 189 CV - IMPOSTOS E SEGUROS. AF_08/2015</t>
  </si>
  <si>
    <t>89260</t>
  </si>
  <si>
    <t>GUINDAUTO HIDRÁULICO, CAPACIDADE MÁXIMA DE CARGA 6200 KG, MOMENTO MÁXIMO DE CARGA 11,7 TM, ALCANCE MÁXIMO HORIZONTAL 9,70 M, INCLUSIVE CAMINHÃO TOCO PBT 16.000 KG, POTÊNCIA DE 189 CV - JUROS. AF_06/2014</t>
  </si>
  <si>
    <t>89259</t>
  </si>
  <si>
    <t>GUINDAUTO HIDRÁULICO, CAPACIDADE MÁXIMA DE CARGA 6200 KG, MOMENTO MÁXIMO DE CARGA 11,7 TM, ALCANCE MÁXIMO HORIZONTAL 9,70 M, INCLUSIVE CAMINHÃO TOCO PBT 16.000 KG, POTÊNCIA DE 189 CV - DEPRECIAÇÃO. AF_06/2014</t>
  </si>
  <si>
    <t>88286</t>
  </si>
  <si>
    <t>MOTORISTA OPERADOR DE MUNCK COM ENCARGOS COMPLEMENTARES</t>
  </si>
  <si>
    <t>7.3.5</t>
  </si>
  <si>
    <t>C5928</t>
  </si>
  <si>
    <t>91467</t>
  </si>
  <si>
    <t>GUINDAUTO HIDRÁULICO, CAPACIDADE MÁXIMA DE CARGA 6200 KG, MOMENTO MÁXIMO DE CARGA 11,7 TM, ALCANCE MÁXIMO HORIZONTAL 9,70 M, INCLUSIVE CAMINHÃO TOCO PBT 16.000 KG, POTÊNCIA DE 189 CV - MATERIAIS NA OPERAÇÃO. AF_08/2015</t>
  </si>
  <si>
    <t>89262</t>
  </si>
  <si>
    <t>GUINDAUTO HIDRÁULICO, CAPACIDADE MÁXIMA DE CARGA 6200 KG, MOMENTO MÁXIMO DE CARGA 11,7 TM, ALCANCE MÁXIMO HORIZONTAL 9,70 M, INCLUSIVE CAMINHÃO TOCO PBT 16.000 KG, POTÊNCIA DE 189 CV - MANUTENÇÃO. AF_06/2014</t>
  </si>
  <si>
    <t>C91533</t>
  </si>
  <si>
    <t>7.3.6</t>
  </si>
  <si>
    <t>91532</t>
  </si>
  <si>
    <t>COMPACTADOR DE SOLOS DE PERCUSSÃO (SOQUETE) COM MOTOR A GASOLINA 4 TEMPOS, POTÊNCIA 4 CV - MATERIAIS NA OPERAÇÃO. AF_08/2015</t>
  </si>
  <si>
    <t>91531</t>
  </si>
  <si>
    <t>COMPACTADOR DE SOLOS DE PERCUSSÃO (SOQUETE) COM MOTOR A GASOLINA 4 TEMPOS, POTÊNCIA 4 CV - MANUTENÇÃO. AF_08/2015</t>
  </si>
  <si>
    <t>91530</t>
  </si>
  <si>
    <t>COMPACTADOR DE SOLOS DE PERCUSSÃO (SOQUETE) COM MOTOR A GASOLINA 4 TEMPOS, POTÊNCIA 4 CV - JUROS. AF_08/2015</t>
  </si>
  <si>
    <t>91529</t>
  </si>
  <si>
    <t>COMPACTADOR DE SOLOS DE PERCUSSÃO (SOQUETE) COM MOTOR A GASOLINA 4 TEMPOS, POTÊNCIA 4 CV - DEPRECIAÇÃO. AF_08/2015</t>
  </si>
  <si>
    <t>C101619</t>
  </si>
  <si>
    <t>7.4</t>
  </si>
  <si>
    <t>0,13505</t>
  </si>
  <si>
    <t>ENTRADA DE ENERGIA</t>
  </si>
  <si>
    <t>3,504238</t>
  </si>
  <si>
    <t>2,02877</t>
  </si>
  <si>
    <t>7.4.1</t>
  </si>
  <si>
    <t>C97734</t>
  </si>
  <si>
    <t>94971</t>
  </si>
  <si>
    <t>CONCRETO FCK = 25MPA, TRAÇO 1:2,3:2,7 (EM MASSA SECA DE CIMENTO/ AREIA MÉDIA/ BRITA 1) - PREPARO MECÂNICO COM BETONEIRA 600 L. AF_05/2021</t>
  </si>
  <si>
    <t>92767</t>
  </si>
  <si>
    <t>ARMAÇÃO DE LAJE DE ESTRUTURA CONVENCIONAL DE CONCRETO ARMADO UTILIZANDO AÇO CA-60 DE 4,2 MM - MONTAGEM. AF_06/2022</t>
  </si>
  <si>
    <t>27,8988</t>
  </si>
  <si>
    <t>0,7043</t>
  </si>
  <si>
    <t>0,4877</t>
  </si>
  <si>
    <t>18,0917</t>
  </si>
  <si>
    <t>6,635</t>
  </si>
  <si>
    <t>31,3499</t>
  </si>
  <si>
    <t>EVENTO 30</t>
  </si>
  <si>
    <t>EVENTO 31</t>
  </si>
  <si>
    <t>7.4.2</t>
  </si>
  <si>
    <t>88261</t>
  </si>
  <si>
    <t>CARPINTEIRO DE ESQUADRIAS COM ENCARGOS COMPLEMENTARES</t>
  </si>
  <si>
    <t>5,96</t>
  </si>
  <si>
    <t>1,192</t>
  </si>
  <si>
    <t>20247</t>
  </si>
  <si>
    <t>PREGO DE ACO POLIDO COM CABECA 15 X 15 (1 1/4 X 13)</t>
  </si>
  <si>
    <t>0,4365</t>
  </si>
  <si>
    <t>5,6283</t>
  </si>
  <si>
    <t>0,0833</t>
  </si>
  <si>
    <t>1358</t>
  </si>
  <si>
    <t>CHAPA/PAINEL DE MADEIRA COMPENSADA RESINADA (MADEIRITE RESINADO ROSA) PARA FORMA DE CONCRETO, DE 2200 X 1100 MM, E = 17 MM</t>
  </si>
  <si>
    <t>1,9404</t>
  </si>
  <si>
    <t>C5903</t>
  </si>
  <si>
    <t>91398</t>
  </si>
  <si>
    <t>CAMINHÃO PIPA 10.000 L TRUCADO, PESO BRUTO TOTAL 23.000 KG, CARGA ÚTIL MÁXIMA 15.935 KG, DISTÂNCIA ENTRE EIXOS 4,8 M, POTÊNCIA 230 CV, INCLUSIVE TANQUE DE AÇO PARA TRANSPORTE DE ÁGUA - IMPOSTOS E SEGUROS. AF_06/2014</t>
  </si>
  <si>
    <t>91397</t>
  </si>
  <si>
    <t>CAMINHÃO PIPA 10.000 L TRUCADO, PESO BRUTO TOTAL 23.000 KG, CARGA ÚTIL MÁXIMA 15.935 KG, DISTÂNCIA ENTRE EIXOS 4,8 M, POTÊNCIA 230 CV, INCLUSIVE TANQUE DE AÇO PARA TRANSPORTE DE ÁGUA - JUROS. AF_06/2014</t>
  </si>
  <si>
    <t>7.4.3</t>
  </si>
  <si>
    <t>91396</t>
  </si>
  <si>
    <t>CAMINHÃO PIPA 10.000 L TRUCADO, PESO BRUTO TOTAL 23.000 KG, CARGA ÚTIL MÁXIMA 15.935 KG, DISTÂNCIA ENTRE EIXOS 4,8 M, POTÊNCIA 230 CV, INCLUSIVE TANQUE DE AÇO PARA TRANSPORTE DE ÁGUA - DEPRECIAÇÃO. AF_06/2014</t>
  </si>
  <si>
    <t>88282</t>
  </si>
  <si>
    <t>MOTORISTA DE CAMINHÃO COM ENCARGOS COMPLEMENTARES</t>
  </si>
  <si>
    <t>C5901</t>
  </si>
  <si>
    <t>53831</t>
  </si>
  <si>
    <t>CAMINHÃO PIPA 10.000 L TRUCADO, PESO BRUTO TOTAL 23.000 KG, CARGA ÚTIL MÁXIMA 15.935 KG, DISTÂNCIA ENTRE EIXOS 4,8 M, POTÊNCIA 230 CV, INCLUSIVE TANQUE DE AÇO PARA TRANSPORTE DE ÁGUA - MATERIAIS NA OPERAÇÃO. AF_06/2014</t>
  </si>
  <si>
    <t>5763</t>
  </si>
  <si>
    <t>CAMINHÃO PIPA 10.000 L TRUCADO, PESO BRUTO TOTAL 23.000 KG, CARGA ÚTIL MÁXIMA 15.935 KG, DISTÂNCIA ENTRE EIXOS 4,8 M, POTÊNCIA 230 CV, INCLUSIVE TANQUE DE AÇO PARA TRANSPORTE DE ÁGUA - MANUTENÇÃO. AF_06/2014</t>
  </si>
  <si>
    <t>C104749</t>
  </si>
  <si>
    <t>0,1863</t>
  </si>
  <si>
    <t>7.4.4</t>
  </si>
  <si>
    <t>416</t>
  </si>
  <si>
    <t>GRAMPO METALICO TIPO OLHAL PARA HASTE DE ATERRAMENTO DE 3/4", CONDUTOR DE *10* A 50 MM2</t>
  </si>
  <si>
    <t>C100578</t>
  </si>
  <si>
    <t>4,1170909</t>
  </si>
  <si>
    <t>0,9149091</t>
  </si>
  <si>
    <t>0,9865201</t>
  </si>
  <si>
    <t>0,07316</t>
  </si>
  <si>
    <t>863</t>
  </si>
  <si>
    <t>CABO DE COBRE NU 35 MM2 MEIO-DURO</t>
  </si>
  <si>
    <t>9</t>
  </si>
  <si>
    <t>C96986</t>
  </si>
  <si>
    <t>7.4.5</t>
  </si>
  <si>
    <t>0,3882</t>
  </si>
  <si>
    <t>3378</t>
  </si>
  <si>
    <t>HASTE DE ATERRAMENTO EM ACO COM 3,00 M DE COMPRIMENTO E DN = 3/4", REVESTIDA COM BAIXA CAMADA DE COBRE, SEM CONECTOR</t>
  </si>
  <si>
    <t>C96977</t>
  </si>
  <si>
    <t>0,0331</t>
  </si>
  <si>
    <t>867</t>
  </si>
  <si>
    <t>CABO DE COBRE NU 50 MM2 MEIO-DURO</t>
  </si>
  <si>
    <t>C93666</t>
  </si>
  <si>
    <t>7.4.6</t>
  </si>
  <si>
    <t>0,353163</t>
  </si>
  <si>
    <t>34623</t>
  </si>
  <si>
    <t>DISJUNTOR TERMOMAGNETICO PARA TRILHO DIN (IEC), BIPOLAR, 40 - 50 A</t>
  </si>
  <si>
    <t>1575</t>
  </si>
  <si>
    <t>TERMINAL A COMPRESSAO EM COBRE ESTANHADO PARA CABO 16 MM2, 1 FURO E 1 COMPRESSAO, PARA PARAFUSO DE FIXACAO M6</t>
  </si>
  <si>
    <t>C91933</t>
  </si>
  <si>
    <t>0,076</t>
  </si>
  <si>
    <t>7.4.7</t>
  </si>
  <si>
    <t>1020</t>
  </si>
  <si>
    <t>CABO DE COBRE, FLEXIVEL, CLASSE 4 OU 5, ISOLACAO EM PVC/A, ANTICHAMA BWF-B, COBERTURA PVC-ST1, ANTICHAMA BWF-B, 1 CONDUTOR, 0,6/1 KV, SECAO NOMINAL 10 MM2</t>
  </si>
  <si>
    <t>C91919</t>
  </si>
  <si>
    <t>0,328</t>
  </si>
  <si>
    <t>39276</t>
  </si>
  <si>
    <t>CURVA 180 GRAUS, DE PVC RIGIDO ROSCAVEL, DE 1", PARA ELETRODUTO</t>
  </si>
  <si>
    <t>C91917</t>
  </si>
  <si>
    <t>7.4.8</t>
  </si>
  <si>
    <t>1884</t>
  </si>
  <si>
    <t>CURVA 90 GRAUS, LONGA, DE PVC RIGIDO ROSCAVEL, DE 1", PARA ELETRODUTO</t>
  </si>
  <si>
    <t>C91885</t>
  </si>
  <si>
    <t>0,219</t>
  </si>
  <si>
    <t>1892</t>
  </si>
  <si>
    <t>LUVA EM PVC RIGIDO ROSCAVEL, DE 1", PARA ELETRODUTO</t>
  </si>
  <si>
    <t>C91872</t>
  </si>
  <si>
    <t>0,197</t>
  </si>
  <si>
    <t>7.4.9</t>
  </si>
  <si>
    <t>2685</t>
  </si>
  <si>
    <t>ELETRODUTO DE PVC RIGIDO ROSCAVEL DE 1", SEM LUVA</t>
  </si>
  <si>
    <t>1,017</t>
  </si>
  <si>
    <t>C32.09.020</t>
  </si>
  <si>
    <t>C100721</t>
  </si>
  <si>
    <t>0,5266</t>
  </si>
  <si>
    <t>7307</t>
  </si>
  <si>
    <t>FUNDO ANTICORROSIVO PARA METAIS FERROSOS (ZARCAO)</t>
  </si>
  <si>
    <t>0,207</t>
  </si>
  <si>
    <t>0,0619</t>
  </si>
  <si>
    <t>C100726</t>
  </si>
  <si>
    <t>0,6779</t>
  </si>
  <si>
    <t>7293</t>
  </si>
  <si>
    <t>TINTA ESMALTE SINTETICO PREMIUM DE DUPLA ACAO GRAFITE FOSCO PARA SUPERFICIES METALICAS FERROSAS</t>
  </si>
  <si>
    <t>0,1776</t>
  </si>
  <si>
    <t>MOBILIÁRIO URBANO</t>
  </si>
  <si>
    <t>0,0178</t>
  </si>
  <si>
    <t>C102486</t>
  </si>
  <si>
    <t>6,2383</t>
  </si>
  <si>
    <t>8.1</t>
  </si>
  <si>
    <t>INSTALAÇÃO DE MOBILIÁRIOS</t>
  </si>
  <si>
    <t>4734</t>
  </si>
  <si>
    <t>SEIXO ROLADO PARA APLICACAO EM CONCRETO (POSTO PEDREIRA/FORNECEDOR, SEM FRETE)</t>
  </si>
  <si>
    <t>0,5946</t>
  </si>
  <si>
    <t>283,3092</t>
  </si>
  <si>
    <t>0,8348</t>
  </si>
  <si>
    <t>8.1.1</t>
  </si>
  <si>
    <t>C88441</t>
  </si>
  <si>
    <t>95390</t>
  </si>
  <si>
    <t>CURSO DE CAPACITAÇÃO PARA JARDINEIRO (ENCARGOS COMPLEMENTARES) - HORISTA</t>
  </si>
  <si>
    <t>44503</t>
  </si>
  <si>
    <t>JARDINEIRO (HORISTA)</t>
  </si>
  <si>
    <t>C6259</t>
  </si>
  <si>
    <t>91361</t>
  </si>
  <si>
    <t>CAMINHÃO PIPA 6.000 L, PESO BRUTO TOTAL 13.000 KG, DISTÂNCIA ENTRE EIXOS 4,80 M, POTÊNCIA 189 CV INCLUSIVE TANQUE DE AÇO PARA TRANSPORTE DE ÁGUA, CAPACIDADE 6 M3 - IMPOSTOS E SEGUROS. AF_06/2014</t>
  </si>
  <si>
    <t>8.1.2</t>
  </si>
  <si>
    <t>91360</t>
  </si>
  <si>
    <t>CAMINHÃO PIPA 6.000 L, PESO BRUTO TOTAL 13.000 KG, DISTÂNCIA ENTRE EIXOS 4,80 M, POTÊNCIA 189 CV INCLUSIVE TANQUE DE AÇO PARA TRANSPORTE DE ÁGUA, CAPACIDADE 6 M3 - JUROS. AF_06/2014</t>
  </si>
  <si>
    <t>91359</t>
  </si>
  <si>
    <t>CAMINHÃO PIPA 6.000 L, PESO BRUTO TOTAL 13.000 KG, DISTÂNCIA ENTRE EIXOS 4,80 M, POTÊNCIA 189 CV INCLUSIVE TANQUE DE AÇO PARA TRANSPORTE DE ÁGUA, CAPACIDADE 6 M3 - DEPRECIAÇÃO.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</si>
  <si>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</si>
  <si>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</si>
  <si>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</si>
  <si>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</si>
  <si>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AUXILIAR (N2)</t>
  </si>
  <si>
    <t>C95378</t>
  </si>
  <si>
    <t>0,0212</t>
  </si>
  <si>
    <t>EVENTO 32</t>
  </si>
  <si>
    <t>EVENTO 33</t>
  </si>
  <si>
    <t>8.1.3</t>
  </si>
  <si>
    <t>C89872</t>
  </si>
  <si>
    <t>37762</t>
  </si>
  <si>
    <t>CAVALO MECANICO TRACAO 4X2, PESO BRUTO TOTAL 16000 KG, CAPACIDADE MAXIMA DE TRACAO *36000* KG, DISTANCIA ENTRE EIXOS *3,56* M, POTENCIA *286* CV (INCLUI CABINE E CHASSI, NAO INCLUI SEMIRREBOQUE)</t>
  </si>
  <si>
    <t>0,0000057</t>
  </si>
  <si>
    <t>37743</t>
  </si>
  <si>
    <t>SEMIRREBOQUE COM DOIS EIXOS EM TANDEM TIPO BASCULANTE COM CACAMBA METALICA 14 M3 (INCLUI MONTAGEM, NAO INCLUI CAVALO MECANICO)</t>
  </si>
  <si>
    <t>0,0000059</t>
  </si>
  <si>
    <t>C89871</t>
  </si>
  <si>
    <t>0,0000141</t>
  </si>
  <si>
    <t>0,0000146</t>
  </si>
  <si>
    <t>8.1.4</t>
  </si>
  <si>
    <t>C89870</t>
  </si>
  <si>
    <t>0,0000342</t>
  </si>
  <si>
    <t>0,0000603</t>
  </si>
  <si>
    <t>C88281</t>
  </si>
  <si>
    <t>AUX (N3)</t>
  </si>
  <si>
    <t>95346</t>
  </si>
  <si>
    <t>CURSO DE CAPACITAÇÃO PARA MOTORISTA DE BASCULANTE (ENCARGOS COMPLEMENTARES) - HORISTA</t>
  </si>
  <si>
    <t>PAISAGISMO</t>
  </si>
  <si>
    <t>20020</t>
  </si>
  <si>
    <t>MOTORISTA DE CAMINHAO-BASCULANTE (HORISTA)</t>
  </si>
  <si>
    <t>C89874</t>
  </si>
  <si>
    <t>4221</t>
  </si>
  <si>
    <t>OLEO DIESEL COMBUSTIVEL COMUM METROPOLITANO S-10 OU S-500</t>
  </si>
  <si>
    <t>29,47</t>
  </si>
  <si>
    <t>9.1</t>
  </si>
  <si>
    <t>JARDINEIRAS</t>
  </si>
  <si>
    <t>C89873</t>
  </si>
  <si>
    <t>0,0000642</t>
  </si>
  <si>
    <t>9.1.1</t>
  </si>
  <si>
    <t>0,0000849</t>
  </si>
  <si>
    <t>C89129</t>
  </si>
  <si>
    <t>4262</t>
  </si>
  <si>
    <t>PA CARREGADEIRA SOBRE RODAS, POTENCIA LIQUIDA 128 HP, CAPACIDADE DA CACAMBA DE 1,7 A 2,8 M3, PESO OPERACIONAL MAXIMO DE 11632 KG</t>
  </si>
  <si>
    <t>0,0000148</t>
  </si>
  <si>
    <t>C89128</t>
  </si>
  <si>
    <t>0,000056</t>
  </si>
  <si>
    <t>C88301</t>
  </si>
  <si>
    <t>95364</t>
  </si>
  <si>
    <t>CURSO DE CAPACITAÇÃO PARA OPERADOR DE PÁ CARREGADEIRA (ENCARGOS COMPLEMENTARES) - HORISTA</t>
  </si>
  <si>
    <t>9.1.2</t>
  </si>
  <si>
    <t>4248</t>
  </si>
  <si>
    <t>OPERADOR DE PA CARREGADEIRA (HORISTA)</t>
  </si>
  <si>
    <t>C53858</t>
  </si>
  <si>
    <t>7,64</t>
  </si>
  <si>
    <t>C53857</t>
  </si>
  <si>
    <t>0,00007</t>
  </si>
  <si>
    <t>9.1.3</t>
  </si>
  <si>
    <t>C88902</t>
  </si>
  <si>
    <t>14525</t>
  </si>
  <si>
    <t>ESCAVADEIRA HIDRAULICA SOBRE ESTEIRAS COM CACAMBA DE 1,20 M3, PESO OPERACIONAL 21 T, POTENCIA BRUTA 155 HP</t>
  </si>
  <si>
    <t>C88900</t>
  </si>
  <si>
    <t>C88294</t>
  </si>
  <si>
    <t>95357</t>
  </si>
  <si>
    <t>CURSO DE CAPACITAÇÃO PARA OPERADOR DE ESCAVADEIRA (ENCARGOS COMPLEMENTARES) - HORISTA</t>
  </si>
  <si>
    <t>9.1.4</t>
  </si>
  <si>
    <t>4234</t>
  </si>
  <si>
    <t>OPERADOR DE ESCAVADEIRA (HORISTA)</t>
  </si>
  <si>
    <t>C88904</t>
  </si>
  <si>
    <t>15,03</t>
  </si>
  <si>
    <t>(MUDA DE: ONZE HORAS/AZULZINHA/IMPATIENS/ALECRIM)</t>
  </si>
  <si>
    <t>C88903</t>
  </si>
  <si>
    <t>9.1.5</t>
  </si>
  <si>
    <t>EVENTO 34</t>
  </si>
  <si>
    <t>C91402</t>
  </si>
  <si>
    <t>37752</t>
  </si>
  <si>
    <t>CAMINHAO TOCO, PESO BRUTO TOTAL 16000 KG, CARGA UTIL MAXIMA 11030 KG, DISTANCIA ENTRE EIXOS 5,41 M, POTENCIA 185 CV (INCLUI CABINE E CHASSI, NAO INCLUI CARROCERIA)</t>
  </si>
  <si>
    <t>37733</t>
  </si>
  <si>
    <t>CACAMBA METALICA BASCULANTE COM CAPACIDADE DE 6 M3 (INCLUI MONTAGEM, NAO INCLUI CAMINHAO)</t>
  </si>
  <si>
    <t>C7059</t>
  </si>
  <si>
    <t>C7058</t>
  </si>
  <si>
    <t>9.2</t>
  </si>
  <si>
    <t>GRAMADO</t>
  </si>
  <si>
    <t>9.2.1</t>
  </si>
  <si>
    <t>C7061</t>
  </si>
  <si>
    <t>13,62</t>
  </si>
  <si>
    <t>C7060</t>
  </si>
  <si>
    <t>C91276</t>
  </si>
  <si>
    <t>4222</t>
  </si>
  <si>
    <t>GASOLINA COMUM</t>
  </si>
  <si>
    <t>1,44</t>
  </si>
  <si>
    <t>C91275</t>
  </si>
  <si>
    <t>9.2.2</t>
  </si>
  <si>
    <t>1442</t>
  </si>
  <si>
    <t>COMPACTADOR DE SOLO TIPO PLACA VIBRATORIA REVERSIVEL, A GASOLINA 4 TEMPOS, PESO 125 A 150 KG, FORCA CENTRIF. 2500 A 2800 KGF, LARG. TRABALHO 400 A 450 MM, FREQ. VIBRACAO 4300 A 4500 RPM, VELOC. TRABALHO 15 A 20 M/MIN, POT. 5,5 A 6,0 HP</t>
  </si>
  <si>
    <t>0,0000667</t>
  </si>
  <si>
    <t>C91274</t>
  </si>
  <si>
    <t>0,0000143</t>
  </si>
  <si>
    <t>C91273</t>
  </si>
  <si>
    <t>0,0000533</t>
  </si>
  <si>
    <t>C95371</t>
  </si>
  <si>
    <t>C91280</t>
  </si>
  <si>
    <t>11280</t>
  </si>
  <si>
    <t>CORTADEIRA DE PISO DE CONCRETO E ASFALTO, PARA DISCO PADRAO DE DIAMETRO 350 MM (14") OU 450 MM (18"), MOTOR A GASOLINA, POTENCIA 13 HP, SEM DISCO</t>
  </si>
  <si>
    <t>9.2.3</t>
  </si>
  <si>
    <t>C91279</t>
  </si>
  <si>
    <t>13887</t>
  </si>
  <si>
    <t>DISCO DE CORTE DIAMANTADO SEGMENTADO PARA CONCRETO/ASFALTO, DIAMETRO DE *350* MM, FURO DE 25,40 MM</t>
  </si>
  <si>
    <t>0,000064</t>
  </si>
  <si>
    <t>C91282</t>
  </si>
  <si>
    <t>1,45</t>
  </si>
  <si>
    <t>C91281</t>
  </si>
  <si>
    <t>0,00008</t>
  </si>
  <si>
    <t>C95328</t>
  </si>
  <si>
    <t>0,01154</t>
  </si>
  <si>
    <t>C95330</t>
  </si>
  <si>
    <t>TOTAL</t>
  </si>
  <si>
    <t>C95314</t>
  </si>
  <si>
    <t>ADMINISTRAÇÃO LOCAL</t>
  </si>
  <si>
    <t>C95308</t>
  </si>
  <si>
    <t>10.1</t>
  </si>
  <si>
    <t>Acordão TCU 2622/2013</t>
  </si>
  <si>
    <t>Administração local (pagamento relativo a evolução física da obra – contempla engenheiro, mestre de obra e vigia)</t>
  </si>
  <si>
    <t>%</t>
  </si>
  <si>
    <t>C95309</t>
  </si>
  <si>
    <t>0,01476</t>
  </si>
  <si>
    <t>C90583</t>
  </si>
  <si>
    <t>13896</t>
  </si>
  <si>
    <t>VIBRADOR DE IMERSAO, DIAMETRO DA PONTEIRA DE *45* MM, COM MOTOR ELETRICO TRIFASICO DE 2 HP (2 CV)</t>
  </si>
  <si>
    <t>0,0000296</t>
  </si>
  <si>
    <t>C90582</t>
  </si>
  <si>
    <t>Soma Coluna L / 2 + adm</t>
  </si>
  <si>
    <t>0,000128</t>
  </si>
  <si>
    <t>C90585</t>
  </si>
  <si>
    <t>2705</t>
  </si>
  <si>
    <t>ENERGIA ELETRICA ATE 2000 KWH INDUSTRIAL, SEM DEMANDA</t>
  </si>
  <si>
    <t>KWH</t>
  </si>
  <si>
    <t>Total</t>
  </si>
  <si>
    <t>C90584</t>
  </si>
  <si>
    <t>TABELAS DE REFERÊNCIA: CDHU 202 (05/26), SINAPI (05/26), SIURB (01/26 – publicado 04/26) – SEM DESONERAÇÃO</t>
  </si>
  <si>
    <t>C89226</t>
  </si>
  <si>
    <t>Conferência</t>
  </si>
  <si>
    <t>89222</t>
  </si>
  <si>
    <t>BETONEIRA CAPACIDADE NOMINAL DE 600 L, CAPACIDADE DE MISTURA 360 L, MOTOR ELÉTRICO TRIFÁSICO POTÊNCIA DE 4 CV, SEM CARREGADOR - JUROS. AF_05/2023</t>
  </si>
  <si>
    <t>Prefeitura Municipal de Sorocaba - CNPJ: 46.634.044/0001-74
SERPO
Avenida Rudolf Dafferner, nº 65– Alto da Boa Vista – CEP 18085-005 – Sorocaba/SP
Fone: (15) 3331-7030/3331-7031</t>
  </si>
  <si>
    <t>89221</t>
  </si>
  <si>
    <t>BETONEIRA CAPACIDADE NOMINAL DE 600 L, CAPACIDADE DE MISTURA 360 L, MOTOR ELÉTRICO TRIFÁSICO POTÊNCIA DE 4 CV, SEM CARREGADOR - DEPRECIAÇÃO. AF_05/2023</t>
  </si>
  <si>
    <t>C89225</t>
  </si>
  <si>
    <t>89224</t>
  </si>
  <si>
    <t>BETONEIRA CAPACIDADE NOMINAL DE 600 L, CAPACIDADE DE MISTURA 360 L, MOTOR ELÉTRICO TRIFÁSICO POTÊNCIA DE 4 CV, SEM CARREGADOR - MATERIAIS NA OPERAÇÃO. AF_05/2023</t>
  </si>
  <si>
    <t>89223</t>
  </si>
  <si>
    <t>BETONEIRA CAPACIDADE NOMINAL DE 600 L, CAPACIDADE DE MISTURA 360 L, MOTOR ELÉTRICO TRIFÁSICO POTÊNCIA DE 4 CV, SEM CARREGADOR - MANUTENÇÃO. AF_05/2023</t>
  </si>
  <si>
    <t>C95372</t>
  </si>
  <si>
    <t>C95273</t>
  </si>
  <si>
    <t>13954</t>
  </si>
  <si>
    <t>POLIDORA DE PISO (POLITRIZ) ELETRICA, MOTOR MONOFASICO DE 4 HP, PESO DE 100 KG, DIAMETRO DO TRABALHO DE 450 MM</t>
  </si>
  <si>
    <t>C95272</t>
  </si>
  <si>
    <t>C95275</t>
  </si>
  <si>
    <t>2,54</t>
  </si>
  <si>
    <t>C95274</t>
  </si>
  <si>
    <t>0,00005</t>
  </si>
  <si>
    <t>C88827</t>
  </si>
  <si>
    <t>10535</t>
  </si>
  <si>
    <t>BETONEIRA, CAPACIDADE NOMINAL 400 L, CAPACIDADE DE MISTURA 280 L, MOTOR ELETRICO TRIFASICO 220/380 V, POTENCIA 2 CV, SEM CARREGADOR</t>
  </si>
  <si>
    <t>C88826</t>
  </si>
  <si>
    <t>C88829</t>
  </si>
  <si>
    <t>C88828</t>
  </si>
  <si>
    <t>C95389</t>
  </si>
  <si>
    <t>0,00831</t>
  </si>
  <si>
    <t>C91689</t>
  </si>
  <si>
    <t>14618</t>
  </si>
  <si>
    <t>SERRA CIRCULAR DE BANCADA COM MOTOR ELETRICO, POTENCIA DE *1600* W, PARA DISCO DE DIAMETRO DE 10" (250 MM)</t>
  </si>
  <si>
    <t>C91688</t>
  </si>
  <si>
    <t>0,000072</t>
  </si>
  <si>
    <t>C88297</t>
  </si>
  <si>
    <t>95360</t>
  </si>
  <si>
    <t>CURSO DE CAPACITAÇÃO PARA OPERADOR DE MÁQUINAS E EQUIPAMENTOS (ENCARGOS COMPLEMENTARES) - HORISTA</t>
  </si>
  <si>
    <t>4230</t>
  </si>
  <si>
    <t>OPERADOR DE MAQUINAS E TRATORES DIVERSOS - TERRAPLANAGEM (HORISTA)</t>
  </si>
  <si>
    <t>C91691</t>
  </si>
  <si>
    <t>C91690</t>
  </si>
  <si>
    <t>C95137</t>
  </si>
  <si>
    <t>10742</t>
  </si>
  <si>
    <t>TALHA MANUAL DE CORRENTE, CAPACIDADE DE 2 T COM ELEVACAO DE 3 M</t>
  </si>
  <si>
    <t>0,0000135</t>
  </si>
  <si>
    <t>C95136</t>
  </si>
  <si>
    <t>0,000032</t>
  </si>
  <si>
    <t>C95332</t>
  </si>
  <si>
    <t>0,03732</t>
  </si>
  <si>
    <t>C95316</t>
  </si>
  <si>
    <t>C91466</t>
  </si>
  <si>
    <t>EVENTO 35</t>
  </si>
  <si>
    <t>3363</t>
  </si>
  <si>
    <t>GUINDAUTO HIDRAULICO, CAPACIDADE MAXIMA DE CARGA 6200 KG, MOMENTO MAXIMO DE CARGA 11,7 TM, ALCANCE MAXIMO HORIZONTAL 9,70 M, PARA MONTAGEM SOBRE CHASSI DE CAMINHAO PBT MINIMO 13000 KG (INCLUI MONTAGEM, NAO INCLUI CAMINHAO)</t>
  </si>
  <si>
    <t>0,0000058</t>
  </si>
  <si>
    <t>C89260</t>
  </si>
  <si>
    <t>0,0000144</t>
  </si>
  <si>
    <t>C89259</t>
  </si>
  <si>
    <t>0,0000343</t>
  </si>
  <si>
    <t>0,0000551</t>
  </si>
  <si>
    <t>C88286</t>
  </si>
  <si>
    <t>95351</t>
  </si>
  <si>
    <t>CURSO DE CAPACITAÇÃO PARA MOTORISTA OPERADOR DE MUNCK (ENCARGOS COMPLEMENTARES) - HORISTA</t>
  </si>
  <si>
    <t>4096</t>
  </si>
  <si>
    <t>MOTORISTA OPERADOR DE CAMINHAO COM MUNCK (HORISTA)</t>
  </si>
  <si>
    <t>C91467</t>
  </si>
  <si>
    <t>26,43</t>
  </si>
  <si>
    <t>C89262</t>
  </si>
  <si>
    <t>0,0000643</t>
  </si>
  <si>
    <t>0,0000689</t>
  </si>
  <si>
    <t>C91532</t>
  </si>
  <si>
    <t>C91531</t>
  </si>
  <si>
    <t>13458</t>
  </si>
  <si>
    <t>COMPACTADOR DE SOLOS DE PERCURSAO (SOQUETE) COM MOTOR A GASOLINA 4 TEMPOS DE 4 HP (4 CV)</t>
  </si>
  <si>
    <t>C91530</t>
  </si>
  <si>
    <t>C91529</t>
  </si>
  <si>
    <t>C94971</t>
  </si>
  <si>
    <t>0,6067</t>
  </si>
  <si>
    <t>0,6434</t>
  </si>
  <si>
    <t>1,2501</t>
  </si>
  <si>
    <t>1,9792</t>
  </si>
  <si>
    <t>0,5972</t>
  </si>
  <si>
    <t>364,9433</t>
  </si>
  <si>
    <t>0,7275</t>
  </si>
  <si>
    <t>C92767</t>
  </si>
  <si>
    <t>92799</t>
  </si>
  <si>
    <t>CORTE E DOBRA DE AÇO CA-60, DIÂMETRO DE 4,2 MM. AF_06/2022</t>
  </si>
  <si>
    <t>0,1055</t>
  </si>
  <si>
    <t>0,0172</t>
  </si>
  <si>
    <t>0,025</t>
  </si>
  <si>
    <t>2,816</t>
  </si>
  <si>
    <t>C88261</t>
  </si>
  <si>
    <t>95329</t>
  </si>
  <si>
    <t>CURSO DE CAPACITAÇÃO PARA CARPINTEIRO DE ESQUADRIA (ENCARGOS COMPLEMENTARES) - HORISTA</t>
  </si>
  <si>
    <t>1214</t>
  </si>
  <si>
    <t>CARPINTEIRO DE ESQUADRIAS (HORISTA)</t>
  </si>
  <si>
    <t>C91398</t>
  </si>
  <si>
    <t>37758</t>
  </si>
  <si>
    <t>CAMINHAO TRUCADO, PESO BRUTO TOTAL 23000 KG, CARGA UTIL MAXIMA 15285 KG, DISTANCIA ENTRE EIXOS 4,80 M, POTENCIA 326 CV (INCLUI CABINE E CHASSI, NAO INCLUI CARROCERIA)</t>
  </si>
  <si>
    <t>37736</t>
  </si>
  <si>
    <t>TANQUE DE ACO CARBONO NAO REVESTIDO, PARA TRANSPORTE DE AGUA COM CAPACIDADE DE 10 M3, COM BOMBA CENTRIFUGA POR TOMADA DE FORCA, VAZAO MAXIMA *75* M3/H (INCLUI MONTAGEM, NAO INCLUI CAMINHAO)</t>
  </si>
  <si>
    <t>C91397</t>
  </si>
  <si>
    <t>C91396</t>
  </si>
  <si>
    <t>C88282</t>
  </si>
  <si>
    <t>95347</t>
  </si>
  <si>
    <t>CURSO DE CAPACITAÇÃO PARA MOTORISTA DE CAMINHÃO (ENCARGOS COMPLEMENTARES) - HORISTA</t>
  </si>
  <si>
    <t>4093</t>
  </si>
  <si>
    <t>MOTORISTA DE CAMINHAO (HORISTA)</t>
  </si>
  <si>
    <t>C53831</t>
  </si>
  <si>
    <t>32,16</t>
  </si>
  <si>
    <t>EVENTO 36</t>
  </si>
  <si>
    <t>C5763</t>
  </si>
  <si>
    <t>C95390</t>
  </si>
  <si>
    <t>0,00509</t>
  </si>
  <si>
    <t>C91361</t>
  </si>
  <si>
    <t>44057</t>
  </si>
  <si>
    <t>CAMINHAO TOCO, PESO BRUTO TOTAL 13200 KG, CARGA UTIL MAXIMA 9200 KG, DISTANCIA ENTRE EIXOS 3,31 M, POTENCIA 175 CV (INCLUI CABINE E CHASSI, NAO INCLUI CARROCERIA)</t>
  </si>
  <si>
    <t>37738</t>
  </si>
  <si>
    <t>TANQUE DE ACO PARA TRANSPORTE DE AGUA COM CAPACIDADE DE 6 M3 (INCLUI MONTAGEM, NAO INCLUI CAMINHAO)</t>
  </si>
  <si>
    <t>C91360</t>
  </si>
  <si>
    <t>C91359</t>
  </si>
  <si>
    <t>C53882</t>
  </si>
  <si>
    <t>C5747</t>
  </si>
  <si>
    <t>AUXILIAR (N3)</t>
  </si>
  <si>
    <t>C95346</t>
  </si>
  <si>
    <t>C95364</t>
  </si>
  <si>
    <t>C95357</t>
  </si>
  <si>
    <t>C89222</t>
  </si>
  <si>
    <t>36397</t>
  </si>
  <si>
    <t>BETONEIRA, CAPACIDADE NOMINAL 600 L, CAPACIDADE DE MISTURA 360 L, MOTOR ELETRICO TRIFASICO 220/380V, POTENCIA 4CV, SEM CARREGADOR</t>
  </si>
  <si>
    <t>C89221</t>
  </si>
  <si>
    <t>C89224</t>
  </si>
  <si>
    <t>C89223</t>
  </si>
  <si>
    <t>C95360</t>
  </si>
  <si>
    <t>C95351</t>
  </si>
  <si>
    <t>0,01637</t>
  </si>
  <si>
    <t>C92799</t>
  </si>
  <si>
    <t>AUX (N4)</t>
  </si>
  <si>
    <t>0,0933</t>
  </si>
  <si>
    <t>0,0152</t>
  </si>
  <si>
    <t>43059</t>
  </si>
  <si>
    <t>ACO CA-60, 4,2 MM, OU 5,0 MM, OU 6,0 MM, OU 7,0 MM, VERGALHAO</t>
  </si>
  <si>
    <t>1,07</t>
  </si>
  <si>
    <t>C95329</t>
  </si>
  <si>
    <t>C95347</t>
  </si>
  <si>
    <t>EVENTO 37</t>
  </si>
  <si>
    <t>CRONOGRAMA FÍSICO-FINANCEIRO</t>
  </si>
  <si>
    <t>ETAPA</t>
  </si>
  <si>
    <t>PREÇO (SEM BDI)</t>
  </si>
  <si>
    <t>PREÇO  (COM BDI)</t>
  </si>
  <si>
    <t>% SOBRE O TOTAL</t>
  </si>
  <si>
    <t>-</t>
  </si>
  <si>
    <t>EVENTO 38</t>
  </si>
  <si>
    <t>EVENTO 39</t>
  </si>
  <si>
    <t>EVENTO 40</t>
  </si>
  <si>
    <t>EVENTO 41</t>
  </si>
  <si>
    <t>EVENTO 42</t>
  </si>
  <si>
    <t>EVENTO 43</t>
  </si>
  <si>
    <t>EVENTO 44</t>
  </si>
  <si>
    <t>EVENTO 45</t>
  </si>
  <si>
    <t>EVENTO 46</t>
  </si>
  <si>
    <r>
      <rPr>
        <b/>
        <sz val="16"/>
        <color rgb="FFFF0000"/>
        <rFont val="Arial"/>
        <family val="2"/>
      </rPr>
      <t>OBSERVAÇÃO:</t>
    </r>
    <r>
      <rPr>
        <sz val="16"/>
        <color rgb="FF000000"/>
        <rFont val="Arial"/>
        <family val="2"/>
      </rPr>
      <t xml:space="preserve"> Os EVENTOS especificadas para cada item só </t>
    </r>
    <r>
      <rPr>
        <u/>
        <sz val="16"/>
        <color rgb="FF000000"/>
        <rFont val="Arial"/>
        <family val="2"/>
      </rPr>
      <t>serão consideradas concluídos</t>
    </r>
    <r>
      <rPr>
        <sz val="16"/>
        <color rgb="FF000000"/>
        <rFont val="Arial"/>
        <family val="2"/>
      </rPr>
      <t xml:space="preserve"> quando todas as </t>
    </r>
    <r>
      <rPr>
        <u/>
        <sz val="16"/>
        <color rgb="FF000000"/>
        <rFont val="Arial"/>
        <family val="2"/>
      </rPr>
      <t>quantidades especificadas para cada subitem</t>
    </r>
    <r>
      <rPr>
        <sz val="16"/>
        <color rgb="FF000000"/>
        <rFont val="Arial"/>
        <family val="2"/>
      </rPr>
      <t xml:space="preserve"> a ele pertencentes </t>
    </r>
    <r>
      <rPr>
        <u/>
        <sz val="16"/>
        <color rgb="FF000000"/>
        <rFont val="Arial"/>
        <family val="2"/>
      </rPr>
      <t>estiverem executadas</t>
    </r>
    <r>
      <rPr>
        <sz val="16"/>
        <color rgb="FF000000"/>
        <rFont val="Arial"/>
        <family val="2"/>
      </rPr>
      <t xml:space="preserve"> (</t>
    </r>
    <r>
      <rPr>
        <i/>
        <sz val="16"/>
        <color rgb="FF000000"/>
        <rFont val="Arial"/>
        <family val="2"/>
      </rPr>
      <t>Exemplo: o EVENTO 1  só será considerado concluído após a execução de todos os quantitativos especificados nele para os subitens 1.1.1 a 1.1.4</t>
    </r>
    <r>
      <rPr>
        <sz val="16"/>
        <color rgb="FF000000"/>
        <rFont val="Arial"/>
        <family val="2"/>
      </rPr>
      <t>).</t>
    </r>
  </si>
  <si>
    <t>**</t>
  </si>
  <si>
    <t>TOTAL (R$)</t>
  </si>
  <si>
    <t>TOTAL (%)</t>
  </si>
  <si>
    <t>TOTAL ACUMULADO ($)</t>
  </si>
  <si>
    <t>TOTAL ACUMULADO (%)</t>
  </si>
  <si>
    <t>Planilha</t>
  </si>
  <si>
    <t>Cronograma</t>
  </si>
  <si>
    <t>COMPOSIÇÕES</t>
  </si>
  <si>
    <t xml:space="preserve">PLACA EM LONA COM IMPRESSÃO DIGITAL E REQUADRO EM METALON </t>
  </si>
  <si>
    <t xml:space="preserve">BANHEIRO QUÍMICO MODELO STANDARD, COM MANUTENÇÃO CONFORME EXIGÊNCIAS DA CETESB </t>
  </si>
  <si>
    <t xml:space="preserve">LOCAÇÃO DE CONTAINER TIPO DEPÓSITO - ÁREA MÍNIMA DE 13,80 M² </t>
  </si>
  <si>
    <t xml:space="preserve">TELA PARA PROTEÇÃO DE OBRAS, MALHA 2 MM </t>
  </si>
  <si>
    <t xml:space="preserve">LOCAÇÃO PARA MUROS, CERCAS E ALAMBRADOS </t>
  </si>
  <si>
    <t xml:space="preserve">LOCAÇÃO DE VIAS, CALÇADAS, TANQUES E LAGOAS </t>
  </si>
  <si>
    <t xml:space="preserve">LIMPEZA MANUAL DE VEGETAÇÃO EM TERRENO COM ENXADA. AF_03/2024 </t>
  </si>
  <si>
    <t xml:space="preserve">CARGA, MANOBRA E DESCARGA DE SOLOS E MATERIAIS GRANULARES EM CAMINHÃO BASCULANTE 14 M³ - CARGA COM PÁ CARREGADEIRA (CAÇAMBA DE 1,7 A 2,8 M³ / 128 HP) E DESCARGA LIVRE (UNIDADE: M3). AF_02/2026 </t>
  </si>
  <si>
    <t xml:space="preserve">TRANSPORTE COM CAMINHÃO BASCULANTE DE 14 M³, EM VIA URBANA PAVIMENTADA, DMT ATÉ 30 KM (UNIDADE: M3XKM). AF_02/2026 </t>
  </si>
  <si>
    <t xml:space="preserve">TAXA DE DESTINAÇÃO DE RESÍDUO SÓLIDO EM ATERRO, TIPO SOLO/TERRA </t>
  </si>
  <si>
    <t xml:space="preserve">ESCAVAÇÃO MANUAL EM SOLO DE 1ª E 2ª CATEGORIA EM CAMPO ABERTO </t>
  </si>
  <si>
    <t xml:space="preserve">CARGA, MANOBRA E DESCARGA DE SOLOS E MATERIAIS GRANULARES EM CAMINHÃO BASCULANTE 6 M³ - CARGA COM ESCAVADEIRA HIDRÁULICA (CAÇAMBA DE 1,20 M³ / 155 HP) E DESCARGA LIVRE (UNIDADE: M3). AF_02/2026 </t>
  </si>
  <si>
    <t xml:space="preserve">TRANSPORTE COM CAMINHÃO BASCULANTE DE 6 M³, EM VIA URBANA PAVIMENTADA, DMT ATÉ 30 KM (UNIDADE: M3XKM). AF_02/2026 </t>
  </si>
  <si>
    <t xml:space="preserve">COMPACTAÇÃO DE ATERRO MECANIZADO A 100% PN, SEM FORNECIMENTO DE SOLO EM CAMPO ABERTO </t>
  </si>
  <si>
    <t xml:space="preserve">COMPACTAÇÃO MECÂNICA DE SOLO PARA EXECUÇÃO DE RADIER, PISO DE CONCRETO OU LAJE SOBRE SOLO, COM COMPACTADOR DE SOLOS TIPO PLACA VIBRATÓRIA. AF_09/2021 </t>
  </si>
  <si>
    <t xml:space="preserve">LASTRO DE PEDRA BRITADA </t>
  </si>
  <si>
    <t xml:space="preserve">EXECUÇÃO DE PASSEIO EM PISO INTERTRAVADO, COM BLOCO RETANGULAR COR NATURAL DE 20 X 10 CM, ESPESSURA 6 CM. AF_10/2022 </t>
  </si>
  <si>
    <t xml:space="preserve">GUIA PRÉ-MOLDADA CURVA TIPO PMSP 100 - FCK 25 MPA </t>
  </si>
  <si>
    <t xml:space="preserve">EXECUÇÃO DE PASSEIO (CALÇADA) OU PISO DE CONCRETO COM CONCRETO MOLDADO IN LOCO, FEITO EM OBRA, ACABAMENTO CONVENCIONAL, NÃO ARMADO. AF_08/2022 </t>
  </si>
  <si>
    <t xml:space="preserve">CORTE DE JUNTA DE DILATAÇÃO, COM SERRA DE DISCO DIAMANTADO PARA PISOS </t>
  </si>
  <si>
    <t xml:space="preserve">RAMPA DE ACESSIBILIDADE EM CONCRETO MOLDADO IN LOCO, EM CALÇADA NOVA COM LARGURA MENOR À 3,00 M, FCK 25MPA, COM PISO PODOTÁTIL. AF_03/2024 </t>
  </si>
  <si>
    <t xml:space="preserve">ESCAVAÇÃO MANUAL EM SOLO DE 1ª E 2ª CATEGORIA EM VALA OU CAVA ATÉ 1,5 M </t>
  </si>
  <si>
    <t xml:space="preserve">LASTRO COM MATERIAL GRANULAR, APLICADO EM PISOS OU LAJES SOBRE SOLO, ESPESSURA DE *5 CM*. AF_01/2024 </t>
  </si>
  <si>
    <t xml:space="preserve">ARMAÇÃO PARA EXECUÇÃO DE RADIER, PISO DE CONCRETO OU LAJE SOBRE SOLO, COM USO DE TELA Q-92. AF_09/2021 </t>
  </si>
  <si>
    <t xml:space="preserve">FABRICAÇÃO, MONTAGEM E DESMONTAGEM DE FORMA PARA RADIER, PISO DE CONCRETO OU LAJE SOBRE SOLO, EM MADEIRA SERRADA, 4 UTILIZAÇÕES. AF_09/2021 </t>
  </si>
  <si>
    <t xml:space="preserve">CONCRETAGEM DE RADIER, PISO DE CONCRETO OU LAJE SOBRE SOLO, FCK 30 MPA - LANÇAMENTO, ADENSAMENTO E ACABAMENTO. AF_09/2021 </t>
  </si>
  <si>
    <t xml:space="preserve">ALVENARIA DE BLOCOS DE CONCRETO ESTRUTURAL 14X19X39 CM (ESPESSURA 14 CM), FBK = 4,5 MPA, UTILIZANDO COLHER DE PEDREIRO. AF_10/2022 </t>
  </si>
  <si>
    <t xml:space="preserve">ARMAÇÃO VERTICAL DE ALVENARIA ESTRUTURAL; DIÂMETRO DE 10,0 MM. AF_09/2021 </t>
  </si>
  <si>
    <t xml:space="preserve">GRAUTEAMENTO VERTICAL EM ALVENARIA ESTRUTURAL. AF_09/2021 </t>
  </si>
  <si>
    <t xml:space="preserve">CINTA DE AMARRAÇÃO DE ALVENARIA MOLDADA IN LOCO COM UTILIZAÇÃO DE BLOCOS CANALETA, ESPESSURA DE *15* CM. AF_03/2024 </t>
  </si>
  <si>
    <t xml:space="preserve">CHAPISCO 1:4 COM AREIA GROSSA </t>
  </si>
  <si>
    <t xml:space="preserve">EMBOÇO COMUM </t>
  </si>
  <si>
    <t xml:space="preserve">REBOCO </t>
  </si>
  <si>
    <t xml:space="preserve">APLICAÇÃO MANUAL DE FUNDO SELADOR ACRÍLICO EM PAREDES EXTERNAS DE CASAS. AF_03/2024 </t>
  </si>
  <si>
    <t xml:space="preserve">TEXTURA ACRÍLICA PARA USO INTERNO / EXTERNO, INCLUSIVE PREPARO </t>
  </si>
  <si>
    <t xml:space="preserve">APLICAÇÃO MANUAL DE TINTA LÁTEX ACRÍLICA EM PAREDE EXTERNAS DE CASAS, DUAS DEMÃOS. AF_03/2024 </t>
  </si>
  <si>
    <t xml:space="preserve">PINTURA DE SÍMBOLOS E TEXTOS COM TINTA ACRÍLICA, DEMARCAÇÃO COM FITA ADESIVA E APLICAÇÃO COM ROLO. AF_05/2021 </t>
  </si>
  <si>
    <t xml:space="preserve">LAJE PRÉ-FABRICADA UNIDIRECIONAL EM VIGA TRELIÇADA/LAJOTA EM EPS LT 12 (8 + 4), COM CAPA DE CONCRETO DE 25 MPA </t>
  </si>
  <si>
    <t xml:space="preserve">ARMADURA EM TELA SOLDADA DE AÇO </t>
  </si>
  <si>
    <t xml:space="preserve">ARMADURA EM BARRA DE AÇO CA-50 (A OU B) FYK = 500 MPA </t>
  </si>
  <si>
    <t xml:space="preserve">IMPERMEABILIZAÇÃO EM ARGAMASSA POLIMÉRICA PARA UMIDADE E ÁGUA DE PERCOLAÇÃO </t>
  </si>
  <si>
    <t xml:space="preserve">CHAPISCO </t>
  </si>
  <si>
    <t xml:space="preserve">ESCAVAÇÃO MANUAL EM SOLO DE 1ª E 2ª CATEGORIA EM VALA OU CAVA ALÉM DE 1,5 M </t>
  </si>
  <si>
    <t xml:space="preserve">BROCA EM CONCRETO ARMADO DIÂMETRO DE 20 CM - COMPLETA </t>
  </si>
  <si>
    <t xml:space="preserve">NIVELAMENTO DE PISO EM CONCRETO COM ACABADORA DE SUPERFÍCIE </t>
  </si>
  <si>
    <t xml:space="preserve">PREPARO DO PISO CIMENTADO PARA PINTURA - LIXAMENTO E LIMPEZA. AF_05/2021 </t>
  </si>
  <si>
    <t xml:space="preserve">PINTURA DE PISO COM TINTA ACRÍLICA, APLICAÇÃO MANUAL, 2 DEMÃOS, INCLUSO FUNDO PREPARADOR. AF_05/2021 </t>
  </si>
  <si>
    <t xml:space="preserve">ARMADURA EM BARRA DE AÇO CA-60 (A OU B) FYK = 600 MPA </t>
  </si>
  <si>
    <t xml:space="preserve">ARMAÇÃO DO SISTEMA DE PAREDES DE CONCRETO, EXECUTADA EM PLATIBANDAS, TELA Q-92. AF_12/2024_PS </t>
  </si>
  <si>
    <t xml:space="preserve">FORMA PLANA EM COMPENSADO PARA OBRA DE ARTE, SEM CIMBRAMENTO </t>
  </si>
  <si>
    <t xml:space="preserve">CIMBRAMENTO TUBULAR METÁLICO </t>
  </si>
  <si>
    <t xml:space="preserve">CONCRETO FCK = 25MPA, TRAÇO 1:2,3:2,7 (EM MASSA SECA DE CIMENTO/ AREIA MÉDIA/ BRITA 1) - PREPARO MECÂNICO COM BETONEIRA 400 L. AF_05/2021 </t>
  </si>
  <si>
    <t xml:space="preserve">LANÇAMENTO COM USO DE BALDES, ADENSAMENTO E ACABAMENTO DE CONCRETO EM ESTRUTURAS. AF_02/2022 </t>
  </si>
  <si>
    <t xml:space="preserve">RESINA ACRÍLICA PLASTIFICANTE </t>
  </si>
  <si>
    <t xml:space="preserve">MOBILIÁRIO EM CONCRETO ARMADO PRÉ-MOLDADO - FCK= 25 MPA </t>
  </si>
  <si>
    <t xml:space="preserve">CORRIMÃO EM TUBO DE AÇO INOXIDÁVEL ESCOVADO, DIÂMETRO DE 1 1/2´ E MONTANTES COM DIÂMETRO DE 2´ </t>
  </si>
  <si>
    <t xml:space="preserve">PLACA DE IDENTIFICAÇÃO EM ACRÍLICO COM TEXTO EM VINIL </t>
  </si>
  <si>
    <t xml:space="preserve">FABRICAÇÃO, MONTAGEM E DESMONTAGEM DE FÔRMA PARA VIGA BALDRAME, EM MADEIRA SERRADA, E=25 MM, 4 UTILIZAÇÕES. AF_01/2024 </t>
  </si>
  <si>
    <t xml:space="preserve">CONCRETO PREPARADO NO LOCAL, FCK = 20 MPA </t>
  </si>
  <si>
    <t xml:space="preserve">LANÇAMENTO E ADENSAMENTO DE CONCRETO OU MASSA EM FUNDAÇÃO </t>
  </si>
  <si>
    <t xml:space="preserve">IMPERMEABILIZAÇÃO DE SUPERFÍCIE COM ARGAMASSA DE CIMENTO E AREIA, COM ADITIVO IMPERMEABILIZANTE, E = 1,5CM. AF_09/2023 </t>
  </si>
  <si>
    <t xml:space="preserve">CIMALHA EM CONCRETO COM PINGADEIRA </t>
  </si>
  <si>
    <t xml:space="preserve">EXECUÇÃO DE PASSEIO (CALÇADA) OU PISO DE CONCRETO COM CONCRETO MOLDADO IN LOCO, USINADO C25, ACABAMENTO CONVENCIONAL, NÃO ARMADO. AF_03/2023 </t>
  </si>
  <si>
    <t xml:space="preserve">PILAR DE MADEIRA ROLIÇA, EUCALIPTO OU EQUIVALENTE DA REGIÃO, FIXADO COM VERGALHÃO, DIÂMETRO DE 16 A 20 CM, APOIO ARTICULADO, COMPRIMENTO DE 3 M. AF_03/2024 </t>
  </si>
  <si>
    <t xml:space="preserve">PINTURA VERNIZ (INCOLOR) ALQUÍDICO EM MADEIRA, USO INTERNO E EXTERNO, 3 DEMÃOS. AF_01/2021 </t>
  </si>
  <si>
    <t xml:space="preserve">CABO EM AÇO GALVANIZADO COM ALMA DE AÇO, DIÂMETRO DE 5/16´ (7,94 MM) </t>
  </si>
  <si>
    <t xml:space="preserve">POSTE TELECÔNICO RETO EM AÇO SAE 1010/1020 GALVANIZADO A FOGO, ALTURA DE 10,00 M </t>
  </si>
  <si>
    <t xml:space="preserve">LUMINÁRIA DE LED PARA ILUMINAÇÃO PÚBLICA, DE 98 W ATÉ 137 W - FORNECIMENTO E INSTALAÇÃO. AF_02/2025_PS </t>
  </si>
  <si>
    <t xml:space="preserve">SUPORTE TUBULAR DE FIXAÇÃO EM POSTE PARA 2 LUMINÁRIAS TIPO PÉTALA </t>
  </si>
  <si>
    <t xml:space="preserve">PREPARO DE FUNDO DE VALA COM LARGURA MENOR QUE 1,5 M (ACERTO DO SOLO NATURAL), EM LOCAL COM NÍVEL BAIXO DE INTERFERÊNCIA. AF_01/2026 </t>
  </si>
  <si>
    <t xml:space="preserve">CAIXA ENTERRADA ELÉTRICA RETANGULAR, EM CONCRETO PRÉ-MOLDADO, FUNDO COM BRITA, DIMENSÕES INTERNAS: 0,4X0,4X0,4 M. AF_12/2020 </t>
  </si>
  <si>
    <t xml:space="preserve">CONCRETO FCK = 15MPA, TRAÇO 1:3,4:3,5 (EM MASSA SECA DE CIMENTO/ AREIA MÉDIA/ BRITA 1) - PREPARO MECÂNICO COM BETONEIRA 400 L. AF_05/2021 </t>
  </si>
  <si>
    <t xml:space="preserve">CABO DE COBRE FLEXÍVEL DE 3 X 1,5 MM², ISOLAMENTO 0,6/1 KV - ISOLAÇÃO HEPR 90°C </t>
  </si>
  <si>
    <t xml:space="preserve">HASTE DE ATERRAMENTO, DIÂMETRO 5/8", COM 3 METROS - FORNECIMENTO E INSTALAÇÃO. AF_08/2023 </t>
  </si>
  <si>
    <t xml:space="preserve">CONECTOR CABO/HASTE DE 3/4´ </t>
  </si>
  <si>
    <t xml:space="preserve">RELÉ FOTOELÉTRICO PARA COMANDO DE ILUMINAÇÃO EXTERNA 1000 W - FORNECIMENTO E INSTALAÇÃO. AF_02/2025 </t>
  </si>
  <si>
    <t xml:space="preserve">ELETRODUTO CORRUGADO EM POLIETILENO DE ALTA DENSIDADE, DN= 75 MM, COM ACESSÓRIOS </t>
  </si>
  <si>
    <t xml:space="preserve">CABO DE COBRE FLEXÍVEL ISOLADO, 6 MM², ANTI-CHAMA 0,6/1,0 KV, PARA CIRCUITOS TERMINAIS - FORNECIMENTO E INSTALAÇÃO. AF_03/2023 </t>
  </si>
  <si>
    <t xml:space="preserve">REATERRO MANUAL DE VALAS, COM COMPACTADOR DE SOLOS DE PERCUSSÃO. AF_08/2023 </t>
  </si>
  <si>
    <t xml:space="preserve">QUADRO DE MEDIÇÃO GERAL DE ENERGIA PARA 1 MEDIDOR DE SOBREPOR - FORNECIMENTO E INSTALAÇÃO. AF_07/2025 </t>
  </si>
  <si>
    <t xml:space="preserve">ELETRODUTO GALVANIZADO CONFORME NBR13057 -  3/4´ COM ACESSÓRIOS </t>
  </si>
  <si>
    <t xml:space="preserve">DISJUNTOR TERMOMAGNÉTICO, BIPOLAR 220/380 V, CORRENTE DE 10 A ATÉ 50 A </t>
  </si>
  <si>
    <t xml:space="preserve">CONTATOR TRIPOLAR I NOMINAL 38A - FORNECIMENTO E INSTALAÇÃO. AF_07/2025 </t>
  </si>
  <si>
    <t xml:space="preserve">DISPOSITIVO DIFERENCIAL RESIDUAL DE 25 A X 30 MA - 2 POLOS </t>
  </si>
  <si>
    <t xml:space="preserve">ENTRADA DE ENERGIA ELÉTRICA, AÉREA, BIFÁSICA, COM CAIXA DE SOBREPOR, CABO DE 10 MM2 E DISJUNTOR DIN 50A (NÃO INCLUSO O POSTE DE CONCRETO). AF_12/2025 </t>
  </si>
  <si>
    <t xml:space="preserve">POSTE DE CONCRETO ARMADO DE SECAO DUPLO T, EXTENSAO DE 10,00 M, RESISTENCIA DE 300 A 400 DAN, TIPO B OU D </t>
  </si>
  <si>
    <t xml:space="preserve">SUPRESSOR DE SURTO MONOFÁSICO, CORRENTE NOMINAL 4 A 11 KA, IMAX. DE SURTO 12 ATÉ 15 KA </t>
  </si>
  <si>
    <t xml:space="preserve">CAIXA DE PROTEÇÃO ANTIFURTO </t>
  </si>
  <si>
    <t xml:space="preserve">IV.07 - BANCO EM ALVENARIA APARENTE E CONCRETO </t>
  </si>
  <si>
    <t xml:space="preserve">PLACA ORIENTADORA VERTICAL </t>
  </si>
  <si>
    <t xml:space="preserve">INSTALAÇÃO DE LIXEIRA METÁLICA DUPLA, CAPACIDADE DE 60 L, EM TUBO DE AÇO CARBONO E CESTOS EM CHAPA DE AÇO COM PINTURA ELETROSTÁTICA, SOBRE SOLO. AF_11/2021 </t>
  </si>
  <si>
    <t xml:space="preserve">FORNECIMENTO E ASSENTAMENTO DE GUIAS PARA JARDIM 7 X 11 X 100CM (IE-3) </t>
  </si>
  <si>
    <t xml:space="preserve">TERRA VEGETAL ORGÂNICA COMUM </t>
  </si>
  <si>
    <t xml:space="preserve">IRRIGAÇÃO MENSAL </t>
  </si>
  <si>
    <t xml:space="preserve">PLANTIO DE GRAMA ESMERALDA EM PLACAS (JARDINS E CANTEIROS) </t>
  </si>
  <si>
    <t>NÃO ALTERAR ESSA ABA, TRATA-SE DE BASE DE DADOS PARA AS DEMAIS. NÃO É NECESSÁRIA A IMPRESSÃO.</t>
  </si>
</sst>
</file>

<file path=xl/styles.xml><?xml version="1.0" encoding="utf-8"?>
<styleSheet xmlns="http://schemas.openxmlformats.org/spreadsheetml/2006/main">
  <numFmts count="4">
    <numFmt numFmtId="164" formatCode="[$R$-416]\ #,##0.00;[Red]\-[$R$-416]\ #,##0.00"/>
    <numFmt numFmtId="165" formatCode="d/m/yyyy"/>
    <numFmt numFmtId="166" formatCode="0.0"/>
    <numFmt numFmtId="167" formatCode="#,##0.000"/>
  </numFmts>
  <fonts count="26">
    <font>
      <sz val="10"/>
      <color rgb="FF000000"/>
      <name val="Liberation Sans1"/>
      <scheme val="minor"/>
    </font>
    <font>
      <sz val="12"/>
      <color rgb="FF000000"/>
      <name val="Arial"/>
      <family val="2"/>
    </font>
    <font>
      <sz val="10"/>
      <color rgb="FF000000"/>
      <name val="Liberation Sans1"/>
    </font>
    <font>
      <sz val="10"/>
      <name val="Liberation Sans1"/>
    </font>
    <font>
      <b/>
      <sz val="16"/>
      <color rgb="FF000000"/>
      <name val="Arial"/>
      <family val="2"/>
    </font>
    <font>
      <b/>
      <sz val="22"/>
      <color rgb="FFFF0000"/>
      <name val="Arial"/>
      <family val="2"/>
    </font>
    <font>
      <sz val="16"/>
      <color rgb="FF000000"/>
      <name val="Arial"/>
      <family val="2"/>
    </font>
    <font>
      <b/>
      <sz val="18"/>
      <color rgb="FF000000"/>
      <name val="Arial"/>
      <family val="2"/>
    </font>
    <font>
      <sz val="12"/>
      <color rgb="FFC9211E"/>
      <name val="Arial"/>
      <family val="2"/>
    </font>
    <font>
      <b/>
      <u/>
      <sz val="16"/>
      <color rgb="FF000000"/>
      <name val="Arial"/>
      <family val="2"/>
    </font>
    <font>
      <b/>
      <u/>
      <sz val="16"/>
      <color rgb="FF000000"/>
      <name val="Arial"/>
      <family val="2"/>
    </font>
    <font>
      <b/>
      <u/>
      <sz val="16"/>
      <color rgb="FF000000"/>
      <name val="Arial"/>
      <family val="2"/>
    </font>
    <font>
      <b/>
      <u/>
      <sz val="16"/>
      <color rgb="FF000000"/>
      <name val="Arial"/>
      <family val="2"/>
    </font>
    <font>
      <b/>
      <sz val="12"/>
      <color rgb="FF000000"/>
      <name val="Arial"/>
      <family val="2"/>
    </font>
    <font>
      <b/>
      <sz val="14"/>
      <color theme="1"/>
      <name val="Arial"/>
      <family val="2"/>
    </font>
    <font>
      <sz val="16"/>
      <color rgb="FF000000"/>
      <name val="Liberation Sans1"/>
    </font>
    <font>
      <b/>
      <u/>
      <sz val="16"/>
      <color rgb="FF000000"/>
      <name val="Arial"/>
      <family val="2"/>
    </font>
    <font>
      <i/>
      <sz val="16"/>
      <color rgb="FF000000"/>
      <name val="Arial"/>
      <family val="2"/>
    </font>
    <font>
      <b/>
      <u/>
      <sz val="16"/>
      <color rgb="FF000000"/>
      <name val="Arial"/>
      <family val="2"/>
    </font>
    <font>
      <b/>
      <u/>
      <sz val="16"/>
      <color rgb="FF000000"/>
      <name val="Arial"/>
      <family val="2"/>
    </font>
    <font>
      <sz val="16"/>
      <color rgb="FFA5A5A5"/>
      <name val="Arial"/>
      <family val="2"/>
    </font>
    <font>
      <b/>
      <sz val="16"/>
      <color rgb="FFFF0000"/>
      <name val="Arial"/>
      <family val="2"/>
    </font>
    <font>
      <u/>
      <sz val="16"/>
      <color rgb="FF000000"/>
      <name val="Arial"/>
      <family val="2"/>
    </font>
    <font>
      <b/>
      <sz val="12"/>
      <color theme="1"/>
      <name val="Arial"/>
      <family val="2"/>
    </font>
    <font>
      <sz val="12"/>
      <color theme="1"/>
      <name val="Arial"/>
      <family val="2"/>
    </font>
    <font>
      <sz val="30"/>
      <color rgb="FFFF0000"/>
      <name val="Arial"/>
      <family val="2"/>
    </font>
  </fonts>
  <fills count="14">
    <fill>
      <patternFill patternType="none"/>
    </fill>
    <fill>
      <patternFill patternType="gray125"/>
    </fill>
    <fill>
      <patternFill patternType="solid">
        <fgColor rgb="FFCCCCCC"/>
        <bgColor rgb="FFCCCCCC"/>
      </patternFill>
    </fill>
    <fill>
      <patternFill patternType="solid">
        <fgColor rgb="FFFFFFFF"/>
        <bgColor rgb="FFFFFFFF"/>
      </patternFill>
    </fill>
    <fill>
      <patternFill patternType="solid">
        <fgColor rgb="FFE2EFDA"/>
        <bgColor rgb="FFE2EFDA"/>
      </patternFill>
    </fill>
    <fill>
      <patternFill patternType="solid">
        <fgColor rgb="FFF2F2F2"/>
        <bgColor rgb="FFF2F2F2"/>
      </patternFill>
    </fill>
    <fill>
      <patternFill patternType="solid">
        <fgColor rgb="FFDDDDDD"/>
        <bgColor rgb="FFDDDDDD"/>
      </patternFill>
    </fill>
    <fill>
      <patternFill patternType="solid">
        <fgColor rgb="FFECECEC"/>
        <bgColor rgb="FFECECEC"/>
      </patternFill>
    </fill>
    <fill>
      <patternFill patternType="solid">
        <fgColor rgb="FFEAEAEA"/>
        <bgColor rgb="FFEAEAEA"/>
      </patternFill>
    </fill>
    <fill>
      <patternFill patternType="solid">
        <fgColor theme="0"/>
        <bgColor theme="0"/>
      </patternFill>
    </fill>
    <fill>
      <patternFill patternType="solid">
        <fgColor rgb="FFD9E1F2"/>
        <bgColor rgb="FFD9E1F2"/>
      </patternFill>
    </fill>
    <fill>
      <patternFill patternType="solid">
        <fgColor rgb="FFFFE599"/>
        <bgColor rgb="FFFFE599"/>
      </patternFill>
    </fill>
    <fill>
      <patternFill patternType="solid">
        <fgColor rgb="FFD9D9D9"/>
        <bgColor rgb="FFD9D9D9"/>
      </patternFill>
    </fill>
    <fill>
      <patternFill patternType="solid">
        <fgColor rgb="FFFFFF00"/>
        <bgColor rgb="FFFFFF00"/>
      </patternFill>
    </fill>
  </fills>
  <borders count="73">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style="thin">
        <color rgb="FF000000"/>
      </top>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hair">
        <color rgb="FF000000"/>
      </right>
      <top style="medium">
        <color rgb="FF000000"/>
      </top>
      <bottom style="medium">
        <color rgb="FF000000"/>
      </bottom>
      <diagonal/>
    </border>
    <border>
      <left style="hair">
        <color rgb="FF000000"/>
      </left>
      <right style="hair">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top/>
      <bottom/>
      <diagonal/>
    </border>
    <border>
      <left style="medium">
        <color rgb="FF000000"/>
      </left>
      <right style="hair">
        <color rgb="FF000000"/>
      </right>
      <top style="medium">
        <color rgb="FF000000"/>
      </top>
      <bottom/>
      <diagonal/>
    </border>
    <border>
      <left style="thin">
        <color rgb="FF000000"/>
      </left>
      <right style="thin">
        <color rgb="FF000000"/>
      </right>
      <top/>
      <bottom style="thin">
        <color rgb="FF000000"/>
      </bottom>
      <diagonal/>
    </border>
    <border>
      <left style="medium">
        <color rgb="FF000000"/>
      </left>
      <right style="hair">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medium">
        <color rgb="FF000000"/>
      </left>
      <right style="hair">
        <color rgb="FF000000"/>
      </right>
      <top/>
      <bottom/>
      <diagonal/>
    </border>
    <border>
      <left style="thin">
        <color rgb="FF000000"/>
      </left>
      <right/>
      <top/>
      <bottom style="hair">
        <color rgb="FF000000"/>
      </bottom>
      <diagonal/>
    </border>
    <border>
      <left/>
      <right style="medium">
        <color rgb="FF000000"/>
      </right>
      <top/>
      <bottom style="hair">
        <color rgb="FF000000"/>
      </bottom>
      <diagonal/>
    </border>
    <border>
      <left/>
      <right style="hair">
        <color rgb="FF000000"/>
      </right>
      <top style="thin">
        <color rgb="FF000000"/>
      </top>
      <bottom/>
      <diagonal/>
    </border>
    <border>
      <left style="hair">
        <color rgb="FF000000"/>
      </left>
      <right style="hair">
        <color rgb="FF000000"/>
      </right>
      <top style="medium">
        <color rgb="FF000000"/>
      </top>
      <bottom/>
      <diagonal/>
    </border>
    <border>
      <left/>
      <right style="hair">
        <color rgb="FF000000"/>
      </right>
      <top/>
      <bottom/>
      <diagonal/>
    </border>
    <border>
      <left style="hair">
        <color rgb="FF000000"/>
      </left>
      <right style="hair">
        <color rgb="FF000000"/>
      </right>
      <top/>
      <bottom/>
      <diagonal/>
    </border>
    <border>
      <left style="thin">
        <color rgb="FF000000"/>
      </left>
      <right style="medium">
        <color rgb="FF000000"/>
      </right>
      <top/>
      <bottom style="hair">
        <color rgb="FF000000"/>
      </bottom>
      <diagonal/>
    </border>
    <border>
      <left style="medium">
        <color rgb="FF000000"/>
      </left>
      <right style="hair">
        <color rgb="FF000000"/>
      </right>
      <top/>
      <bottom style="hair">
        <color rgb="FF000000"/>
      </bottom>
      <diagonal/>
    </border>
    <border>
      <left style="hair">
        <color rgb="FF000000"/>
      </left>
      <right style="hair">
        <color rgb="FF000000"/>
      </right>
      <top/>
      <bottom style="medium">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style="hair">
        <color rgb="FF000000"/>
      </bottom>
      <diagonal/>
    </border>
    <border>
      <left/>
      <right style="medium">
        <color rgb="FF000000"/>
      </right>
      <top style="thin">
        <color rgb="FF000000"/>
      </top>
      <bottom style="hair">
        <color rgb="FF000000"/>
      </bottom>
      <diagonal/>
    </border>
    <border>
      <left style="thin">
        <color rgb="FF000000"/>
      </left>
      <right style="thin">
        <color rgb="FF000000"/>
      </right>
      <top/>
      <bottom/>
      <diagonal/>
    </border>
    <border>
      <left/>
      <right style="hair">
        <color rgb="FF000000"/>
      </right>
      <top style="medium">
        <color rgb="FF000000"/>
      </top>
      <bottom/>
      <diagonal/>
    </border>
    <border>
      <left/>
      <right/>
      <top/>
      <bottom style="hair">
        <color rgb="FF000000"/>
      </bottom>
      <diagonal/>
    </border>
    <border>
      <left/>
      <right style="hair">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s>
  <cellStyleXfs count="1">
    <xf numFmtId="0" fontId="0" fillId="0" borderId="0"/>
  </cellStyleXfs>
  <cellXfs count="350">
    <xf numFmtId="0" fontId="0" fillId="0" borderId="0" xfId="0" applyFont="1" applyAlignment="1"/>
    <xf numFmtId="0" fontId="1" fillId="3" borderId="1" xfId="0" applyFont="1" applyFill="1" applyBorder="1"/>
    <xf numFmtId="0" fontId="1" fillId="3" borderId="2" xfId="0" applyFont="1" applyFill="1" applyBorder="1"/>
    <xf numFmtId="0" fontId="1" fillId="3" borderId="2" xfId="0" applyFont="1" applyFill="1" applyBorder="1" applyAlignment="1">
      <alignment wrapText="1"/>
    </xf>
    <xf numFmtId="4" fontId="1" fillId="3" borderId="2" xfId="0" applyNumberFormat="1" applyFont="1" applyFill="1" applyBorder="1" applyAlignment="1">
      <alignment horizontal="center"/>
    </xf>
    <xf numFmtId="164" fontId="1" fillId="3" borderId="2" xfId="0" applyNumberFormat="1" applyFont="1" applyFill="1" applyBorder="1"/>
    <xf numFmtId="0" fontId="1" fillId="0" borderId="0" xfId="0" applyFont="1"/>
    <xf numFmtId="0" fontId="1" fillId="3" borderId="6" xfId="0" applyFont="1" applyFill="1" applyBorder="1" applyAlignment="1">
      <alignment vertical="center"/>
    </xf>
    <xf numFmtId="0" fontId="1" fillId="3" borderId="7" xfId="0" applyFont="1" applyFill="1" applyBorder="1" applyAlignment="1">
      <alignment vertical="center"/>
    </xf>
    <xf numFmtId="0" fontId="1" fillId="3" borderId="7" xfId="0" applyFont="1" applyFill="1" applyBorder="1" applyAlignment="1">
      <alignment vertical="center" wrapText="1"/>
    </xf>
    <xf numFmtId="4" fontId="1" fillId="3" borderId="7" xfId="0" applyNumberFormat="1" applyFont="1" applyFill="1" applyBorder="1" applyAlignment="1">
      <alignment horizontal="center" vertical="center"/>
    </xf>
    <xf numFmtId="164" fontId="1" fillId="3" borderId="7" xfId="0" applyNumberFormat="1" applyFont="1" applyFill="1" applyBorder="1" applyAlignment="1">
      <alignment vertical="center"/>
    </xf>
    <xf numFmtId="0" fontId="1" fillId="0" borderId="0" xfId="0" applyFont="1" applyAlignment="1">
      <alignment vertical="center"/>
    </xf>
    <xf numFmtId="0" fontId="1" fillId="3" borderId="16" xfId="0" applyFont="1" applyFill="1" applyBorder="1" applyAlignment="1">
      <alignment vertical="center"/>
    </xf>
    <xf numFmtId="0" fontId="1" fillId="3" borderId="17" xfId="0" applyFont="1" applyFill="1" applyBorder="1" applyAlignment="1">
      <alignment vertical="center"/>
    </xf>
    <xf numFmtId="0" fontId="1" fillId="3" borderId="17" xfId="0" applyFont="1" applyFill="1" applyBorder="1" applyAlignment="1">
      <alignment vertical="center" wrapText="1"/>
    </xf>
    <xf numFmtId="4" fontId="1" fillId="3" borderId="17" xfId="0" applyNumberFormat="1" applyFont="1" applyFill="1" applyBorder="1" applyAlignment="1">
      <alignment horizontal="center" vertical="center"/>
    </xf>
    <xf numFmtId="164" fontId="1" fillId="3" borderId="17" xfId="0" applyNumberFormat="1" applyFont="1" applyFill="1" applyBorder="1" applyAlignment="1">
      <alignment vertical="center"/>
    </xf>
    <xf numFmtId="0" fontId="4" fillId="3" borderId="25" xfId="0" applyFont="1" applyFill="1" applyBorder="1" applyAlignment="1">
      <alignment vertical="center"/>
    </xf>
    <xf numFmtId="165" fontId="4" fillId="0" borderId="24" xfId="0" applyNumberFormat="1" applyFont="1" applyBorder="1" applyAlignment="1">
      <alignment vertical="center"/>
    </xf>
    <xf numFmtId="165" fontId="4" fillId="3" borderId="28" xfId="0" applyNumberFormat="1" applyFont="1" applyFill="1" applyBorder="1" applyAlignment="1">
      <alignment vertical="center"/>
    </xf>
    <xf numFmtId="0" fontId="4" fillId="3" borderId="29" xfId="0" applyFont="1" applyFill="1" applyBorder="1" applyAlignment="1">
      <alignment vertical="center"/>
    </xf>
    <xf numFmtId="10" fontId="4" fillId="0" borderId="24" xfId="0" applyNumberFormat="1" applyFont="1" applyBorder="1" applyAlignment="1">
      <alignment vertical="center"/>
    </xf>
    <xf numFmtId="4" fontId="4" fillId="0" borderId="24" xfId="0" applyNumberFormat="1" applyFont="1" applyBorder="1" applyAlignment="1">
      <alignment vertical="center"/>
    </xf>
    <xf numFmtId="0" fontId="1" fillId="3" borderId="25" xfId="0" applyFont="1" applyFill="1" applyBorder="1"/>
    <xf numFmtId="0" fontId="1" fillId="3" borderId="30" xfId="0" applyFont="1" applyFill="1" applyBorder="1" applyAlignment="1">
      <alignment wrapText="1"/>
    </xf>
    <xf numFmtId="0" fontId="1" fillId="3" borderId="30" xfId="0" applyFont="1" applyFill="1" applyBorder="1"/>
    <xf numFmtId="0" fontId="8" fillId="0" borderId="0" xfId="0" applyFont="1" applyAlignment="1">
      <alignment horizontal="center" vertical="center" wrapText="1"/>
    </xf>
    <xf numFmtId="4" fontId="1" fillId="3" borderId="30" xfId="0" applyNumberFormat="1" applyFont="1" applyFill="1" applyBorder="1" applyAlignment="1">
      <alignment horizontal="center"/>
    </xf>
    <xf numFmtId="164" fontId="1" fillId="3" borderId="30" xfId="0" applyNumberFormat="1" applyFont="1" applyFill="1" applyBorder="1"/>
    <xf numFmtId="0" fontId="1" fillId="3" borderId="28" xfId="0" applyFont="1" applyFill="1" applyBorder="1"/>
    <xf numFmtId="0" fontId="2" fillId="0" borderId="0" xfId="0" applyFont="1"/>
    <xf numFmtId="0" fontId="9" fillId="6" borderId="29" xfId="0" applyFont="1" applyFill="1" applyBorder="1" applyAlignment="1">
      <alignment horizontal="center" vertical="center"/>
    </xf>
    <xf numFmtId="0" fontId="10" fillId="6" borderId="29" xfId="0" applyFont="1" applyFill="1" applyBorder="1" applyAlignment="1">
      <alignment horizontal="center" vertical="center" wrapText="1"/>
    </xf>
    <xf numFmtId="4" fontId="11" fillId="6" borderId="29" xfId="0" applyNumberFormat="1" applyFont="1" applyFill="1" applyBorder="1" applyAlignment="1">
      <alignment horizontal="center" vertical="center"/>
    </xf>
    <xf numFmtId="164" fontId="12" fillId="6" borderId="29" xfId="0" applyNumberFormat="1" applyFont="1" applyFill="1" applyBorder="1" applyAlignment="1">
      <alignment horizontal="center" vertical="center" wrapText="1"/>
    </xf>
    <xf numFmtId="0" fontId="13" fillId="0" borderId="0" xfId="0" applyFont="1"/>
    <xf numFmtId="0" fontId="8" fillId="0" borderId="29" xfId="0" applyFont="1" applyBorder="1" applyAlignment="1">
      <alignment horizontal="center" vertical="center" wrapText="1"/>
    </xf>
    <xf numFmtId="0" fontId="4" fillId="0" borderId="29" xfId="0" applyFont="1" applyBorder="1" applyAlignment="1">
      <alignment vertical="center"/>
    </xf>
    <xf numFmtId="0" fontId="1" fillId="0" borderId="0" xfId="0" applyFont="1" applyAlignment="1">
      <alignment horizontal="center" vertical="center"/>
    </xf>
    <xf numFmtId="0" fontId="4" fillId="6" borderId="25" xfId="0" applyFont="1" applyFill="1" applyBorder="1" applyAlignment="1">
      <alignment horizontal="center" vertical="center"/>
    </xf>
    <xf numFmtId="0" fontId="4" fillId="6" borderId="30" xfId="0" applyFont="1" applyFill="1" applyBorder="1" applyAlignment="1">
      <alignment horizontal="center" vertical="center"/>
    </xf>
    <xf numFmtId="0" fontId="4" fillId="6" borderId="30" xfId="0" applyFont="1" applyFill="1" applyBorder="1" applyAlignment="1">
      <alignment horizontal="center" vertical="center" wrapText="1"/>
    </xf>
    <xf numFmtId="4" fontId="4" fillId="6" borderId="30" xfId="0" applyNumberFormat="1" applyFont="1" applyFill="1" applyBorder="1" applyAlignment="1">
      <alignment horizontal="center" vertical="center"/>
    </xf>
    <xf numFmtId="164" fontId="4" fillId="6" borderId="30" xfId="0" applyNumberFormat="1" applyFont="1" applyFill="1" applyBorder="1" applyAlignment="1">
      <alignment horizontal="center" vertical="center"/>
    </xf>
    <xf numFmtId="0" fontId="4" fillId="6" borderId="28" xfId="0" applyFont="1" applyFill="1" applyBorder="1" applyAlignment="1">
      <alignment horizontal="center" vertical="center"/>
    </xf>
    <xf numFmtId="0" fontId="6" fillId="3" borderId="6" xfId="0" applyFont="1" applyFill="1" applyBorder="1" applyAlignment="1">
      <alignment vertical="center"/>
    </xf>
    <xf numFmtId="164" fontId="13" fillId="0" borderId="0" xfId="0" applyNumberFormat="1" applyFont="1" applyAlignment="1">
      <alignment horizontal="center" vertical="center"/>
    </xf>
    <xf numFmtId="0" fontId="6" fillId="3" borderId="7" xfId="0" applyFont="1" applyFill="1" applyBorder="1" applyAlignment="1">
      <alignment vertical="center"/>
    </xf>
    <xf numFmtId="0" fontId="8" fillId="0" borderId="29" xfId="0" applyFont="1" applyBorder="1" applyAlignment="1">
      <alignment horizontal="center" vertical="center"/>
    </xf>
    <xf numFmtId="0" fontId="14" fillId="0" borderId="0" xfId="0" applyFont="1" applyAlignment="1">
      <alignment horizontal="center" vertical="center"/>
    </xf>
    <xf numFmtId="0" fontId="6" fillId="0" borderId="29" xfId="0" applyFont="1" applyBorder="1" applyAlignment="1">
      <alignment horizontal="center"/>
    </xf>
    <xf numFmtId="0" fontId="6" fillId="3" borderId="35" xfId="0" applyFont="1" applyFill="1" applyBorder="1" applyAlignment="1">
      <alignment vertical="center"/>
    </xf>
    <xf numFmtId="0" fontId="4" fillId="3" borderId="30" xfId="0" applyFont="1" applyFill="1" applyBorder="1" applyAlignment="1">
      <alignment horizontal="center" vertical="center"/>
    </xf>
    <xf numFmtId="0" fontId="4" fillId="3" borderId="30" xfId="0" applyFont="1" applyFill="1" applyBorder="1" applyAlignment="1">
      <alignment horizontal="center" vertical="center" wrapText="1"/>
    </xf>
    <xf numFmtId="0" fontId="4" fillId="3" borderId="30" xfId="0" applyFont="1" applyFill="1" applyBorder="1" applyAlignment="1">
      <alignment horizontal="left" vertical="center" wrapText="1"/>
    </xf>
    <xf numFmtId="4" fontId="4" fillId="3" borderId="30" xfId="0" applyNumberFormat="1" applyFont="1" applyFill="1" applyBorder="1" applyAlignment="1">
      <alignment horizontal="center" vertical="center"/>
    </xf>
    <xf numFmtId="164" fontId="4" fillId="3" borderId="30" xfId="0" applyNumberFormat="1" applyFont="1" applyFill="1" applyBorder="1" applyAlignment="1">
      <alignment horizontal="center" vertical="center"/>
    </xf>
    <xf numFmtId="164" fontId="4" fillId="3" borderId="28" xfId="0" applyNumberFormat="1" applyFont="1" applyFill="1" applyBorder="1" applyAlignment="1">
      <alignment horizontal="center" vertical="center"/>
    </xf>
    <xf numFmtId="164" fontId="4" fillId="3" borderId="29" xfId="0" applyNumberFormat="1" applyFont="1" applyFill="1" applyBorder="1" applyAlignment="1">
      <alignment horizontal="center" vertical="center"/>
    </xf>
    <xf numFmtId="164" fontId="1" fillId="0" borderId="0" xfId="0" applyNumberFormat="1" applyFont="1" applyAlignment="1">
      <alignment horizontal="center" vertical="center"/>
    </xf>
    <xf numFmtId="0" fontId="1" fillId="0" borderId="29" xfId="0" applyFont="1" applyBorder="1" applyAlignment="1">
      <alignment horizontal="center" vertical="center"/>
    </xf>
    <xf numFmtId="0" fontId="1" fillId="0" borderId="26" xfId="0" applyFont="1" applyBorder="1" applyAlignment="1">
      <alignment vertical="center"/>
    </xf>
    <xf numFmtId="0" fontId="6" fillId="0" borderId="29" xfId="0" applyFont="1" applyBorder="1" applyAlignment="1">
      <alignment horizontal="center" vertical="center"/>
    </xf>
    <xf numFmtId="1" fontId="6" fillId="3" borderId="29" xfId="0" applyNumberFormat="1" applyFont="1" applyFill="1" applyBorder="1" applyAlignment="1">
      <alignment horizontal="center" vertical="center"/>
    </xf>
    <xf numFmtId="0" fontId="6" fillId="3" borderId="29" xfId="0" applyFont="1" applyFill="1" applyBorder="1" applyAlignment="1">
      <alignment horizontal="center" vertical="center" wrapText="1"/>
    </xf>
    <xf numFmtId="0" fontId="6" fillId="3" borderId="29" xfId="0" applyFont="1" applyFill="1" applyBorder="1" applyAlignment="1">
      <alignment horizontal="left" vertical="center" wrapText="1"/>
    </xf>
    <xf numFmtId="0" fontId="1" fillId="3" borderId="16" xfId="0" applyFont="1" applyFill="1" applyBorder="1"/>
    <xf numFmtId="0" fontId="1" fillId="3" borderId="17" xfId="0" applyFont="1" applyFill="1" applyBorder="1"/>
    <xf numFmtId="0" fontId="1" fillId="3" borderId="7" xfId="0" applyFont="1" applyFill="1" applyBorder="1"/>
    <xf numFmtId="164" fontId="1" fillId="3" borderId="7" xfId="0" applyNumberFormat="1" applyFont="1" applyFill="1" applyBorder="1"/>
    <xf numFmtId="0" fontId="6" fillId="3" borderId="29" xfId="0" applyFont="1" applyFill="1" applyBorder="1" applyAlignment="1">
      <alignment horizontal="center" vertical="center"/>
    </xf>
    <xf numFmtId="0" fontId="1" fillId="0" borderId="26" xfId="0" applyFont="1" applyBorder="1"/>
    <xf numFmtId="4" fontId="6" fillId="3" borderId="29" xfId="0" applyNumberFormat="1" applyFont="1" applyFill="1" applyBorder="1" applyAlignment="1">
      <alignment horizontal="center" vertical="center" wrapText="1"/>
    </xf>
    <xf numFmtId="0" fontId="1" fillId="3" borderId="35" xfId="0" applyFont="1" applyFill="1" applyBorder="1"/>
    <xf numFmtId="164" fontId="6" fillId="3" borderId="29" xfId="0" applyNumberFormat="1" applyFont="1" applyFill="1" applyBorder="1" applyAlignment="1">
      <alignment horizontal="center" vertical="center"/>
    </xf>
    <xf numFmtId="0" fontId="4" fillId="6" borderId="29" xfId="0" applyFont="1" applyFill="1" applyBorder="1" applyAlignment="1">
      <alignment horizontal="center" vertical="center"/>
    </xf>
    <xf numFmtId="10" fontId="15" fillId="0" borderId="0" xfId="0" applyNumberFormat="1" applyFont="1" applyAlignment="1">
      <alignment horizontal="center" vertical="center"/>
    </xf>
    <xf numFmtId="0" fontId="16" fillId="6" borderId="29" xfId="0" applyFont="1" applyFill="1" applyBorder="1" applyAlignment="1">
      <alignment vertical="center"/>
    </xf>
    <xf numFmtId="4" fontId="4" fillId="6" borderId="1" xfId="0" applyNumberFormat="1" applyFont="1" applyFill="1" applyBorder="1" applyAlignment="1">
      <alignment horizontal="center" vertical="center"/>
    </xf>
    <xf numFmtId="4" fontId="4" fillId="6" borderId="28" xfId="0" applyNumberFormat="1" applyFont="1" applyFill="1" applyBorder="1" applyAlignment="1">
      <alignment horizontal="center" vertical="center"/>
    </xf>
    <xf numFmtId="0" fontId="8" fillId="0" borderId="0" xfId="0" applyFont="1" applyAlignment="1">
      <alignment horizontal="center" vertical="center"/>
    </xf>
    <xf numFmtId="4" fontId="4" fillId="6" borderId="29" xfId="0" applyNumberFormat="1" applyFont="1" applyFill="1" applyBorder="1" applyAlignment="1">
      <alignment horizontal="center" vertical="center"/>
    </xf>
    <xf numFmtId="0" fontId="4" fillId="8" borderId="25" xfId="0" applyFont="1" applyFill="1" applyBorder="1" applyAlignment="1">
      <alignment horizontal="center" vertical="center"/>
    </xf>
    <xf numFmtId="0" fontId="4" fillId="8" borderId="30" xfId="0" applyFont="1" applyFill="1" applyBorder="1" applyAlignment="1">
      <alignment horizontal="left" vertical="center" wrapText="1"/>
    </xf>
    <xf numFmtId="0" fontId="4" fillId="3" borderId="25" xfId="0" applyFont="1" applyFill="1" applyBorder="1" applyAlignment="1">
      <alignment horizontal="center" vertical="center" wrapText="1"/>
    </xf>
    <xf numFmtId="4" fontId="4" fillId="3" borderId="28" xfId="0" applyNumberFormat="1" applyFont="1" applyFill="1" applyBorder="1" applyAlignment="1">
      <alignment horizontal="center" vertical="center"/>
    </xf>
    <xf numFmtId="0" fontId="6" fillId="0" borderId="38" xfId="0" applyFont="1" applyBorder="1" applyAlignment="1">
      <alignment horizontal="center" vertical="center"/>
    </xf>
    <xf numFmtId="0" fontId="6" fillId="3" borderId="16" xfId="0" applyFont="1" applyFill="1" applyBorder="1" applyAlignment="1">
      <alignment horizontal="left" vertical="center" wrapText="1"/>
    </xf>
    <xf numFmtId="0" fontId="1" fillId="0" borderId="29" xfId="0" applyFont="1" applyBorder="1"/>
    <xf numFmtId="0" fontId="6" fillId="3" borderId="28" xfId="0" applyFont="1" applyFill="1" applyBorder="1" applyAlignment="1">
      <alignment horizontal="center" vertical="center"/>
    </xf>
    <xf numFmtId="2" fontId="6" fillId="3" borderId="29" xfId="0" applyNumberFormat="1" applyFont="1" applyFill="1" applyBorder="1" applyAlignment="1">
      <alignment horizontal="center" vertical="center" wrapText="1"/>
    </xf>
    <xf numFmtId="0" fontId="6" fillId="3" borderId="25" xfId="0" applyFont="1" applyFill="1" applyBorder="1" applyAlignment="1">
      <alignment horizontal="left" vertical="center" wrapText="1"/>
    </xf>
    <xf numFmtId="0" fontId="6" fillId="9" borderId="29" xfId="0" applyFont="1" applyFill="1" applyBorder="1" applyAlignment="1">
      <alignment horizontal="center" vertical="center"/>
    </xf>
    <xf numFmtId="0" fontId="6" fillId="0" borderId="22" xfId="0" applyFont="1" applyBorder="1"/>
    <xf numFmtId="0" fontId="6" fillId="3" borderId="30" xfId="0" applyFont="1" applyFill="1" applyBorder="1" applyAlignment="1">
      <alignment horizontal="left" vertical="center" wrapText="1"/>
    </xf>
    <xf numFmtId="4" fontId="6" fillId="3" borderId="17" xfId="0" applyNumberFormat="1" applyFont="1" applyFill="1" applyBorder="1" applyAlignment="1">
      <alignment horizontal="center" vertical="center"/>
    </xf>
    <xf numFmtId="4" fontId="6" fillId="3" borderId="30" xfId="0" applyNumberFormat="1" applyFont="1" applyFill="1" applyBorder="1" applyAlignment="1">
      <alignment horizontal="center" vertical="center"/>
    </xf>
    <xf numFmtId="166" fontId="6" fillId="3" borderId="30" xfId="0" applyNumberFormat="1"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left" vertical="center" wrapText="1"/>
    </xf>
    <xf numFmtId="0" fontId="6" fillId="9" borderId="29" xfId="0" applyFont="1" applyFill="1" applyBorder="1" applyAlignment="1">
      <alignment horizontal="center" vertical="center" wrapText="1"/>
    </xf>
    <xf numFmtId="166" fontId="6" fillId="3" borderId="7" xfId="0" applyNumberFormat="1" applyFont="1" applyFill="1" applyBorder="1" applyAlignment="1">
      <alignment horizontal="center" vertical="center"/>
    </xf>
    <xf numFmtId="0" fontId="6" fillId="3" borderId="30" xfId="0" applyFont="1" applyFill="1" applyBorder="1"/>
    <xf numFmtId="0" fontId="6" fillId="3" borderId="30" xfId="0" applyFont="1" applyFill="1" applyBorder="1" applyAlignment="1">
      <alignment horizontal="center" vertical="center" wrapText="1"/>
    </xf>
    <xf numFmtId="164" fontId="6" fillId="3" borderId="30" xfId="0" applyNumberFormat="1" applyFont="1" applyFill="1" applyBorder="1" applyAlignment="1">
      <alignment horizontal="center" vertical="center"/>
    </xf>
    <xf numFmtId="0" fontId="4" fillId="6" borderId="16" xfId="0" applyFont="1" applyFill="1" applyBorder="1" applyAlignment="1">
      <alignment horizontal="center" vertical="center"/>
    </xf>
    <xf numFmtId="0" fontId="4" fillId="6" borderId="17" xfId="0" applyFont="1" applyFill="1" applyBorder="1" applyAlignment="1">
      <alignment horizontal="center" vertical="center"/>
    </xf>
    <xf numFmtId="0" fontId="6" fillId="3" borderId="49" xfId="0" applyFont="1" applyFill="1" applyBorder="1" applyAlignment="1">
      <alignment horizontal="center" vertical="center"/>
    </xf>
    <xf numFmtId="2" fontId="6" fillId="3" borderId="49" xfId="0" applyNumberFormat="1" applyFont="1" applyFill="1" applyBorder="1" applyAlignment="1">
      <alignment horizontal="center" vertical="center" wrapText="1"/>
    </xf>
    <xf numFmtId="164" fontId="6" fillId="3" borderId="49" xfId="0" applyNumberFormat="1" applyFont="1" applyFill="1" applyBorder="1" applyAlignment="1">
      <alignment horizontal="center" vertical="center"/>
    </xf>
    <xf numFmtId="0" fontId="6" fillId="0" borderId="0" xfId="0" applyFont="1"/>
    <xf numFmtId="0" fontId="6" fillId="0" borderId="29" xfId="0" applyFont="1" applyBorder="1" applyAlignment="1">
      <alignment horizontal="center" vertical="center" wrapText="1"/>
    </xf>
    <xf numFmtId="49" fontId="6" fillId="3" borderId="29" xfId="0" applyNumberFormat="1" applyFont="1" applyFill="1" applyBorder="1" applyAlignment="1">
      <alignment horizontal="center" vertical="center"/>
    </xf>
    <xf numFmtId="0" fontId="1" fillId="0" borderId="27" xfId="0" applyFont="1" applyBorder="1"/>
    <xf numFmtId="0" fontId="6" fillId="6" borderId="25" xfId="0" applyFont="1" applyFill="1" applyBorder="1"/>
    <xf numFmtId="0" fontId="6" fillId="6" borderId="30" xfId="0" applyFont="1" applyFill="1" applyBorder="1"/>
    <xf numFmtId="0" fontId="6" fillId="6" borderId="30" xfId="0" applyFont="1" applyFill="1" applyBorder="1" applyAlignment="1">
      <alignment horizontal="center" vertical="center" wrapText="1"/>
    </xf>
    <xf numFmtId="0" fontId="6" fillId="6" borderId="30" xfId="0" applyFont="1" applyFill="1" applyBorder="1" applyAlignment="1">
      <alignment horizontal="left" vertical="center" wrapText="1"/>
    </xf>
    <xf numFmtId="166" fontId="6" fillId="6" borderId="30" xfId="0" applyNumberFormat="1" applyFont="1" applyFill="1" applyBorder="1" applyAlignment="1">
      <alignment horizontal="center" vertical="center"/>
    </xf>
    <xf numFmtId="4" fontId="6" fillId="6" borderId="30" xfId="0" applyNumberFormat="1" applyFont="1" applyFill="1" applyBorder="1" applyAlignment="1">
      <alignment horizontal="center" vertical="center"/>
    </xf>
    <xf numFmtId="164" fontId="6" fillId="6" borderId="30" xfId="0" applyNumberFormat="1" applyFont="1" applyFill="1" applyBorder="1" applyAlignment="1">
      <alignment horizontal="center" vertical="center"/>
    </xf>
    <xf numFmtId="164" fontId="4" fillId="6" borderId="28" xfId="0" applyNumberFormat="1" applyFont="1" applyFill="1" applyBorder="1" applyAlignment="1">
      <alignment horizontal="center" vertical="center"/>
    </xf>
    <xf numFmtId="164" fontId="4" fillId="6" borderId="29" xfId="0" applyNumberFormat="1" applyFont="1" applyFill="1" applyBorder="1" applyAlignment="1">
      <alignment horizontal="center" vertical="center" wrapText="1"/>
    </xf>
    <xf numFmtId="164" fontId="4" fillId="6" borderId="29" xfId="0" applyNumberFormat="1" applyFont="1" applyFill="1" applyBorder="1" applyAlignment="1">
      <alignment horizontal="center" vertical="center"/>
    </xf>
    <xf numFmtId="10" fontId="6" fillId="3" borderId="29" xfId="0" applyNumberFormat="1" applyFont="1" applyFill="1" applyBorder="1" applyAlignment="1">
      <alignment horizontal="center" vertical="center"/>
    </xf>
    <xf numFmtId="164" fontId="6" fillId="3" borderId="25" xfId="0" applyNumberFormat="1" applyFont="1" applyFill="1" applyBorder="1" applyAlignment="1">
      <alignment horizontal="center" vertical="center"/>
    </xf>
    <xf numFmtId="164" fontId="6" fillId="3" borderId="28" xfId="0" applyNumberFormat="1" applyFont="1" applyFill="1" applyBorder="1" applyAlignment="1">
      <alignment horizontal="center" vertical="center"/>
    </xf>
    <xf numFmtId="0" fontId="1" fillId="0" borderId="0" xfId="0" applyFont="1" applyAlignment="1">
      <alignment wrapText="1"/>
    </xf>
    <xf numFmtId="164" fontId="2" fillId="0" borderId="0" xfId="0" applyNumberFormat="1" applyFont="1"/>
    <xf numFmtId="164" fontId="1" fillId="0" borderId="0" xfId="0" applyNumberFormat="1" applyFont="1"/>
    <xf numFmtId="4" fontId="1" fillId="0" borderId="0" xfId="0" applyNumberFormat="1" applyFont="1" applyAlignment="1">
      <alignment horizontal="center"/>
    </xf>
    <xf numFmtId="0" fontId="6" fillId="3" borderId="2" xfId="0" applyFont="1" applyFill="1" applyBorder="1"/>
    <xf numFmtId="0" fontId="6" fillId="3" borderId="2" xfId="0" applyFont="1" applyFill="1" applyBorder="1" applyAlignment="1">
      <alignment horizontal="right"/>
    </xf>
    <xf numFmtId="0" fontId="6" fillId="3" borderId="8" xfId="0" applyFont="1" applyFill="1" applyBorder="1" applyAlignment="1">
      <alignment horizontal="right"/>
    </xf>
    <xf numFmtId="0" fontId="2" fillId="0" borderId="0" xfId="0" applyFont="1" applyAlignment="1">
      <alignment vertical="center"/>
    </xf>
    <xf numFmtId="0" fontId="6" fillId="0" borderId="0" xfId="0" applyFont="1" applyAlignment="1">
      <alignment vertical="center"/>
    </xf>
    <xf numFmtId="0" fontId="6" fillId="3" borderId="17" xfId="0" applyFont="1" applyFill="1" applyBorder="1" applyAlignment="1">
      <alignment vertical="center"/>
    </xf>
    <xf numFmtId="0" fontId="4" fillId="3" borderId="51" xfId="0" applyFont="1" applyFill="1" applyBorder="1" applyAlignment="1">
      <alignment vertical="center"/>
    </xf>
    <xf numFmtId="10" fontId="4" fillId="3" borderId="28" xfId="0" applyNumberFormat="1" applyFont="1" applyFill="1" applyBorder="1" applyAlignment="1">
      <alignment vertical="center"/>
    </xf>
    <xf numFmtId="0" fontId="4" fillId="3" borderId="25" xfId="0" applyFont="1" applyFill="1" applyBorder="1"/>
    <xf numFmtId="0" fontId="6" fillId="3" borderId="30" xfId="0" applyFont="1" applyFill="1" applyBorder="1" applyAlignment="1">
      <alignment horizontal="left"/>
    </xf>
    <xf numFmtId="0" fontId="4" fillId="3" borderId="30" xfId="0" applyFont="1" applyFill="1" applyBorder="1"/>
    <xf numFmtId="10" fontId="4" fillId="3" borderId="28" xfId="0" applyNumberFormat="1" applyFont="1" applyFill="1" applyBorder="1"/>
    <xf numFmtId="0" fontId="18" fillId="2" borderId="49" xfId="0" applyFont="1" applyFill="1" applyBorder="1" applyAlignment="1">
      <alignment horizontal="center" vertical="center"/>
    </xf>
    <xf numFmtId="0" fontId="19" fillId="2" borderId="49" xfId="0" applyFont="1" applyFill="1" applyBorder="1" applyAlignment="1">
      <alignment horizontal="center" vertical="center" wrapText="1"/>
    </xf>
    <xf numFmtId="0" fontId="4" fillId="2" borderId="49"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51" xfId="0" applyFont="1" applyFill="1" applyBorder="1" applyAlignment="1">
      <alignment horizontal="center" vertical="center"/>
    </xf>
    <xf numFmtId="164" fontId="4" fillId="2" borderId="2" xfId="0" applyNumberFormat="1" applyFont="1" applyFill="1" applyBorder="1" applyAlignment="1">
      <alignment horizontal="center" vertical="center"/>
    </xf>
    <xf numFmtId="164" fontId="4" fillId="2" borderId="8" xfId="0" applyNumberFormat="1" applyFont="1" applyFill="1" applyBorder="1" applyAlignment="1">
      <alignment horizontal="center" vertical="center"/>
    </xf>
    <xf numFmtId="10" fontId="4" fillId="2" borderId="1" xfId="0" applyNumberFormat="1" applyFont="1" applyFill="1" applyBorder="1" applyAlignment="1">
      <alignment horizontal="center" vertical="center"/>
    </xf>
    <xf numFmtId="164" fontId="6" fillId="2" borderId="25" xfId="0" applyNumberFormat="1" applyFont="1" applyFill="1" applyBorder="1" applyAlignment="1">
      <alignment horizontal="center"/>
    </xf>
    <xf numFmtId="164" fontId="6" fillId="2" borderId="30" xfId="0" applyNumberFormat="1" applyFont="1" applyFill="1" applyBorder="1" applyAlignment="1">
      <alignment horizontal="center"/>
    </xf>
    <xf numFmtId="164" fontId="6" fillId="2" borderId="28" xfId="0" applyNumberFormat="1" applyFont="1" applyFill="1" applyBorder="1" applyAlignment="1">
      <alignment horizontal="center"/>
    </xf>
    <xf numFmtId="0" fontId="6" fillId="0" borderId="12" xfId="0" applyFont="1" applyBorder="1"/>
    <xf numFmtId="0" fontId="6" fillId="0" borderId="13" xfId="0" applyFont="1" applyBorder="1"/>
    <xf numFmtId="164" fontId="6" fillId="6" borderId="2" xfId="0" applyNumberFormat="1" applyFont="1" applyFill="1" applyBorder="1" applyAlignment="1">
      <alignment horizontal="center"/>
    </xf>
    <xf numFmtId="0" fontId="6" fillId="0" borderId="15" xfId="0" applyFont="1" applyBorder="1" applyAlignment="1">
      <alignment horizontal="center"/>
    </xf>
    <xf numFmtId="0" fontId="4" fillId="6" borderId="1" xfId="0" applyFont="1" applyFill="1" applyBorder="1" applyAlignment="1">
      <alignment horizontal="center" vertical="center"/>
    </xf>
    <xf numFmtId="0" fontId="4" fillId="6" borderId="51" xfId="0" applyFont="1" applyFill="1" applyBorder="1" applyAlignment="1">
      <alignment horizontal="center" vertical="center"/>
    </xf>
    <xf numFmtId="164" fontId="4" fillId="6" borderId="2" xfId="0" applyNumberFormat="1" applyFont="1" applyFill="1" applyBorder="1" applyAlignment="1">
      <alignment horizontal="center" vertical="center"/>
    </xf>
    <xf numFmtId="164" fontId="4" fillId="6" borderId="8" xfId="0" applyNumberFormat="1" applyFont="1" applyFill="1" applyBorder="1" applyAlignment="1">
      <alignment horizontal="center" vertical="center"/>
    </xf>
    <xf numFmtId="10" fontId="4" fillId="6" borderId="51" xfId="0" applyNumberFormat="1" applyFont="1" applyFill="1" applyBorder="1" applyAlignment="1">
      <alignment horizontal="center" vertical="center"/>
    </xf>
    <xf numFmtId="164" fontId="6" fillId="6" borderId="66" xfId="0" applyNumberFormat="1" applyFont="1" applyFill="1" applyBorder="1" applyAlignment="1">
      <alignment horizontal="center"/>
    </xf>
    <xf numFmtId="0" fontId="4" fillId="3" borderId="16" xfId="0" applyFont="1" applyFill="1" applyBorder="1" applyAlignment="1">
      <alignment horizontal="center" vertical="center"/>
    </xf>
    <xf numFmtId="0" fontId="4" fillId="3" borderId="49" xfId="0" applyFont="1" applyFill="1" applyBorder="1" applyAlignment="1">
      <alignment horizontal="center" vertical="center"/>
    </xf>
    <xf numFmtId="164" fontId="4" fillId="3" borderId="17" xfId="0" applyNumberFormat="1" applyFont="1" applyFill="1" applyBorder="1" applyAlignment="1">
      <alignment horizontal="center" vertical="center"/>
    </xf>
    <xf numFmtId="164" fontId="4" fillId="3" borderId="44" xfId="0" applyNumberFormat="1" applyFont="1" applyFill="1" applyBorder="1" applyAlignment="1">
      <alignment horizontal="center" vertical="center"/>
    </xf>
    <xf numFmtId="164" fontId="4" fillId="3" borderId="49" xfId="0" applyNumberFormat="1" applyFont="1" applyFill="1" applyBorder="1" applyAlignment="1">
      <alignment horizontal="center" vertical="center"/>
    </xf>
    <xf numFmtId="10" fontId="6" fillId="3" borderId="49" xfId="0" applyNumberFormat="1" applyFont="1" applyFill="1" applyBorder="1" applyAlignment="1">
      <alignment horizontal="center"/>
    </xf>
    <xf numFmtId="10" fontId="6" fillId="3" borderId="16" xfId="0" applyNumberFormat="1" applyFont="1" applyFill="1" applyBorder="1" applyAlignment="1">
      <alignment horizontal="center"/>
    </xf>
    <xf numFmtId="0" fontId="6" fillId="0" borderId="32" xfId="0" applyFont="1" applyBorder="1" applyAlignment="1">
      <alignment horizontal="center"/>
    </xf>
    <xf numFmtId="0" fontId="6" fillId="0" borderId="32" xfId="0" applyFont="1" applyBorder="1"/>
    <xf numFmtId="0" fontId="6" fillId="0" borderId="33" xfId="0" applyFont="1" applyBorder="1"/>
    <xf numFmtId="164" fontId="20" fillId="6" borderId="66" xfId="0" applyNumberFormat="1" applyFont="1" applyFill="1" applyBorder="1" applyAlignment="1">
      <alignment horizontal="center"/>
    </xf>
    <xf numFmtId="4" fontId="6" fillId="3" borderId="44" xfId="0" applyNumberFormat="1" applyFont="1" applyFill="1" applyBorder="1" applyAlignment="1">
      <alignment horizontal="center" vertical="center"/>
    </xf>
    <xf numFmtId="10" fontId="4" fillId="2" borderId="51" xfId="0" applyNumberFormat="1" applyFont="1" applyFill="1" applyBorder="1" applyAlignment="1">
      <alignment horizontal="center" vertical="center"/>
    </xf>
    <xf numFmtId="164" fontId="6" fillId="6" borderId="51" xfId="0" applyNumberFormat="1" applyFont="1" applyFill="1" applyBorder="1" applyAlignment="1">
      <alignment horizontal="center"/>
    </xf>
    <xf numFmtId="0" fontId="6" fillId="2" borderId="1" xfId="0" applyFont="1" applyFill="1" applyBorder="1" applyAlignment="1">
      <alignment horizontal="center" vertical="center"/>
    </xf>
    <xf numFmtId="0" fontId="4" fillId="2" borderId="8" xfId="0" applyFont="1" applyFill="1" applyBorder="1" applyAlignment="1">
      <alignment horizontal="center" vertical="center"/>
    </xf>
    <xf numFmtId="164" fontId="4" fillId="2" borderId="1" xfId="0" applyNumberFormat="1" applyFont="1" applyFill="1" applyBorder="1" applyAlignment="1">
      <alignment horizontal="center" vertical="center"/>
    </xf>
    <xf numFmtId="164" fontId="4" fillId="2" borderId="51" xfId="0" applyNumberFormat="1" applyFont="1" applyFill="1" applyBorder="1"/>
    <xf numFmtId="0" fontId="4" fillId="2" borderId="16" xfId="0" applyFont="1" applyFill="1" applyBorder="1" applyAlignment="1">
      <alignment horizontal="right" vertical="center"/>
    </xf>
    <xf numFmtId="0" fontId="6" fillId="2" borderId="44" xfId="0" applyFont="1" applyFill="1" applyBorder="1" applyAlignment="1">
      <alignment horizontal="center" vertical="center"/>
    </xf>
    <xf numFmtId="0" fontId="6" fillId="2" borderId="16" xfId="0" applyFont="1" applyFill="1" applyBorder="1"/>
    <xf numFmtId="0" fontId="4" fillId="2" borderId="44" xfId="0" applyFont="1" applyFill="1" applyBorder="1" applyAlignment="1">
      <alignment horizontal="center" vertical="center"/>
    </xf>
    <xf numFmtId="10" fontId="4" fillId="2" borderId="49" xfId="0" applyNumberFormat="1" applyFont="1" applyFill="1" applyBorder="1"/>
    <xf numFmtId="0" fontId="4" fillId="2" borderId="6" xfId="0" applyFont="1" applyFill="1" applyBorder="1" applyAlignment="1">
      <alignment horizontal="right" vertical="center"/>
    </xf>
    <xf numFmtId="0" fontId="6" fillId="2" borderId="7" xfId="0" applyFont="1" applyFill="1" applyBorder="1" applyAlignment="1">
      <alignment horizontal="center" vertical="center"/>
    </xf>
    <xf numFmtId="0" fontId="6" fillId="2" borderId="7" xfId="0" applyFont="1" applyFill="1" applyBorder="1"/>
    <xf numFmtId="0" fontId="6" fillId="2" borderId="17" xfId="0" applyFont="1" applyFill="1" applyBorder="1" applyAlignment="1">
      <alignment horizontal="center" vertical="center"/>
    </xf>
    <xf numFmtId="0" fontId="6" fillId="2" borderId="17" xfId="0" applyFont="1" applyFill="1" applyBorder="1"/>
    <xf numFmtId="0" fontId="6" fillId="0" borderId="0" xfId="0" applyFont="1" applyAlignment="1">
      <alignment horizontal="center" vertical="center"/>
    </xf>
    <xf numFmtId="164" fontId="6" fillId="0" borderId="0" xfId="0" applyNumberFormat="1" applyFont="1"/>
    <xf numFmtId="0" fontId="2" fillId="0" borderId="0" xfId="0" applyFont="1"/>
    <xf numFmtId="0" fontId="0" fillId="0" borderId="0" xfId="0" applyFont="1" applyAlignment="1"/>
    <xf numFmtId="0" fontId="4" fillId="0" borderId="22" xfId="0" applyFont="1" applyBorder="1" applyAlignment="1">
      <alignment horizontal="center" vertical="center"/>
    </xf>
    <xf numFmtId="49" fontId="23" fillId="2" borderId="0" xfId="0" applyNumberFormat="1" applyFont="1" applyFill="1" applyAlignment="1">
      <alignment vertical="center" wrapText="1"/>
    </xf>
    <xf numFmtId="49" fontId="24" fillId="4" borderId="0" xfId="0" applyNumberFormat="1" applyFont="1" applyFill="1" applyAlignment="1">
      <alignment vertical="center" wrapText="1"/>
    </xf>
    <xf numFmtId="49" fontId="24" fillId="5" borderId="0" xfId="0" applyNumberFormat="1" applyFont="1" applyFill="1" applyAlignment="1">
      <alignment vertical="center" wrapText="1"/>
    </xf>
    <xf numFmtId="49" fontId="24" fillId="3" borderId="0" xfId="0" applyNumberFormat="1" applyFont="1" applyFill="1" applyAlignment="1">
      <alignment vertical="center" wrapText="1"/>
    </xf>
    <xf numFmtId="49" fontId="23" fillId="10" borderId="0" xfId="0" applyNumberFormat="1" applyFont="1" applyFill="1" applyAlignment="1">
      <alignment vertical="center" wrapText="1"/>
    </xf>
    <xf numFmtId="49" fontId="23" fillId="11" borderId="0" xfId="0" applyNumberFormat="1" applyFont="1" applyFill="1" applyAlignment="1">
      <alignment vertical="center" wrapText="1"/>
    </xf>
    <xf numFmtId="49" fontId="24" fillId="12" borderId="0" xfId="0" applyNumberFormat="1" applyFont="1" applyFill="1" applyAlignment="1">
      <alignment vertical="center" wrapText="1"/>
    </xf>
    <xf numFmtId="0" fontId="1" fillId="3" borderId="1" xfId="0" applyFont="1" applyFill="1" applyBorder="1" applyAlignment="1">
      <alignment wrapText="1"/>
    </xf>
    <xf numFmtId="4" fontId="1" fillId="3" borderId="2" xfId="0" applyNumberFormat="1" applyFont="1" applyFill="1" applyBorder="1" applyAlignment="1">
      <alignment horizontal="center" wrapText="1"/>
    </xf>
    <xf numFmtId="0" fontId="0" fillId="0" borderId="0" xfId="0" applyFont="1" applyAlignment="1">
      <alignment wrapText="1"/>
    </xf>
    <xf numFmtId="0" fontId="1" fillId="3" borderId="6" xfId="0" applyFont="1" applyFill="1" applyBorder="1" applyAlignment="1">
      <alignment vertical="center" wrapText="1"/>
    </xf>
    <xf numFmtId="4" fontId="1" fillId="3" borderId="7" xfId="0" applyNumberFormat="1" applyFont="1" applyFill="1" applyBorder="1" applyAlignment="1">
      <alignment horizontal="center" vertical="center" wrapText="1"/>
    </xf>
    <xf numFmtId="0" fontId="1" fillId="0" borderId="0" xfId="0" applyFont="1" applyAlignment="1">
      <alignment vertical="center" wrapText="1"/>
    </xf>
    <xf numFmtId="0" fontId="1" fillId="3" borderId="16" xfId="0" applyFont="1" applyFill="1" applyBorder="1" applyAlignment="1">
      <alignment vertical="center" wrapText="1"/>
    </xf>
    <xf numFmtId="4" fontId="1" fillId="3" borderId="17" xfId="0" applyNumberFormat="1" applyFont="1" applyFill="1" applyBorder="1" applyAlignment="1">
      <alignment horizontal="center" vertical="center" wrapText="1"/>
    </xf>
    <xf numFmtId="0" fontId="4" fillId="3" borderId="25" xfId="0" applyFont="1" applyFill="1" applyBorder="1" applyAlignment="1">
      <alignment vertical="center" wrapText="1"/>
    </xf>
    <xf numFmtId="165" fontId="4" fillId="0" borderId="24" xfId="0" applyNumberFormat="1" applyFont="1" applyBorder="1" applyAlignment="1">
      <alignment vertical="center" wrapText="1"/>
    </xf>
    <xf numFmtId="0" fontId="4" fillId="3" borderId="29" xfId="0" applyFont="1" applyFill="1" applyBorder="1" applyAlignment="1">
      <alignment vertical="center" wrapText="1"/>
    </xf>
    <xf numFmtId="10" fontId="4" fillId="0" borderId="24" xfId="0" applyNumberFormat="1" applyFont="1" applyBorder="1" applyAlignment="1">
      <alignment vertical="center" wrapText="1"/>
    </xf>
    <xf numFmtId="4" fontId="4" fillId="0" borderId="24" xfId="0" applyNumberFormat="1" applyFont="1" applyBorder="1" applyAlignment="1">
      <alignment vertical="center" wrapText="1"/>
    </xf>
    <xf numFmtId="0" fontId="1" fillId="3" borderId="25" xfId="0" applyFont="1" applyFill="1" applyBorder="1" applyAlignment="1">
      <alignment wrapText="1"/>
    </xf>
    <xf numFmtId="4" fontId="1" fillId="3" borderId="30" xfId="0" applyNumberFormat="1" applyFont="1" applyFill="1" applyBorder="1" applyAlignment="1">
      <alignment horizontal="center" wrapText="1"/>
    </xf>
    <xf numFmtId="0" fontId="1" fillId="3" borderId="28" xfId="0" applyFont="1" applyFill="1" applyBorder="1" applyAlignment="1">
      <alignment wrapText="1"/>
    </xf>
    <xf numFmtId="4" fontId="23" fillId="2" borderId="0" xfId="0" applyNumberFormat="1" applyFont="1" applyFill="1" applyAlignment="1">
      <alignment vertical="center" wrapText="1"/>
    </xf>
    <xf numFmtId="0" fontId="23" fillId="2" borderId="0" xfId="0" applyFont="1" applyFill="1" applyAlignment="1">
      <alignment vertical="center" wrapText="1"/>
    </xf>
    <xf numFmtId="4" fontId="24" fillId="4" borderId="0" xfId="0" applyNumberFormat="1" applyFont="1" applyFill="1" applyAlignment="1">
      <alignment vertical="center" wrapText="1"/>
    </xf>
    <xf numFmtId="0" fontId="24" fillId="4" borderId="0" xfId="0" applyFont="1" applyFill="1" applyAlignment="1">
      <alignment vertical="center" wrapText="1"/>
    </xf>
    <xf numFmtId="4" fontId="24" fillId="5" borderId="0" xfId="0" applyNumberFormat="1" applyFont="1" applyFill="1" applyAlignment="1">
      <alignment vertical="center" wrapText="1"/>
    </xf>
    <xf numFmtId="0" fontId="24" fillId="5" borderId="0" xfId="0" applyFont="1" applyFill="1" applyAlignment="1">
      <alignment vertical="center" wrapText="1"/>
    </xf>
    <xf numFmtId="4" fontId="24" fillId="3" borderId="0" xfId="0" applyNumberFormat="1" applyFont="1" applyFill="1" applyAlignment="1">
      <alignment vertical="center" wrapText="1"/>
    </xf>
    <xf numFmtId="0" fontId="24" fillId="3" borderId="0" xfId="0" applyFont="1" applyFill="1" applyAlignment="1">
      <alignment vertical="center" wrapText="1"/>
    </xf>
    <xf numFmtId="4" fontId="23" fillId="10" borderId="0" xfId="0" applyNumberFormat="1" applyFont="1" applyFill="1" applyAlignment="1">
      <alignment vertical="center" wrapText="1"/>
    </xf>
    <xf numFmtId="0" fontId="23" fillId="10" borderId="0" xfId="0" applyFont="1" applyFill="1" applyAlignment="1">
      <alignment vertical="center" wrapText="1"/>
    </xf>
    <xf numFmtId="4" fontId="23" fillId="11" borderId="0" xfId="0" applyNumberFormat="1" applyFont="1" applyFill="1" applyAlignment="1">
      <alignment vertical="center" wrapText="1"/>
    </xf>
    <xf numFmtId="0" fontId="23" fillId="11" borderId="0" xfId="0" applyFont="1" applyFill="1" applyAlignment="1">
      <alignment vertical="center" wrapText="1"/>
    </xf>
    <xf numFmtId="4" fontId="24" fillId="12" borderId="0" xfId="0" applyNumberFormat="1" applyFont="1" applyFill="1" applyAlignment="1">
      <alignment vertical="center" wrapText="1"/>
    </xf>
    <xf numFmtId="0" fontId="24" fillId="12" borderId="0" xfId="0" applyFont="1" applyFill="1" applyAlignment="1">
      <alignment vertical="center" wrapText="1"/>
    </xf>
    <xf numFmtId="0" fontId="2" fillId="0" borderId="0" xfId="0" applyFont="1"/>
    <xf numFmtId="0" fontId="0" fillId="0" borderId="0" xfId="0" applyFont="1" applyAlignment="1"/>
    <xf numFmtId="0" fontId="6" fillId="3" borderId="22" xfId="0" applyFont="1" applyFill="1" applyBorder="1" applyAlignment="1">
      <alignment horizontal="center" vertical="center"/>
    </xf>
    <xf numFmtId="0" fontId="3" fillId="0" borderId="24" xfId="0" applyFont="1" applyBorder="1"/>
    <xf numFmtId="0" fontId="2" fillId="3" borderId="22" xfId="0" applyFont="1" applyFill="1" applyBorder="1"/>
    <xf numFmtId="0" fontId="3" fillId="0" borderId="23" xfId="0" applyFont="1" applyBorder="1"/>
    <xf numFmtId="0" fontId="6" fillId="3" borderId="22" xfId="0" applyFont="1" applyFill="1" applyBorder="1" applyAlignment="1">
      <alignment horizontal="left" vertical="center"/>
    </xf>
    <xf numFmtId="0" fontId="6" fillId="3" borderId="22" xfId="0" applyFont="1" applyFill="1" applyBorder="1" applyAlignment="1">
      <alignment horizontal="center" vertical="center" wrapText="1"/>
    </xf>
    <xf numFmtId="0" fontId="6" fillId="0" borderId="22" xfId="0" applyFont="1" applyBorder="1" applyAlignment="1">
      <alignment horizontal="left" vertical="center"/>
    </xf>
    <xf numFmtId="0" fontId="2" fillId="3" borderId="3" xfId="0" applyFont="1" applyFill="1" applyBorder="1"/>
    <xf numFmtId="0" fontId="3" fillId="0" borderId="4" xfId="0" applyFont="1" applyBorder="1"/>
    <xf numFmtId="0" fontId="3" fillId="0" borderId="5" xfId="0" applyFont="1" applyBorder="1"/>
    <xf numFmtId="0" fontId="4" fillId="3" borderId="9" xfId="0" applyFont="1" applyFill="1" applyBorder="1" applyAlignment="1">
      <alignment horizontal="right" vertical="center"/>
    </xf>
    <xf numFmtId="0" fontId="3" fillId="0" borderId="10" xfId="0" applyFont="1" applyBorder="1"/>
    <xf numFmtId="0" fontId="3" fillId="0" borderId="11" xfId="0" applyFont="1" applyBorder="1"/>
    <xf numFmtId="0" fontId="6" fillId="3" borderId="18" xfId="0" applyFont="1" applyFill="1" applyBorder="1" applyAlignment="1">
      <alignment horizontal="right" vertical="center"/>
    </xf>
    <xf numFmtId="0" fontId="3" fillId="0" borderId="19" xfId="0" applyFont="1" applyBorder="1"/>
    <xf numFmtId="0" fontId="3" fillId="0" borderId="21" xfId="0" applyFont="1" applyBorder="1"/>
    <xf numFmtId="0" fontId="7" fillId="0" borderId="22" xfId="0" applyFont="1" applyBorder="1" applyAlignment="1">
      <alignment horizontal="center" vertical="center"/>
    </xf>
    <xf numFmtId="0" fontId="2" fillId="0" borderId="0" xfId="0" applyFont="1" applyAlignment="1">
      <alignment wrapText="1"/>
    </xf>
    <xf numFmtId="0" fontId="0" fillId="0" borderId="0" xfId="0" applyFont="1" applyAlignment="1">
      <alignment wrapText="1"/>
    </xf>
    <xf numFmtId="0" fontId="7" fillId="0" borderId="25"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28" xfId="0" applyFont="1" applyBorder="1" applyAlignment="1">
      <alignment horizontal="center" vertical="center" wrapText="1"/>
    </xf>
    <xf numFmtId="0" fontId="6" fillId="0" borderId="25" xfId="0" applyFont="1" applyBorder="1" applyAlignment="1">
      <alignment horizontal="left" vertical="center" wrapText="1"/>
    </xf>
    <xf numFmtId="0" fontId="6" fillId="0" borderId="34" xfId="0" applyFont="1" applyBorder="1" applyAlignment="1">
      <alignment horizontal="left" vertical="center" wrapText="1"/>
    </xf>
    <xf numFmtId="0" fontId="6" fillId="0" borderId="28" xfId="0" applyFont="1" applyBorder="1" applyAlignment="1">
      <alignment horizontal="left" vertical="center" wrapText="1"/>
    </xf>
    <xf numFmtId="0" fontId="0" fillId="0" borderId="34" xfId="0" applyFont="1" applyBorder="1" applyAlignment="1">
      <alignment horizontal="left" vertical="center" wrapText="1"/>
    </xf>
    <xf numFmtId="0" fontId="0" fillId="0" borderId="28" xfId="0" applyFont="1" applyBorder="1" applyAlignment="1">
      <alignment horizontal="left" vertical="center" wrapText="1"/>
    </xf>
    <xf numFmtId="0" fontId="2" fillId="3" borderId="3" xfId="0" applyFont="1" applyFill="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4" fillId="3" borderId="9" xfId="0" applyFont="1" applyFill="1" applyBorder="1" applyAlignment="1">
      <alignment horizontal="right" vertical="center" wrapText="1"/>
    </xf>
    <xf numFmtId="0" fontId="3" fillId="0" borderId="10" xfId="0" applyFont="1" applyBorder="1" applyAlignment="1">
      <alignment wrapText="1"/>
    </xf>
    <xf numFmtId="0" fontId="3" fillId="0" borderId="11" xfId="0" applyFont="1" applyBorder="1" applyAlignment="1">
      <alignment wrapText="1"/>
    </xf>
    <xf numFmtId="0" fontId="6" fillId="3" borderId="18" xfId="0" applyFont="1" applyFill="1" applyBorder="1" applyAlignment="1">
      <alignment horizontal="right" vertical="center" wrapText="1"/>
    </xf>
    <xf numFmtId="0" fontId="3" fillId="0" borderId="19" xfId="0" applyFont="1" applyBorder="1" applyAlignment="1">
      <alignment wrapText="1"/>
    </xf>
    <xf numFmtId="0" fontId="3" fillId="0" borderId="21" xfId="0" applyFont="1" applyBorder="1" applyAlignment="1">
      <alignment wrapText="1"/>
    </xf>
    <xf numFmtId="0" fontId="4" fillId="6" borderId="22" xfId="0" applyFont="1" applyFill="1" applyBorder="1" applyAlignment="1">
      <alignment horizontal="center" vertical="center"/>
    </xf>
    <xf numFmtId="0" fontId="5" fillId="3" borderId="12" xfId="0" applyFont="1" applyFill="1" applyBorder="1" applyAlignment="1">
      <alignment horizontal="left" vertical="center"/>
    </xf>
    <xf numFmtId="0" fontId="3" fillId="0" borderId="13" xfId="0" applyFont="1" applyBorder="1"/>
    <xf numFmtId="0" fontId="3" fillId="0" borderId="15" xfId="0" applyFont="1" applyBorder="1"/>
    <xf numFmtId="0" fontId="3" fillId="0" borderId="26" xfId="0" applyFont="1" applyBorder="1"/>
    <xf numFmtId="0" fontId="3" fillId="0" borderId="27" xfId="0" applyFont="1" applyBorder="1"/>
    <xf numFmtId="0" fontId="3" fillId="0" borderId="31" xfId="0" applyFont="1" applyBorder="1"/>
    <xf numFmtId="0" fontId="3" fillId="0" borderId="32" xfId="0" applyFont="1" applyBorder="1"/>
    <xf numFmtId="0" fontId="3" fillId="0" borderId="33" xfId="0" applyFont="1" applyBorder="1"/>
    <xf numFmtId="0" fontId="21" fillId="13" borderId="12" xfId="0" applyFont="1" applyFill="1" applyBorder="1" applyAlignment="1">
      <alignment horizontal="left" vertical="center" wrapText="1"/>
    </xf>
    <xf numFmtId="0" fontId="25" fillId="3" borderId="70" xfId="0" applyFont="1" applyFill="1" applyBorder="1" applyAlignment="1">
      <alignment horizontal="center" wrapText="1"/>
    </xf>
    <xf numFmtId="0" fontId="25" fillId="3" borderId="71" xfId="0" applyFont="1" applyFill="1" applyBorder="1" applyAlignment="1">
      <alignment horizontal="center" wrapText="1"/>
    </xf>
    <xf numFmtId="0" fontId="25" fillId="3" borderId="26" xfId="0" applyFont="1" applyFill="1" applyBorder="1" applyAlignment="1">
      <alignment horizontal="center" wrapText="1"/>
    </xf>
    <xf numFmtId="0" fontId="25" fillId="3" borderId="14" xfId="0" applyFont="1" applyFill="1" applyBorder="1" applyAlignment="1">
      <alignment horizontal="center" wrapText="1"/>
    </xf>
    <xf numFmtId="0" fontId="25" fillId="3" borderId="52" xfId="0" applyFont="1" applyFill="1" applyBorder="1" applyAlignment="1">
      <alignment horizontal="center" wrapText="1"/>
    </xf>
    <xf numFmtId="0" fontId="25" fillId="3" borderId="72" xfId="0" applyFont="1" applyFill="1" applyBorder="1" applyAlignment="1">
      <alignment horizontal="center" wrapText="1"/>
    </xf>
    <xf numFmtId="0" fontId="4" fillId="0" borderId="22" xfId="0" applyFont="1" applyBorder="1" applyAlignment="1">
      <alignment horizontal="center" vertical="center"/>
    </xf>
    <xf numFmtId="0" fontId="4" fillId="2" borderId="70" xfId="0" applyFont="1" applyFill="1" applyBorder="1" applyAlignment="1">
      <alignment horizontal="center" vertical="center"/>
    </xf>
    <xf numFmtId="0" fontId="4" fillId="2" borderId="52" xfId="0" applyFont="1" applyFill="1" applyBorder="1" applyAlignment="1">
      <alignment horizontal="center" vertical="center"/>
    </xf>
    <xf numFmtId="0" fontId="3" fillId="0" borderId="14" xfId="0" applyFont="1" applyBorder="1"/>
    <xf numFmtId="0" fontId="3" fillId="0" borderId="20" xfId="0" applyFont="1" applyBorder="1"/>
    <xf numFmtId="0" fontId="6" fillId="0" borderId="12" xfId="0" applyFont="1" applyBorder="1" applyAlignment="1">
      <alignment horizontal="left" vertical="center"/>
    </xf>
    <xf numFmtId="4" fontId="4" fillId="8" borderId="36" xfId="0" applyNumberFormat="1" applyFont="1" applyFill="1" applyBorder="1" applyAlignment="1" applyProtection="1">
      <alignment horizontal="center" vertical="center"/>
      <protection hidden="1"/>
    </xf>
    <xf numFmtId="4" fontId="4" fillId="8" borderId="37" xfId="0" applyNumberFormat="1" applyFont="1" applyFill="1" applyBorder="1" applyAlignment="1" applyProtection="1">
      <alignment horizontal="center" vertical="center"/>
      <protection hidden="1"/>
    </xf>
    <xf numFmtId="164" fontId="4" fillId="8" borderId="30" xfId="0" applyNumberFormat="1" applyFont="1" applyFill="1" applyBorder="1" applyAlignment="1" applyProtection="1">
      <alignment horizontal="center" vertical="center"/>
      <protection hidden="1"/>
    </xf>
    <xf numFmtId="164" fontId="4" fillId="8" borderId="28" xfId="0" applyNumberFormat="1" applyFont="1" applyFill="1" applyBorder="1" applyAlignment="1" applyProtection="1">
      <alignment horizontal="center" vertical="center"/>
      <protection hidden="1"/>
    </xf>
    <xf numFmtId="4" fontId="6" fillId="7" borderId="39" xfId="0" applyNumberFormat="1" applyFont="1" applyFill="1" applyBorder="1" applyAlignment="1" applyProtection="1">
      <alignment horizontal="center" vertical="center"/>
      <protection hidden="1"/>
    </xf>
    <xf numFmtId="2" fontId="6" fillId="3" borderId="40" xfId="0" applyNumberFormat="1" applyFont="1" applyFill="1" applyBorder="1" applyAlignment="1" applyProtection="1">
      <alignment horizontal="center" vertical="center" wrapText="1"/>
      <protection hidden="1"/>
    </xf>
    <xf numFmtId="2" fontId="6" fillId="3" borderId="41" xfId="0" applyNumberFormat="1" applyFont="1" applyFill="1" applyBorder="1" applyAlignment="1" applyProtection="1">
      <alignment horizontal="center" vertical="center" wrapText="1"/>
      <protection hidden="1"/>
    </xf>
    <xf numFmtId="2" fontId="6" fillId="3" borderId="7" xfId="0" applyNumberFormat="1" applyFont="1" applyFill="1" applyBorder="1" applyAlignment="1" applyProtection="1">
      <alignment horizontal="center" vertical="center" wrapText="1"/>
      <protection hidden="1"/>
    </xf>
    <xf numFmtId="4" fontId="6" fillId="7" borderId="42" xfId="0" applyNumberFormat="1" applyFont="1" applyFill="1" applyBorder="1" applyAlignment="1" applyProtection="1">
      <alignment horizontal="center" vertical="center"/>
      <protection hidden="1"/>
    </xf>
    <xf numFmtId="2" fontId="6" fillId="7" borderId="39" xfId="0" applyNumberFormat="1" applyFont="1" applyFill="1" applyBorder="1" applyAlignment="1" applyProtection="1">
      <alignment horizontal="center" vertical="center" wrapText="1"/>
      <protection hidden="1"/>
    </xf>
    <xf numFmtId="2" fontId="6" fillId="7" borderId="43" xfId="0" applyNumberFormat="1" applyFont="1" applyFill="1" applyBorder="1" applyAlignment="1" applyProtection="1">
      <alignment horizontal="center" vertical="center" wrapText="1"/>
      <protection hidden="1"/>
    </xf>
    <xf numFmtId="4" fontId="6" fillId="7" borderId="43" xfId="0" applyNumberFormat="1" applyFont="1" applyFill="1" applyBorder="1" applyAlignment="1" applyProtection="1">
      <alignment horizontal="center" vertical="center"/>
      <protection hidden="1"/>
    </xf>
    <xf numFmtId="4" fontId="6" fillId="3" borderId="17" xfId="0" applyNumberFormat="1" applyFont="1" applyFill="1" applyBorder="1" applyAlignment="1" applyProtection="1">
      <alignment horizontal="center" vertical="center"/>
      <protection hidden="1"/>
    </xf>
    <xf numFmtId="4" fontId="6" fillId="3" borderId="30" xfId="0" applyNumberFormat="1" applyFont="1" applyFill="1" applyBorder="1" applyAlignment="1" applyProtection="1">
      <alignment horizontal="center" vertical="center"/>
      <protection hidden="1"/>
    </xf>
    <xf numFmtId="4" fontId="6" fillId="3" borderId="28" xfId="0" applyNumberFormat="1" applyFont="1" applyFill="1" applyBorder="1" applyAlignment="1" applyProtection="1">
      <alignment horizontal="center" vertical="center"/>
      <protection hidden="1"/>
    </xf>
    <xf numFmtId="4" fontId="4" fillId="8" borderId="17" xfId="0" applyNumberFormat="1" applyFont="1" applyFill="1" applyBorder="1" applyAlignment="1" applyProtection="1">
      <alignment horizontal="center" vertical="center"/>
      <protection hidden="1"/>
    </xf>
    <xf numFmtId="164" fontId="4" fillId="8" borderId="17" xfId="0" applyNumberFormat="1" applyFont="1" applyFill="1" applyBorder="1" applyAlignment="1" applyProtection="1">
      <alignment horizontal="center" vertical="center"/>
      <protection hidden="1"/>
    </xf>
    <xf numFmtId="164" fontId="4" fillId="8" borderId="44" xfId="0" applyNumberFormat="1" applyFont="1" applyFill="1" applyBorder="1" applyAlignment="1" applyProtection="1">
      <alignment horizontal="center" vertical="center"/>
      <protection hidden="1"/>
    </xf>
    <xf numFmtId="2" fontId="6" fillId="3" borderId="45" xfId="0" applyNumberFormat="1" applyFont="1" applyFill="1" applyBorder="1" applyAlignment="1" applyProtection="1">
      <alignment horizontal="center" vertical="center" wrapText="1"/>
      <protection hidden="1"/>
    </xf>
    <xf numFmtId="2" fontId="6" fillId="3" borderId="46" xfId="0" applyNumberFormat="1" applyFont="1" applyFill="1" applyBorder="1" applyAlignment="1" applyProtection="1">
      <alignment horizontal="center" vertical="center" wrapText="1"/>
      <protection hidden="1"/>
    </xf>
    <xf numFmtId="2" fontId="6" fillId="7" borderId="42" xfId="0" applyNumberFormat="1" applyFont="1" applyFill="1" applyBorder="1" applyAlignment="1" applyProtection="1">
      <alignment horizontal="center" vertical="center" wrapText="1"/>
      <protection hidden="1"/>
    </xf>
    <xf numFmtId="2" fontId="6" fillId="3" borderId="47" xfId="0" applyNumberFormat="1" applyFont="1" applyFill="1" applyBorder="1" applyAlignment="1" applyProtection="1">
      <alignment horizontal="center" vertical="center" wrapText="1"/>
      <protection hidden="1"/>
    </xf>
    <xf numFmtId="4" fontId="6" fillId="9" borderId="46" xfId="0" applyNumberFormat="1" applyFont="1" applyFill="1" applyBorder="1" applyAlignment="1" applyProtection="1">
      <alignment horizontal="center" vertical="center"/>
      <protection hidden="1"/>
    </xf>
    <xf numFmtId="4" fontId="4" fillId="6" borderId="17" xfId="0" applyNumberFormat="1" applyFont="1" applyFill="1" applyBorder="1" applyAlignment="1" applyProtection="1">
      <alignment horizontal="center" vertical="center"/>
      <protection hidden="1"/>
    </xf>
    <xf numFmtId="164" fontId="4" fillId="6" borderId="17" xfId="0" applyNumberFormat="1" applyFont="1" applyFill="1" applyBorder="1" applyAlignment="1" applyProtection="1">
      <alignment horizontal="center" vertical="center"/>
      <protection hidden="1"/>
    </xf>
    <xf numFmtId="0" fontId="4" fillId="6" borderId="44" xfId="0" applyFont="1" applyFill="1" applyBorder="1" applyAlignment="1" applyProtection="1">
      <alignment horizontal="center" vertical="center"/>
      <protection hidden="1"/>
    </xf>
    <xf numFmtId="4" fontId="4" fillId="8" borderId="30" xfId="0" applyNumberFormat="1" applyFont="1" applyFill="1" applyBorder="1" applyAlignment="1" applyProtection="1">
      <alignment horizontal="center" vertical="center"/>
      <protection hidden="1"/>
    </xf>
    <xf numFmtId="2" fontId="6" fillId="3" borderId="48" xfId="0" applyNumberFormat="1" applyFont="1" applyFill="1" applyBorder="1" applyAlignment="1" applyProtection="1">
      <alignment horizontal="center" vertical="center" wrapText="1"/>
      <protection hidden="1"/>
    </xf>
    <xf numFmtId="2" fontId="6" fillId="3" borderId="50" xfId="0" applyNumberFormat="1" applyFont="1" applyFill="1" applyBorder="1" applyAlignment="1" applyProtection="1">
      <alignment horizontal="center" vertical="center" wrapText="1"/>
      <protection hidden="1"/>
    </xf>
    <xf numFmtId="2" fontId="6" fillId="3" borderId="53" xfId="0" applyNumberFormat="1" applyFont="1" applyFill="1" applyBorder="1" applyAlignment="1" applyProtection="1">
      <alignment horizontal="center" vertical="center" wrapText="1"/>
      <protection hidden="1"/>
    </xf>
    <xf numFmtId="2" fontId="6" fillId="3" borderId="54" xfId="0" applyNumberFormat="1" applyFont="1" applyFill="1" applyBorder="1" applyAlignment="1" applyProtection="1">
      <alignment horizontal="center" vertical="center" wrapText="1"/>
      <protection hidden="1"/>
    </xf>
    <xf numFmtId="2" fontId="6" fillId="3" borderId="55" xfId="0" applyNumberFormat="1" applyFont="1" applyFill="1" applyBorder="1" applyAlignment="1" applyProtection="1">
      <alignment horizontal="center" vertical="center" wrapText="1"/>
      <protection hidden="1"/>
    </xf>
    <xf numFmtId="2" fontId="6" fillId="7" borderId="36" xfId="0" applyNumberFormat="1" applyFont="1" applyFill="1" applyBorder="1" applyAlignment="1" applyProtection="1">
      <alignment horizontal="center" vertical="center" wrapText="1"/>
      <protection hidden="1"/>
    </xf>
    <xf numFmtId="2" fontId="6" fillId="3" borderId="56" xfId="0" applyNumberFormat="1" applyFont="1" applyFill="1" applyBorder="1" applyAlignment="1" applyProtection="1">
      <alignment horizontal="center" vertical="center" wrapText="1"/>
      <protection hidden="1"/>
    </xf>
    <xf numFmtId="2" fontId="6" fillId="3" borderId="57" xfId="0" applyNumberFormat="1" applyFont="1" applyFill="1" applyBorder="1" applyAlignment="1" applyProtection="1">
      <alignment horizontal="center" vertical="center" wrapText="1"/>
      <protection hidden="1"/>
    </xf>
    <xf numFmtId="2" fontId="6" fillId="3" borderId="58" xfId="0" applyNumberFormat="1" applyFont="1" applyFill="1" applyBorder="1" applyAlignment="1" applyProtection="1">
      <alignment horizontal="center" vertical="center" wrapText="1"/>
      <protection hidden="1"/>
    </xf>
    <xf numFmtId="2" fontId="6" fillId="3" borderId="59" xfId="0" applyNumberFormat="1" applyFont="1" applyFill="1" applyBorder="1" applyAlignment="1" applyProtection="1">
      <alignment horizontal="center" vertical="center" wrapText="1"/>
      <protection hidden="1"/>
    </xf>
    <xf numFmtId="2" fontId="6" fillId="3" borderId="60" xfId="0" applyNumberFormat="1" applyFont="1" applyFill="1" applyBorder="1" applyAlignment="1" applyProtection="1">
      <alignment horizontal="center" vertical="center" wrapText="1"/>
      <protection hidden="1"/>
    </xf>
    <xf numFmtId="2" fontId="6" fillId="3" borderId="61" xfId="0" applyNumberFormat="1" applyFont="1" applyFill="1" applyBorder="1" applyAlignment="1" applyProtection="1">
      <alignment horizontal="center" vertical="center" wrapText="1"/>
      <protection hidden="1"/>
    </xf>
    <xf numFmtId="2" fontId="6" fillId="3" borderId="62" xfId="0" applyNumberFormat="1" applyFont="1" applyFill="1" applyBorder="1" applyAlignment="1" applyProtection="1">
      <alignment horizontal="center" vertical="center" wrapText="1"/>
      <protection hidden="1"/>
    </xf>
    <xf numFmtId="164" fontId="4" fillId="8" borderId="63" xfId="0" applyNumberFormat="1" applyFont="1" applyFill="1" applyBorder="1" applyAlignment="1" applyProtection="1">
      <alignment horizontal="center" vertical="center"/>
      <protection hidden="1"/>
    </xf>
    <xf numFmtId="2" fontId="6" fillId="3" borderId="2" xfId="0" applyNumberFormat="1" applyFont="1" applyFill="1" applyBorder="1" applyAlignment="1" applyProtection="1">
      <alignment horizontal="center" vertical="center" wrapText="1"/>
      <protection hidden="1"/>
    </xf>
    <xf numFmtId="4" fontId="4" fillId="8" borderId="39" xfId="0" applyNumberFormat="1" applyFont="1" applyFill="1" applyBorder="1" applyAlignment="1" applyProtection="1">
      <alignment horizontal="center" vertical="center"/>
      <protection hidden="1"/>
    </xf>
    <xf numFmtId="2" fontId="6" fillId="3" borderId="64" xfId="0" applyNumberFormat="1" applyFont="1" applyFill="1" applyBorder="1" applyAlignment="1" applyProtection="1">
      <alignment horizontal="center" vertical="center" wrapText="1"/>
      <protection hidden="1"/>
    </xf>
    <xf numFmtId="2" fontId="6" fillId="3" borderId="65" xfId="0" applyNumberFormat="1" applyFont="1" applyFill="1" applyBorder="1" applyAlignment="1" applyProtection="1">
      <alignment horizontal="center" vertical="center" wrapText="1"/>
      <protection hidden="1"/>
    </xf>
    <xf numFmtId="2" fontId="6" fillId="3" borderId="67" xfId="0" applyNumberFormat="1" applyFont="1" applyFill="1" applyBorder="1" applyAlignment="1" applyProtection="1">
      <alignment horizontal="center" vertical="center" wrapText="1"/>
      <protection hidden="1"/>
    </xf>
    <xf numFmtId="2" fontId="6" fillId="3" borderId="68" xfId="0" applyNumberFormat="1" applyFont="1" applyFill="1" applyBorder="1" applyAlignment="1" applyProtection="1">
      <alignment horizontal="center" vertical="center" wrapText="1"/>
      <protection hidden="1"/>
    </xf>
    <xf numFmtId="2" fontId="6" fillId="3" borderId="69" xfId="0" applyNumberFormat="1" applyFont="1" applyFill="1" applyBorder="1" applyAlignment="1" applyProtection="1">
      <alignment horizontal="center" vertical="center" wrapText="1"/>
      <protection hidden="1"/>
    </xf>
    <xf numFmtId="4" fontId="6" fillId="3" borderId="44" xfId="0" applyNumberFormat="1" applyFont="1" applyFill="1" applyBorder="1" applyAlignment="1" applyProtection="1">
      <alignment horizontal="center" vertical="center"/>
      <protection hidden="1"/>
    </xf>
    <xf numFmtId="4" fontId="4" fillId="3" borderId="7" xfId="0" applyNumberFormat="1" applyFont="1" applyFill="1" applyBorder="1" applyAlignment="1" applyProtection="1">
      <alignment horizontal="center" vertical="center"/>
      <protection hidden="1"/>
    </xf>
    <xf numFmtId="4" fontId="4" fillId="3" borderId="29" xfId="0" applyNumberFormat="1" applyFont="1" applyFill="1" applyBorder="1" applyAlignment="1" applyProtection="1">
      <alignment horizontal="center" vertical="center"/>
      <protection hidden="1"/>
    </xf>
    <xf numFmtId="2" fontId="6" fillId="3" borderId="29" xfId="0" applyNumberFormat="1" applyFont="1" applyFill="1" applyBorder="1" applyAlignment="1" applyProtection="1">
      <alignment horizontal="center" vertical="center" wrapText="1"/>
      <protection hidden="1"/>
    </xf>
    <xf numFmtId="0" fontId="1" fillId="0" borderId="0" xfId="0" applyFont="1" applyProtection="1">
      <protection hidden="1"/>
    </xf>
    <xf numFmtId="0" fontId="1" fillId="0" borderId="27" xfId="0" applyFont="1" applyBorder="1" applyProtection="1">
      <protection hidden="1"/>
    </xf>
    <xf numFmtId="167" fontId="4" fillId="3" borderId="29" xfId="0" applyNumberFormat="1" applyFont="1" applyFill="1" applyBorder="1" applyAlignment="1" applyProtection="1">
      <alignment horizontal="center" vertical="center"/>
      <protection hidden="1"/>
    </xf>
  </cellXfs>
  <cellStyles count="1">
    <cellStyle name="Normal" xfId="0" builtinId="0"/>
  </cellStyles>
  <dxfs count="24">
    <dxf>
      <font>
        <color rgb="FF70AD47"/>
        <name val="Liberation Sans1"/>
      </font>
      <fill>
        <patternFill patternType="none"/>
      </fill>
    </dxf>
    <dxf>
      <font>
        <b/>
        <color rgb="FFFF0000"/>
        <name val="Liberation Sans1"/>
      </font>
      <fill>
        <patternFill patternType="none"/>
      </fill>
    </dxf>
    <dxf>
      <font>
        <color rgb="FF70AD47"/>
        <name val="Liberation Sans1"/>
      </font>
      <fill>
        <patternFill patternType="none"/>
      </fill>
    </dxf>
    <dxf>
      <font>
        <b/>
        <color rgb="FFFF0000"/>
        <name val="Liberation Sans1"/>
      </font>
      <fill>
        <patternFill patternType="none"/>
      </fill>
    </dxf>
    <dxf>
      <font>
        <color rgb="FFCCCCCC"/>
        <name val="Liberation Sans1"/>
      </font>
      <fill>
        <patternFill patternType="solid">
          <fgColor rgb="FFCCCCCC"/>
          <bgColor rgb="FFCCCCCC"/>
        </patternFill>
      </fill>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FFFFFF"/>
        <name val="Liberation Sans1"/>
      </font>
      <fill>
        <patternFill patternType="none"/>
      </fill>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FFFFFF"/>
        <name val="Liberation Sans1"/>
      </font>
      <fill>
        <patternFill patternType="none"/>
      </fill>
    </dxf>
    <dxf>
      <font>
        <color rgb="FFFFFFFF"/>
        <name val="Liberation Sans1"/>
      </font>
      <fill>
        <patternFill patternType="none"/>
      </fill>
    </dxf>
    <dxf>
      <font>
        <color rgb="FFDDDDDD"/>
        <name val="Liberation Sans1"/>
      </font>
      <numFmt numFmtId="164" formatCode="[$R$-416]\ #,##0.00;[Red]\-[$R$-416]\ #,##0.00"/>
      <fill>
        <patternFill patternType="solid">
          <fgColor rgb="FFDDDDDD"/>
          <bgColor rgb="FFDDDDDD"/>
        </patternFill>
      </fill>
      <border>
        <left style="thin">
          <color rgb="FF000000"/>
        </left>
        <right style="thin">
          <color rgb="FF000000"/>
        </right>
        <top style="thin">
          <color rgb="FF000000"/>
        </top>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70AD47"/>
        <name val="Liberation Sans1"/>
      </font>
      <fill>
        <patternFill patternType="none"/>
      </fill>
    </dxf>
    <dxf>
      <font>
        <b/>
        <color rgb="FFFF0000"/>
        <name val="Liberation Sans1"/>
      </font>
      <fill>
        <patternFill patternType="none"/>
      </fill>
    </dxf>
    <dxf>
      <font>
        <b/>
        <color rgb="FFFF0000"/>
        <name val="Liberation Sans1"/>
      </font>
      <fill>
        <patternFill patternType="none"/>
      </fill>
    </dxf>
    <dxf>
      <font>
        <b/>
        <color rgb="FFFFFFFF"/>
      </font>
      <fill>
        <patternFill patternType="solid">
          <fgColor rgb="FF990000"/>
          <bgColor rgb="FF990000"/>
        </patternFill>
      </fill>
    </dxf>
    <dxf>
      <font>
        <b/>
        <color rgb="FFFF0000"/>
      </font>
      <fill>
        <patternFill patternType="none"/>
      </fill>
    </dxf>
    <dxf>
      <font>
        <b/>
        <color rgb="FF228B22"/>
      </font>
      <fill>
        <patternFill patternType="none"/>
      </fill>
    </dxf>
    <dxf>
      <font>
        <b/>
        <color rgb="FF00B050"/>
        <name val="Liberation Sans1"/>
      </font>
      <fill>
        <patternFill patternType="none"/>
      </fill>
    </dxf>
    <dxf>
      <font>
        <b/>
        <color rgb="FFFF0000"/>
        <name val="Liberation Sans1"/>
      </font>
      <fill>
        <patternFill patternType="none"/>
      </fill>
    </dxf>
    <dxf>
      <font>
        <b/>
        <color rgb="FF00B050"/>
        <name val="Liberation Sans1"/>
      </font>
      <fill>
        <patternFill patternType="none"/>
      </fill>
    </dxf>
    <dxf>
      <font>
        <b/>
        <color rgb="FFFF0000"/>
        <name val="Liberation Sans1"/>
      </font>
      <fill>
        <patternFill patternType="none"/>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24" Type="http://schemas.microsoft.com/office/2017/10/relationships/person" Target="persons/person.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85725</xdr:colOff>
      <xdr:row>0</xdr:row>
      <xdr:rowOff>95250</xdr:rowOff>
    </xdr:from>
    <xdr:ext cx="1981200" cy="666750"/>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85725</xdr:colOff>
      <xdr:row>0</xdr:row>
      <xdr:rowOff>95250</xdr:rowOff>
    </xdr:from>
    <xdr:ext cx="1981200" cy="666750"/>
    <xdr:pic>
      <xdr:nvPicPr>
        <xdr:cNvPr id="3" name="image1.jpg"/>
        <xdr:cNvPicPr preferRelativeResize="0"/>
      </xdr:nvPicPr>
      <xdr:blipFill>
        <a:blip xmlns:r="http://schemas.openxmlformats.org/officeDocument/2006/relationships" r:embed="rId1" cstate="print"/>
        <a:stretch>
          <a:fillRect/>
        </a:stretch>
      </xdr:blipFill>
      <xdr:spPr>
        <a:xfrm>
          <a:off x="85725" y="95250"/>
          <a:ext cx="1981200" cy="6667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85725</xdr:colOff>
      <xdr:row>0</xdr:row>
      <xdr:rowOff>95250</xdr:rowOff>
    </xdr:from>
    <xdr:ext cx="1981200" cy="666750"/>
    <xdr:pic>
      <xdr:nvPicPr>
        <xdr:cNvPr id="2" name="image1.jpg"/>
        <xdr:cNvPicPr preferRelativeResize="0"/>
      </xdr:nvPicPr>
      <xdr:blipFill>
        <a:blip xmlns:r="http://schemas.openxmlformats.org/officeDocument/2006/relationships" r:embed="rId1" cstate="print"/>
        <a:stretch>
          <a:fillRect/>
        </a:stretch>
      </xdr:blipFill>
      <xdr:spPr>
        <a:xfrm>
          <a:off x="85725" y="95250"/>
          <a:ext cx="1981200" cy="6667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85725</xdr:colOff>
      <xdr:row>0</xdr:row>
      <xdr:rowOff>95250</xdr:rowOff>
    </xdr:from>
    <xdr:ext cx="1895475" cy="590550"/>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Liberation Sans1"/>
        <a:ea typeface="Liberation Sans1"/>
        <a:cs typeface="Liberation Sans1"/>
      </a:majorFont>
      <a:minorFont>
        <a:latin typeface="Liberation Sans1"/>
        <a:ea typeface="Liberation Sans1"/>
        <a:cs typeface="Liberation Sans1"/>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AI1000"/>
  <sheetViews>
    <sheetView view="pageBreakPreview" topLeftCell="A203" zoomScale="55" zoomScaleNormal="55" zoomScaleSheetLayoutView="55" workbookViewId="0">
      <selection activeCell="M199" sqref="M199"/>
    </sheetView>
  </sheetViews>
  <sheetFormatPr defaultColWidth="14.42578125" defaultRowHeight="15" customHeight="1"/>
  <cols>
    <col min="1" max="1" width="13.42578125" style="196" customWidth="1"/>
    <col min="2" max="2" width="21.5703125" style="196" customWidth="1"/>
    <col min="3" max="3" width="22.42578125" style="196" customWidth="1"/>
    <col min="4" max="4" width="95" style="196" customWidth="1"/>
    <col min="5" max="5" width="16.140625" style="196" customWidth="1"/>
    <col min="6" max="6" width="22.85546875" style="196" customWidth="1"/>
    <col min="7" max="7" width="22.140625" style="196" customWidth="1"/>
    <col min="8" max="8" width="25" style="196" customWidth="1"/>
    <col min="9" max="9" width="27.5703125" style="196" customWidth="1"/>
    <col min="10" max="10" width="26.7109375" style="196" customWidth="1"/>
    <col min="11" max="11" width="19.85546875" style="196" customWidth="1"/>
    <col min="12" max="12" width="20.140625" style="196" customWidth="1"/>
    <col min="13" max="13" width="33.28515625" style="196" customWidth="1"/>
    <col min="14" max="14" width="22.5703125" style="196" customWidth="1"/>
    <col min="15" max="15" width="24.28515625" style="196" customWidth="1"/>
    <col min="16" max="35" width="12.140625" style="196" customWidth="1"/>
    <col min="36" max="16384" width="14.42578125" style="196"/>
  </cols>
  <sheetData>
    <row r="1" spans="1:35" ht="19.5" customHeight="1">
      <c r="A1" s="1"/>
      <c r="B1" s="2"/>
      <c r="C1" s="3"/>
      <c r="D1" s="2"/>
      <c r="E1" s="2"/>
      <c r="F1" s="4"/>
      <c r="G1" s="5"/>
      <c r="H1" s="244"/>
      <c r="I1" s="245"/>
      <c r="J1" s="246"/>
      <c r="K1" s="6"/>
      <c r="L1" s="6"/>
      <c r="M1" s="6"/>
      <c r="N1" s="6"/>
      <c r="O1" s="6"/>
      <c r="P1" s="6"/>
      <c r="Q1" s="6"/>
      <c r="R1" s="6"/>
      <c r="S1" s="6"/>
      <c r="T1" s="6"/>
      <c r="U1" s="6"/>
      <c r="V1" s="6"/>
      <c r="W1" s="6"/>
      <c r="X1" s="6"/>
      <c r="Y1" s="6"/>
      <c r="Z1" s="6"/>
      <c r="AA1" s="6"/>
      <c r="AB1" s="6"/>
      <c r="AC1" s="6"/>
      <c r="AD1" s="6"/>
      <c r="AE1" s="6"/>
      <c r="AF1" s="6"/>
      <c r="AG1" s="6"/>
      <c r="AH1" s="6"/>
      <c r="AI1" s="6"/>
    </row>
    <row r="2" spans="1:35" ht="24.75" customHeight="1">
      <c r="A2" s="7"/>
      <c r="B2" s="8"/>
      <c r="C2" s="9"/>
      <c r="D2" s="8"/>
      <c r="E2" s="8"/>
      <c r="F2" s="10"/>
      <c r="G2" s="11"/>
      <c r="H2" s="247" t="s">
        <v>22</v>
      </c>
      <c r="I2" s="248"/>
      <c r="J2" s="249"/>
      <c r="K2" s="12"/>
      <c r="L2" s="12"/>
      <c r="M2" s="12"/>
      <c r="N2" s="12"/>
      <c r="O2" s="12"/>
      <c r="P2" s="12"/>
      <c r="Q2" s="12"/>
      <c r="R2" s="12"/>
      <c r="S2" s="12"/>
      <c r="T2" s="12"/>
      <c r="U2" s="12"/>
      <c r="V2" s="12"/>
      <c r="W2" s="12"/>
      <c r="X2" s="12"/>
      <c r="Y2" s="12"/>
      <c r="Z2" s="12"/>
      <c r="AA2" s="12"/>
      <c r="AB2" s="12"/>
      <c r="AC2" s="12"/>
      <c r="AD2" s="12"/>
      <c r="AE2" s="12"/>
      <c r="AF2" s="12"/>
      <c r="AG2" s="12"/>
      <c r="AH2" s="12"/>
      <c r="AI2" s="12"/>
    </row>
    <row r="3" spans="1:35" ht="24.75" customHeight="1">
      <c r="A3" s="13"/>
      <c r="B3" s="14"/>
      <c r="C3" s="15"/>
      <c r="D3" s="14"/>
      <c r="E3" s="14"/>
      <c r="F3" s="16"/>
      <c r="G3" s="17"/>
      <c r="H3" s="250" t="s">
        <v>31</v>
      </c>
      <c r="I3" s="251"/>
      <c r="J3" s="252"/>
      <c r="K3" s="12"/>
      <c r="L3" s="12"/>
      <c r="M3" s="12"/>
      <c r="N3" s="12"/>
      <c r="O3" s="12"/>
      <c r="P3" s="12"/>
      <c r="Q3" s="12"/>
      <c r="R3" s="12"/>
      <c r="S3" s="12"/>
      <c r="T3" s="12"/>
      <c r="U3" s="12"/>
      <c r="V3" s="12"/>
      <c r="W3" s="12"/>
      <c r="X3" s="12"/>
      <c r="Y3" s="12"/>
      <c r="Z3" s="12"/>
      <c r="AA3" s="12"/>
      <c r="AB3" s="12"/>
      <c r="AC3" s="12"/>
      <c r="AD3" s="12"/>
      <c r="AE3" s="12"/>
      <c r="AF3" s="12"/>
      <c r="AG3" s="12"/>
      <c r="AH3" s="12"/>
      <c r="AI3" s="12"/>
    </row>
    <row r="4" spans="1:35" ht="24.75" customHeight="1">
      <c r="A4" s="253" t="s">
        <v>37</v>
      </c>
      <c r="B4" s="240"/>
      <c r="C4" s="240"/>
      <c r="D4" s="240"/>
      <c r="E4" s="240"/>
      <c r="F4" s="240"/>
      <c r="G4" s="240"/>
      <c r="H4" s="238"/>
      <c r="I4" s="18" t="s">
        <v>38</v>
      </c>
      <c r="J4" s="19">
        <v>46232</v>
      </c>
      <c r="K4" s="12"/>
      <c r="L4" s="12"/>
      <c r="M4" s="12"/>
      <c r="N4" s="12"/>
      <c r="O4" s="12"/>
      <c r="P4" s="12"/>
      <c r="Q4" s="12"/>
      <c r="R4" s="12"/>
      <c r="S4" s="12"/>
      <c r="T4" s="12"/>
      <c r="U4" s="12"/>
      <c r="V4" s="12"/>
      <c r="W4" s="12"/>
      <c r="X4" s="12"/>
      <c r="Y4" s="12"/>
      <c r="Z4" s="12"/>
      <c r="AA4" s="12"/>
      <c r="AB4" s="12"/>
      <c r="AC4" s="12"/>
      <c r="AD4" s="12"/>
      <c r="AE4" s="12"/>
      <c r="AF4" s="12"/>
      <c r="AG4" s="12"/>
      <c r="AH4" s="12"/>
      <c r="AI4" s="12"/>
    </row>
    <row r="5" spans="1:35" ht="24.75" customHeight="1">
      <c r="A5" s="21" t="s">
        <v>39</v>
      </c>
      <c r="B5" s="243" t="s">
        <v>42</v>
      </c>
      <c r="C5" s="240"/>
      <c r="D5" s="240"/>
      <c r="E5" s="240"/>
      <c r="F5" s="240"/>
      <c r="G5" s="240"/>
      <c r="H5" s="238"/>
      <c r="I5" s="18" t="s">
        <v>44</v>
      </c>
      <c r="J5" s="22">
        <v>0.22</v>
      </c>
      <c r="K5" s="12"/>
      <c r="L5" s="12"/>
      <c r="M5" s="12"/>
      <c r="N5" s="12"/>
      <c r="O5" s="12"/>
      <c r="P5" s="12"/>
      <c r="Q5" s="12"/>
      <c r="R5" s="12"/>
      <c r="S5" s="12"/>
      <c r="T5" s="12"/>
      <c r="U5" s="12"/>
      <c r="V5" s="12"/>
      <c r="W5" s="12"/>
      <c r="X5" s="12"/>
      <c r="Y5" s="12"/>
      <c r="Z5" s="12"/>
      <c r="AA5" s="12"/>
      <c r="AB5" s="12"/>
      <c r="AC5" s="12"/>
      <c r="AD5" s="12"/>
      <c r="AE5" s="12"/>
      <c r="AF5" s="12"/>
      <c r="AG5" s="12"/>
      <c r="AH5" s="12"/>
      <c r="AI5" s="12"/>
    </row>
    <row r="6" spans="1:35" ht="24.75" customHeight="1">
      <c r="A6" s="21" t="s">
        <v>45</v>
      </c>
      <c r="B6" s="243" t="s">
        <v>47</v>
      </c>
      <c r="C6" s="240"/>
      <c r="D6" s="240"/>
      <c r="E6" s="240"/>
      <c r="F6" s="240"/>
      <c r="G6" s="240"/>
      <c r="H6" s="238"/>
      <c r="I6" s="18" t="s">
        <v>46</v>
      </c>
      <c r="J6" s="23">
        <v>235</v>
      </c>
      <c r="K6" s="12"/>
      <c r="L6" s="12"/>
      <c r="M6" s="12"/>
      <c r="N6" s="12"/>
      <c r="O6" s="12"/>
      <c r="P6" s="12"/>
      <c r="Q6" s="12"/>
      <c r="R6" s="12"/>
      <c r="S6" s="12"/>
      <c r="T6" s="12"/>
      <c r="U6" s="12"/>
      <c r="V6" s="12"/>
      <c r="W6" s="12"/>
      <c r="X6" s="12"/>
      <c r="Y6" s="12"/>
      <c r="Z6" s="12"/>
      <c r="AA6" s="12"/>
      <c r="AB6" s="12"/>
      <c r="AC6" s="12"/>
      <c r="AD6" s="12"/>
      <c r="AE6" s="12"/>
      <c r="AF6" s="12"/>
      <c r="AG6" s="12"/>
      <c r="AH6" s="12"/>
      <c r="AI6" s="12"/>
    </row>
    <row r="7" spans="1:35" ht="9.75" customHeight="1">
      <c r="A7" s="24"/>
      <c r="B7" s="6"/>
      <c r="C7" s="25"/>
      <c r="D7" s="26"/>
      <c r="E7" s="26"/>
      <c r="F7" s="28"/>
      <c r="G7" s="29"/>
      <c r="H7" s="26"/>
      <c r="I7" s="26"/>
      <c r="J7" s="30"/>
      <c r="K7" s="235"/>
      <c r="L7" s="236"/>
      <c r="M7" s="27"/>
      <c r="N7" s="27"/>
      <c r="O7" s="6"/>
      <c r="P7" s="6"/>
      <c r="Q7" s="6"/>
      <c r="R7" s="6"/>
      <c r="S7" s="6"/>
      <c r="T7" s="6"/>
      <c r="U7" s="6"/>
      <c r="V7" s="6"/>
      <c r="W7" s="6"/>
      <c r="X7" s="6"/>
      <c r="Y7" s="6"/>
      <c r="Z7" s="6"/>
      <c r="AA7" s="6"/>
      <c r="AB7" s="6"/>
      <c r="AC7" s="6"/>
      <c r="AD7" s="6"/>
      <c r="AE7" s="6"/>
      <c r="AF7" s="6"/>
      <c r="AG7" s="6"/>
      <c r="AH7" s="6"/>
      <c r="AI7" s="6"/>
    </row>
    <row r="8" spans="1:35" ht="61.5" customHeight="1">
      <c r="A8" s="32" t="s">
        <v>51</v>
      </c>
      <c r="B8" s="32" t="s">
        <v>65</v>
      </c>
      <c r="C8" s="33" t="s">
        <v>66</v>
      </c>
      <c r="D8" s="32" t="s">
        <v>54</v>
      </c>
      <c r="E8" s="32" t="s">
        <v>55</v>
      </c>
      <c r="F8" s="34" t="s">
        <v>56</v>
      </c>
      <c r="G8" s="35" t="s">
        <v>69</v>
      </c>
      <c r="H8" s="33" t="s">
        <v>72</v>
      </c>
      <c r="I8" s="33" t="s">
        <v>73</v>
      </c>
      <c r="J8" s="33" t="s">
        <v>75</v>
      </c>
      <c r="K8" s="36" t="s">
        <v>76</v>
      </c>
      <c r="L8" s="36" t="s">
        <v>77</v>
      </c>
      <c r="M8" s="37" t="s">
        <v>78</v>
      </c>
      <c r="N8" s="27"/>
      <c r="O8" s="38" t="s">
        <v>79</v>
      </c>
      <c r="P8" s="6"/>
      <c r="Q8" s="6"/>
      <c r="R8" s="39"/>
      <c r="S8" s="6"/>
      <c r="T8" s="6"/>
      <c r="U8" s="6"/>
      <c r="V8" s="6"/>
      <c r="W8" s="6"/>
      <c r="X8" s="6"/>
      <c r="Y8" s="6"/>
      <c r="Z8" s="6"/>
      <c r="AA8" s="6"/>
      <c r="AB8" s="6"/>
      <c r="AC8" s="6"/>
      <c r="AD8" s="6"/>
      <c r="AE8" s="6"/>
      <c r="AF8" s="6"/>
      <c r="AG8" s="6"/>
      <c r="AH8" s="6"/>
      <c r="AI8" s="6"/>
    </row>
    <row r="9" spans="1:35" ht="49.5" customHeight="1">
      <c r="A9" s="40">
        <v>1</v>
      </c>
      <c r="B9" s="41"/>
      <c r="C9" s="42"/>
      <c r="D9" s="41" t="s">
        <v>82</v>
      </c>
      <c r="E9" s="41"/>
      <c r="F9" s="43"/>
      <c r="G9" s="44"/>
      <c r="H9" s="41"/>
      <c r="I9" s="41"/>
      <c r="J9" s="45"/>
      <c r="K9" s="47">
        <f t="shared" ref="K9:L9" si="0">I29</f>
        <v>35224.550000000003</v>
      </c>
      <c r="L9" s="47">
        <f t="shared" si="0"/>
        <v>42955.560000000005</v>
      </c>
      <c r="M9" s="49" t="s">
        <v>87</v>
      </c>
      <c r="N9" s="50">
        <f>A9</f>
        <v>1</v>
      </c>
      <c r="O9" s="51" t="str">
        <f>IF(L9=SUM(L10:L29),"OK","NOK")</f>
        <v>OK</v>
      </c>
      <c r="P9" s="6"/>
      <c r="Q9" s="6"/>
      <c r="R9" s="6"/>
      <c r="S9" s="39"/>
      <c r="T9" s="39"/>
      <c r="U9" s="39"/>
      <c r="V9" s="39"/>
      <c r="W9" s="39"/>
      <c r="X9" s="39"/>
      <c r="Y9" s="39"/>
      <c r="Z9" s="39"/>
      <c r="AA9" s="39"/>
      <c r="AB9" s="39"/>
      <c r="AC9" s="39"/>
      <c r="AD9" s="39"/>
      <c r="AE9" s="39"/>
      <c r="AF9" s="39"/>
      <c r="AG9" s="39"/>
      <c r="AH9" s="39"/>
      <c r="AI9" s="39"/>
    </row>
    <row r="10" spans="1:35" ht="49.5" customHeight="1">
      <c r="A10" s="197" t="s">
        <v>100</v>
      </c>
      <c r="B10" s="53"/>
      <c r="C10" s="54"/>
      <c r="D10" s="55" t="s">
        <v>102</v>
      </c>
      <c r="E10" s="54"/>
      <c r="F10" s="56"/>
      <c r="G10" s="57"/>
      <c r="H10" s="58" t="s">
        <v>106</v>
      </c>
      <c r="I10" s="59">
        <f t="shared" ref="I10:J10" si="1">SUBTOTAL(9,I11:I14)</f>
        <v>16761.72</v>
      </c>
      <c r="J10" s="59">
        <f t="shared" si="1"/>
        <v>20448.22</v>
      </c>
      <c r="K10" s="60">
        <f t="shared" ref="K10:L10" si="2">SUM(I11:I14)</f>
        <v>16761.72</v>
      </c>
      <c r="L10" s="60">
        <f t="shared" si="2"/>
        <v>20448.22</v>
      </c>
      <c r="M10" s="61"/>
      <c r="N10" s="39"/>
      <c r="O10" s="6"/>
      <c r="P10" s="6"/>
      <c r="Q10" s="6"/>
      <c r="R10" s="6"/>
      <c r="S10" s="39"/>
      <c r="T10" s="39"/>
      <c r="U10" s="39"/>
      <c r="V10" s="39"/>
      <c r="W10" s="39"/>
      <c r="X10" s="39"/>
      <c r="Y10" s="39"/>
      <c r="Z10" s="39"/>
      <c r="AA10" s="39"/>
      <c r="AB10" s="39"/>
      <c r="AC10" s="39"/>
      <c r="AD10" s="39"/>
      <c r="AE10" s="39"/>
      <c r="AF10" s="39"/>
      <c r="AG10" s="39"/>
      <c r="AH10" s="39"/>
      <c r="AI10" s="39"/>
    </row>
    <row r="11" spans="1:35" ht="60" customHeight="1">
      <c r="A11" s="63" t="s">
        <v>108</v>
      </c>
      <c r="B11" s="64" t="s">
        <v>112</v>
      </c>
      <c r="C11" s="65" t="s">
        <v>10</v>
      </c>
      <c r="D11" s="66" t="s">
        <v>2263</v>
      </c>
      <c r="E11" s="71" t="s">
        <v>13</v>
      </c>
      <c r="F11" s="73">
        <v>6</v>
      </c>
      <c r="G11" s="75">
        <v>450.11</v>
      </c>
      <c r="H11" s="75">
        <f t="shared" ref="H11:H14" si="3">TRUNC(G11*(1+$J$5),2)</f>
        <v>549.13</v>
      </c>
      <c r="I11" s="75">
        <f t="shared" ref="I11:I14" si="4">TRUNC(G11*F11,2)</f>
        <v>2700.66</v>
      </c>
      <c r="J11" s="75">
        <f t="shared" ref="J11:J14" si="5">TRUNC(H11*F11,2)</f>
        <v>3294.78</v>
      </c>
      <c r="K11" s="77">
        <f t="shared" ref="K11:K14" si="6">J11/$J$212</f>
        <v>1.8999453678776271E-2</v>
      </c>
      <c r="L11" s="39"/>
      <c r="M11" s="61"/>
      <c r="N11" s="39"/>
      <c r="O11" s="6"/>
      <c r="P11" s="6"/>
      <c r="Q11" s="6"/>
      <c r="R11" s="6"/>
      <c r="S11" s="39"/>
      <c r="T11" s="39"/>
      <c r="U11" s="39"/>
      <c r="V11" s="39"/>
      <c r="W11" s="39"/>
      <c r="X11" s="39"/>
      <c r="Y11" s="39"/>
      <c r="Z11" s="39"/>
      <c r="AA11" s="39"/>
      <c r="AB11" s="39"/>
      <c r="AC11" s="39"/>
      <c r="AD11" s="39"/>
      <c r="AE11" s="39"/>
      <c r="AF11" s="39"/>
      <c r="AG11" s="39"/>
      <c r="AH11" s="39"/>
      <c r="AI11" s="39"/>
    </row>
    <row r="12" spans="1:35" ht="60" customHeight="1">
      <c r="A12" s="63" t="s">
        <v>147</v>
      </c>
      <c r="B12" s="71" t="s">
        <v>148</v>
      </c>
      <c r="C12" s="65" t="s">
        <v>10</v>
      </c>
      <c r="D12" s="66" t="s">
        <v>2264</v>
      </c>
      <c r="E12" s="71" t="s">
        <v>35</v>
      </c>
      <c r="F12" s="73">
        <v>4</v>
      </c>
      <c r="G12" s="75">
        <v>1259.68</v>
      </c>
      <c r="H12" s="75">
        <f t="shared" si="3"/>
        <v>1536.8</v>
      </c>
      <c r="I12" s="75">
        <f t="shared" si="4"/>
        <v>5038.72</v>
      </c>
      <c r="J12" s="75">
        <f t="shared" si="5"/>
        <v>6147.2</v>
      </c>
      <c r="K12" s="77">
        <f t="shared" si="6"/>
        <v>3.5448024345835979E-2</v>
      </c>
      <c r="L12" s="39"/>
      <c r="M12" s="61"/>
      <c r="N12" s="39"/>
      <c r="O12" s="6"/>
      <c r="P12" s="6"/>
      <c r="Q12" s="6"/>
      <c r="R12" s="6"/>
      <c r="S12" s="39"/>
      <c r="T12" s="39"/>
      <c r="U12" s="39"/>
      <c r="V12" s="39"/>
      <c r="W12" s="39"/>
      <c r="X12" s="39"/>
      <c r="Y12" s="39"/>
      <c r="Z12" s="39"/>
      <c r="AA12" s="39"/>
      <c r="AB12" s="39"/>
      <c r="AC12" s="39"/>
      <c r="AD12" s="39"/>
      <c r="AE12" s="39"/>
      <c r="AF12" s="39"/>
      <c r="AG12" s="39"/>
      <c r="AH12" s="39"/>
      <c r="AI12" s="39"/>
    </row>
    <row r="13" spans="1:35" ht="60" customHeight="1">
      <c r="A13" s="63" t="s">
        <v>160</v>
      </c>
      <c r="B13" s="65" t="s">
        <v>161</v>
      </c>
      <c r="C13" s="65" t="s">
        <v>10</v>
      </c>
      <c r="D13" s="66" t="s">
        <v>2265</v>
      </c>
      <c r="E13" s="71" t="s">
        <v>35</v>
      </c>
      <c r="F13" s="73">
        <v>4</v>
      </c>
      <c r="G13" s="75">
        <v>998.21</v>
      </c>
      <c r="H13" s="75">
        <f t="shared" si="3"/>
        <v>1217.81</v>
      </c>
      <c r="I13" s="75">
        <f t="shared" si="4"/>
        <v>3992.84</v>
      </c>
      <c r="J13" s="75">
        <f t="shared" si="5"/>
        <v>4871.24</v>
      </c>
      <c r="K13" s="77">
        <f t="shared" si="6"/>
        <v>2.8090160416841824E-2</v>
      </c>
      <c r="L13" s="39"/>
      <c r="M13" s="61"/>
      <c r="N13" s="39"/>
      <c r="O13" s="6"/>
      <c r="P13" s="6"/>
      <c r="Q13" s="6"/>
      <c r="R13" s="6"/>
      <c r="S13" s="39"/>
      <c r="T13" s="39"/>
      <c r="U13" s="39"/>
      <c r="V13" s="39"/>
      <c r="W13" s="39"/>
      <c r="X13" s="39"/>
      <c r="Y13" s="39"/>
      <c r="Z13" s="39"/>
      <c r="AA13" s="39"/>
      <c r="AB13" s="39"/>
      <c r="AC13" s="39"/>
      <c r="AD13" s="39"/>
      <c r="AE13" s="39"/>
      <c r="AF13" s="39"/>
      <c r="AG13" s="39"/>
      <c r="AH13" s="39"/>
      <c r="AI13" s="39"/>
    </row>
    <row r="14" spans="1:35" ht="39.75" customHeight="1">
      <c r="A14" s="63" t="s">
        <v>180</v>
      </c>
      <c r="B14" s="65" t="s">
        <v>70</v>
      </c>
      <c r="C14" s="65" t="s">
        <v>68</v>
      </c>
      <c r="D14" s="66" t="s">
        <v>2266</v>
      </c>
      <c r="E14" s="71" t="s">
        <v>13</v>
      </c>
      <c r="F14" s="73">
        <v>150</v>
      </c>
      <c r="G14" s="75">
        <v>33.53</v>
      </c>
      <c r="H14" s="75">
        <f t="shared" si="3"/>
        <v>40.9</v>
      </c>
      <c r="I14" s="75">
        <f t="shared" si="4"/>
        <v>5029.5</v>
      </c>
      <c r="J14" s="75">
        <f t="shared" si="5"/>
        <v>6135</v>
      </c>
      <c r="K14" s="77">
        <f t="shared" si="6"/>
        <v>3.5377672657747231E-2</v>
      </c>
      <c r="L14" s="6"/>
      <c r="M14" s="89"/>
      <c r="N14" s="6"/>
      <c r="O14" s="6"/>
      <c r="P14" s="6"/>
      <c r="Q14" s="6"/>
      <c r="R14" s="6"/>
      <c r="S14" s="6"/>
      <c r="T14" s="6"/>
      <c r="U14" s="6"/>
      <c r="V14" s="6"/>
      <c r="W14" s="6"/>
      <c r="X14" s="6"/>
      <c r="Y14" s="6"/>
      <c r="Z14" s="6"/>
      <c r="AA14" s="6"/>
      <c r="AB14" s="6"/>
      <c r="AC14" s="6"/>
      <c r="AD14" s="6"/>
      <c r="AE14" s="6"/>
      <c r="AF14" s="6"/>
      <c r="AG14" s="6"/>
      <c r="AH14" s="6"/>
      <c r="AI14" s="6"/>
    </row>
    <row r="15" spans="1:35" ht="49.5" customHeight="1">
      <c r="A15" s="197" t="s">
        <v>191</v>
      </c>
      <c r="B15" s="53"/>
      <c r="C15" s="54"/>
      <c r="D15" s="55" t="s">
        <v>192</v>
      </c>
      <c r="E15" s="54"/>
      <c r="F15" s="56"/>
      <c r="G15" s="57"/>
      <c r="H15" s="58" t="s">
        <v>106</v>
      </c>
      <c r="I15" s="59">
        <f t="shared" ref="I15:J15" si="7">SUBTOTAL(9,I16:I17)</f>
        <v>454.18</v>
      </c>
      <c r="J15" s="59">
        <f t="shared" si="7"/>
        <v>552.76</v>
      </c>
      <c r="K15" s="60">
        <f t="shared" ref="K15:L15" si="8">SUM(I16:I17)</f>
        <v>454.18</v>
      </c>
      <c r="L15" s="60">
        <f t="shared" si="8"/>
        <v>552.76</v>
      </c>
      <c r="M15" s="61"/>
      <c r="N15" s="39"/>
      <c r="O15" s="39"/>
      <c r="P15" s="39"/>
      <c r="Q15" s="39"/>
      <c r="R15" s="39"/>
      <c r="S15" s="39"/>
      <c r="T15" s="39"/>
      <c r="U15" s="39"/>
      <c r="V15" s="39"/>
      <c r="W15" s="39"/>
      <c r="X15" s="39"/>
      <c r="Y15" s="39"/>
      <c r="Z15" s="39"/>
      <c r="AA15" s="39"/>
      <c r="AB15" s="39"/>
      <c r="AC15" s="39"/>
      <c r="AD15" s="39"/>
      <c r="AE15" s="39"/>
      <c r="AF15" s="39"/>
      <c r="AG15" s="39"/>
      <c r="AH15" s="39"/>
      <c r="AI15" s="39"/>
    </row>
    <row r="16" spans="1:35" ht="39.75" customHeight="1">
      <c r="A16" s="63" t="s">
        <v>194</v>
      </c>
      <c r="B16" s="65" t="s">
        <v>195</v>
      </c>
      <c r="C16" s="65" t="s">
        <v>10</v>
      </c>
      <c r="D16" s="66" t="s">
        <v>2267</v>
      </c>
      <c r="E16" s="71" t="s">
        <v>28</v>
      </c>
      <c r="F16" s="73">
        <v>14.8</v>
      </c>
      <c r="G16" s="75">
        <v>1.55</v>
      </c>
      <c r="H16" s="75">
        <f t="shared" ref="H16:H17" si="9">TRUNC(G16*(1+$J$5),2)</f>
        <v>1.89</v>
      </c>
      <c r="I16" s="75">
        <f t="shared" ref="I16:I17" si="10">TRUNC(G16*F16,2)</f>
        <v>22.94</v>
      </c>
      <c r="J16" s="75">
        <f t="shared" ref="J16:J17" si="11">TRUNC(H16*F16,2)</f>
        <v>27.97</v>
      </c>
      <c r="K16" s="77">
        <f t="shared" ref="K16:K17" si="12">J16/$J$212</f>
        <v>1.6128989474118824E-4</v>
      </c>
      <c r="L16" s="6"/>
      <c r="M16" s="89"/>
      <c r="N16" s="6"/>
      <c r="O16" s="6"/>
      <c r="P16" s="6"/>
      <c r="Q16" s="6"/>
      <c r="R16" s="6"/>
      <c r="S16" s="6"/>
      <c r="T16" s="6"/>
      <c r="U16" s="6"/>
      <c r="V16" s="6"/>
      <c r="W16" s="6"/>
      <c r="X16" s="6"/>
      <c r="Y16" s="6"/>
      <c r="Z16" s="6"/>
      <c r="AA16" s="6"/>
      <c r="AB16" s="6"/>
      <c r="AC16" s="6"/>
      <c r="AD16" s="6"/>
      <c r="AE16" s="6"/>
      <c r="AF16" s="6"/>
      <c r="AG16" s="6"/>
      <c r="AH16" s="6"/>
      <c r="AI16" s="6"/>
    </row>
    <row r="17" spans="1:35" ht="39.75" customHeight="1">
      <c r="A17" s="63" t="s">
        <v>210</v>
      </c>
      <c r="B17" s="65" t="s">
        <v>211</v>
      </c>
      <c r="C17" s="65" t="s">
        <v>10</v>
      </c>
      <c r="D17" s="66" t="s">
        <v>2268</v>
      </c>
      <c r="E17" s="71" t="s">
        <v>13</v>
      </c>
      <c r="F17" s="73">
        <v>228.17</v>
      </c>
      <c r="G17" s="75">
        <v>1.89</v>
      </c>
      <c r="H17" s="75">
        <f t="shared" si="9"/>
        <v>2.2999999999999998</v>
      </c>
      <c r="I17" s="75">
        <f t="shared" si="10"/>
        <v>431.24</v>
      </c>
      <c r="J17" s="75">
        <f t="shared" si="11"/>
        <v>524.79</v>
      </c>
      <c r="K17" s="77">
        <f t="shared" si="12"/>
        <v>3.0262182288604998E-3</v>
      </c>
      <c r="L17" s="6"/>
      <c r="M17" s="89"/>
      <c r="N17" s="6"/>
      <c r="O17" s="6"/>
      <c r="P17" s="6"/>
      <c r="Q17" s="6"/>
      <c r="R17" s="6"/>
      <c r="S17" s="6"/>
      <c r="T17" s="6"/>
      <c r="U17" s="6"/>
      <c r="V17" s="6"/>
      <c r="W17" s="6"/>
      <c r="X17" s="6"/>
      <c r="Y17" s="6"/>
      <c r="Z17" s="6"/>
      <c r="AA17" s="6"/>
      <c r="AB17" s="6"/>
      <c r="AC17" s="6"/>
      <c r="AD17" s="6"/>
      <c r="AE17" s="6"/>
      <c r="AF17" s="6"/>
      <c r="AG17" s="6"/>
      <c r="AH17" s="6"/>
      <c r="AI17" s="6"/>
    </row>
    <row r="18" spans="1:35" ht="49.5" customHeight="1">
      <c r="A18" s="197" t="s">
        <v>225</v>
      </c>
      <c r="B18" s="53"/>
      <c r="C18" s="54"/>
      <c r="D18" s="55" t="s">
        <v>226</v>
      </c>
      <c r="E18" s="54"/>
      <c r="F18" s="56"/>
      <c r="G18" s="57"/>
      <c r="H18" s="58" t="s">
        <v>106</v>
      </c>
      <c r="I18" s="59">
        <f t="shared" ref="I18:J18" si="13">SUBTOTAL(9,I19:I22)</f>
        <v>12394</v>
      </c>
      <c r="J18" s="59">
        <f t="shared" si="13"/>
        <v>15105.529999999999</v>
      </c>
      <c r="K18" s="60">
        <f t="shared" ref="K18:L18" si="14">SUM(I19:I22)</f>
        <v>12394</v>
      </c>
      <c r="L18" s="60">
        <f t="shared" si="14"/>
        <v>15105.529999999999</v>
      </c>
      <c r="M18" s="61"/>
      <c r="N18" s="39"/>
      <c r="O18" s="39"/>
      <c r="P18" s="39"/>
      <c r="Q18" s="39"/>
      <c r="R18" s="39"/>
      <c r="S18" s="39"/>
      <c r="T18" s="39"/>
      <c r="U18" s="39"/>
      <c r="V18" s="39"/>
      <c r="W18" s="39"/>
      <c r="X18" s="39"/>
      <c r="Y18" s="39"/>
      <c r="Z18" s="39"/>
      <c r="AA18" s="39"/>
      <c r="AB18" s="39"/>
      <c r="AC18" s="39"/>
      <c r="AD18" s="39"/>
      <c r="AE18" s="39"/>
      <c r="AF18" s="39"/>
      <c r="AG18" s="39"/>
      <c r="AH18" s="39"/>
      <c r="AI18" s="39"/>
    </row>
    <row r="19" spans="1:35" ht="60" customHeight="1">
      <c r="A19" s="63" t="s">
        <v>228</v>
      </c>
      <c r="B19" s="93">
        <v>98524</v>
      </c>
      <c r="C19" s="65" t="s">
        <v>143</v>
      </c>
      <c r="D19" s="66" t="s">
        <v>2269</v>
      </c>
      <c r="E19" s="71" t="s">
        <v>13</v>
      </c>
      <c r="F19" s="73">
        <v>432.08</v>
      </c>
      <c r="G19" s="75">
        <v>6.61</v>
      </c>
      <c r="H19" s="75">
        <f t="shared" ref="H19:H22" si="15">TRUNC(G19*(1+$J$5),2)</f>
        <v>8.06</v>
      </c>
      <c r="I19" s="75">
        <f t="shared" ref="I19:I22" si="16">TRUNC(G19*F19,2)</f>
        <v>2856.04</v>
      </c>
      <c r="J19" s="75">
        <f t="shared" ref="J19:J22" si="17">TRUNC(H19*F19,2)</f>
        <v>3482.56</v>
      </c>
      <c r="K19" s="77">
        <f t="shared" ref="K19:K22" si="18">J19/$J$212</f>
        <v>2.0082293022162051E-2</v>
      </c>
      <c r="L19" s="6"/>
      <c r="M19" s="89"/>
      <c r="N19" s="6"/>
      <c r="O19" s="6"/>
      <c r="P19" s="6"/>
      <c r="Q19" s="6"/>
      <c r="R19" s="6"/>
      <c r="S19" s="6"/>
      <c r="T19" s="6"/>
      <c r="U19" s="6"/>
      <c r="V19" s="6"/>
      <c r="W19" s="6"/>
      <c r="X19" s="6"/>
      <c r="Y19" s="6"/>
      <c r="Z19" s="6"/>
      <c r="AA19" s="6"/>
      <c r="AB19" s="6"/>
      <c r="AC19" s="6"/>
      <c r="AD19" s="6"/>
      <c r="AE19" s="6"/>
      <c r="AF19" s="6"/>
      <c r="AG19" s="6"/>
      <c r="AH19" s="6"/>
      <c r="AI19" s="6"/>
    </row>
    <row r="20" spans="1:35" ht="99.75" customHeight="1">
      <c r="A20" s="63" t="s">
        <v>239</v>
      </c>
      <c r="B20" s="64">
        <v>100975</v>
      </c>
      <c r="C20" s="65" t="s">
        <v>143</v>
      </c>
      <c r="D20" s="66" t="s">
        <v>2270</v>
      </c>
      <c r="E20" s="71" t="s">
        <v>156</v>
      </c>
      <c r="F20" s="73">
        <v>122.36</v>
      </c>
      <c r="G20" s="75">
        <v>8.75</v>
      </c>
      <c r="H20" s="75">
        <f t="shared" si="15"/>
        <v>10.67</v>
      </c>
      <c r="I20" s="75">
        <f t="shared" si="16"/>
        <v>1070.6500000000001</v>
      </c>
      <c r="J20" s="75">
        <f t="shared" si="17"/>
        <v>1305.58</v>
      </c>
      <c r="K20" s="77">
        <f t="shared" si="18"/>
        <v>7.5286686012227587E-3</v>
      </c>
      <c r="L20" s="6"/>
      <c r="M20" s="89"/>
      <c r="N20" s="6"/>
      <c r="O20" s="6"/>
      <c r="P20" s="6"/>
      <c r="Q20" s="6"/>
      <c r="R20" s="6"/>
      <c r="S20" s="6"/>
      <c r="T20" s="6"/>
      <c r="U20" s="6"/>
      <c r="V20" s="6"/>
      <c r="W20" s="6"/>
      <c r="X20" s="6"/>
      <c r="Y20" s="6"/>
      <c r="Z20" s="6"/>
      <c r="AA20" s="6"/>
      <c r="AB20" s="6"/>
      <c r="AC20" s="6"/>
      <c r="AD20" s="6"/>
      <c r="AE20" s="6"/>
      <c r="AF20" s="6"/>
      <c r="AG20" s="6"/>
      <c r="AH20" s="6"/>
      <c r="AI20" s="6"/>
    </row>
    <row r="21" spans="1:35" ht="79.5" customHeight="1">
      <c r="A21" s="63" t="s">
        <v>252</v>
      </c>
      <c r="B21" s="64">
        <v>95876</v>
      </c>
      <c r="C21" s="65" t="s">
        <v>143</v>
      </c>
      <c r="D21" s="66" t="s">
        <v>2271</v>
      </c>
      <c r="E21" s="71" t="s">
        <v>184</v>
      </c>
      <c r="F21" s="73">
        <v>1835.4</v>
      </c>
      <c r="G21" s="75">
        <v>2.5299999999999998</v>
      </c>
      <c r="H21" s="75">
        <f t="shared" si="15"/>
        <v>3.08</v>
      </c>
      <c r="I21" s="75">
        <f t="shared" si="16"/>
        <v>4643.5600000000004</v>
      </c>
      <c r="J21" s="75">
        <f t="shared" si="17"/>
        <v>5653.03</v>
      </c>
      <c r="K21" s="77">
        <f t="shared" si="18"/>
        <v>3.2598377321014636E-2</v>
      </c>
      <c r="L21" s="6"/>
      <c r="M21" s="89"/>
      <c r="N21" s="6"/>
      <c r="O21" s="6"/>
      <c r="P21" s="6"/>
      <c r="Q21" s="6"/>
      <c r="R21" s="6"/>
      <c r="S21" s="6"/>
      <c r="T21" s="6"/>
      <c r="U21" s="6"/>
      <c r="V21" s="6"/>
      <c r="W21" s="6"/>
      <c r="X21" s="6"/>
      <c r="Y21" s="6"/>
      <c r="Z21" s="6"/>
      <c r="AA21" s="6"/>
      <c r="AB21" s="6"/>
      <c r="AC21" s="6"/>
      <c r="AD21" s="6"/>
      <c r="AE21" s="6"/>
      <c r="AF21" s="6"/>
      <c r="AG21" s="6"/>
      <c r="AH21" s="6"/>
      <c r="AI21" s="6"/>
    </row>
    <row r="22" spans="1:35" ht="60" customHeight="1">
      <c r="A22" s="63" t="s">
        <v>257</v>
      </c>
      <c r="B22" s="71" t="s">
        <v>258</v>
      </c>
      <c r="C22" s="65" t="s">
        <v>10</v>
      </c>
      <c r="D22" s="66" t="s">
        <v>2272</v>
      </c>
      <c r="E22" s="71" t="s">
        <v>156</v>
      </c>
      <c r="F22" s="73">
        <v>122.36</v>
      </c>
      <c r="G22" s="75">
        <v>31.25</v>
      </c>
      <c r="H22" s="75">
        <f t="shared" si="15"/>
        <v>38.119999999999997</v>
      </c>
      <c r="I22" s="75">
        <f t="shared" si="16"/>
        <v>3823.75</v>
      </c>
      <c r="J22" s="75">
        <f t="shared" si="17"/>
        <v>4664.3599999999997</v>
      </c>
      <c r="K22" s="77">
        <f t="shared" si="18"/>
        <v>2.6897180315874465E-2</v>
      </c>
      <c r="L22" s="6"/>
      <c r="M22" s="89"/>
      <c r="N22" s="6"/>
      <c r="O22" s="6"/>
      <c r="P22" s="6"/>
      <c r="Q22" s="6"/>
      <c r="R22" s="6"/>
      <c r="S22" s="6"/>
      <c r="T22" s="6"/>
      <c r="U22" s="6"/>
      <c r="V22" s="6"/>
      <c r="W22" s="6"/>
      <c r="X22" s="6"/>
      <c r="Y22" s="6"/>
      <c r="Z22" s="6"/>
      <c r="AA22" s="6"/>
      <c r="AB22" s="6"/>
      <c r="AC22" s="6"/>
      <c r="AD22" s="6"/>
      <c r="AE22" s="6"/>
      <c r="AF22" s="6"/>
      <c r="AG22" s="6"/>
      <c r="AH22" s="6"/>
      <c r="AI22" s="6"/>
    </row>
    <row r="23" spans="1:35" ht="49.5" customHeight="1">
      <c r="A23" s="197" t="s">
        <v>266</v>
      </c>
      <c r="B23" s="53"/>
      <c r="C23" s="54"/>
      <c r="D23" s="55" t="s">
        <v>267</v>
      </c>
      <c r="E23" s="54"/>
      <c r="F23" s="56"/>
      <c r="G23" s="57"/>
      <c r="H23" s="58" t="s">
        <v>106</v>
      </c>
      <c r="I23" s="59">
        <f t="shared" ref="I23:J23" si="19">SUBTOTAL(9,I24:I28)</f>
        <v>5614.65</v>
      </c>
      <c r="J23" s="59">
        <f t="shared" si="19"/>
        <v>6849.0499999999993</v>
      </c>
      <c r="K23" s="60">
        <f t="shared" ref="K23:L23" si="20">SUM(I24:I28)</f>
        <v>5614.65</v>
      </c>
      <c r="L23" s="60">
        <f t="shared" si="20"/>
        <v>6849.0499999999993</v>
      </c>
      <c r="M23" s="61"/>
      <c r="N23" s="39"/>
      <c r="O23" s="39"/>
      <c r="P23" s="39"/>
      <c r="Q23" s="39"/>
      <c r="R23" s="39"/>
      <c r="S23" s="39"/>
      <c r="T23" s="39"/>
      <c r="U23" s="39"/>
      <c r="V23" s="39"/>
      <c r="W23" s="39"/>
      <c r="X23" s="39"/>
      <c r="Y23" s="39"/>
      <c r="Z23" s="39"/>
      <c r="AA23" s="39"/>
      <c r="AB23" s="39"/>
      <c r="AC23" s="39"/>
      <c r="AD23" s="39"/>
      <c r="AE23" s="39"/>
      <c r="AF23" s="39"/>
      <c r="AG23" s="39"/>
      <c r="AH23" s="39"/>
      <c r="AI23" s="39"/>
    </row>
    <row r="24" spans="1:35" ht="60" customHeight="1">
      <c r="A24" s="63" t="s">
        <v>270</v>
      </c>
      <c r="B24" s="101" t="s">
        <v>272</v>
      </c>
      <c r="C24" s="65" t="s">
        <v>10</v>
      </c>
      <c r="D24" s="66" t="s">
        <v>2273</v>
      </c>
      <c r="E24" s="71" t="s">
        <v>156</v>
      </c>
      <c r="F24" s="73">
        <v>56.35</v>
      </c>
      <c r="G24" s="75">
        <v>59.75</v>
      </c>
      <c r="H24" s="75">
        <f t="shared" ref="H24:H28" si="21">TRUNC(G24*(1+$J$5),2)</f>
        <v>72.89</v>
      </c>
      <c r="I24" s="75">
        <f t="shared" ref="I24:I28" si="22">TRUNC(G24*F24,2)</f>
        <v>3366.91</v>
      </c>
      <c r="J24" s="75">
        <f t="shared" ref="J24:J28" si="23">TRUNC(H24*F24,2)</f>
        <v>4107.3500000000004</v>
      </c>
      <c r="K24" s="77">
        <f t="shared" ref="K24:K28" si="24">J24/$J$212</f>
        <v>2.3685164432077927E-2</v>
      </c>
      <c r="L24" s="6"/>
      <c r="M24" s="89"/>
      <c r="N24" s="6"/>
      <c r="O24" s="6"/>
      <c r="P24" s="6"/>
      <c r="Q24" s="6"/>
      <c r="R24" s="6"/>
      <c r="S24" s="6"/>
      <c r="T24" s="6"/>
      <c r="U24" s="6"/>
      <c r="V24" s="6"/>
      <c r="W24" s="6"/>
      <c r="X24" s="6"/>
      <c r="Y24" s="6"/>
      <c r="Z24" s="6"/>
      <c r="AA24" s="6"/>
      <c r="AB24" s="6"/>
      <c r="AC24" s="6"/>
      <c r="AD24" s="6"/>
      <c r="AE24" s="6"/>
      <c r="AF24" s="6"/>
      <c r="AG24" s="6"/>
      <c r="AH24" s="6"/>
      <c r="AI24" s="6"/>
    </row>
    <row r="25" spans="1:35" ht="99.75" customHeight="1">
      <c r="A25" s="63" t="s">
        <v>282</v>
      </c>
      <c r="B25" s="93">
        <v>100977</v>
      </c>
      <c r="C25" s="65" t="s">
        <v>143</v>
      </c>
      <c r="D25" s="66" t="s">
        <v>2274</v>
      </c>
      <c r="E25" s="71" t="s">
        <v>156</v>
      </c>
      <c r="F25" s="73">
        <v>70.44</v>
      </c>
      <c r="G25" s="75">
        <v>8.7799999999999994</v>
      </c>
      <c r="H25" s="75">
        <f t="shared" si="21"/>
        <v>10.71</v>
      </c>
      <c r="I25" s="75">
        <f t="shared" si="22"/>
        <v>618.46</v>
      </c>
      <c r="J25" s="75">
        <f t="shared" si="23"/>
        <v>754.41</v>
      </c>
      <c r="K25" s="77">
        <f t="shared" si="24"/>
        <v>4.3503292631998508E-3</v>
      </c>
      <c r="L25" s="6"/>
      <c r="M25" s="89"/>
      <c r="N25" s="6"/>
      <c r="O25" s="6"/>
      <c r="P25" s="6"/>
      <c r="Q25" s="6"/>
      <c r="R25" s="6"/>
      <c r="S25" s="6"/>
      <c r="T25" s="6"/>
      <c r="U25" s="6"/>
      <c r="V25" s="6"/>
      <c r="W25" s="6"/>
      <c r="X25" s="6"/>
      <c r="Y25" s="6"/>
      <c r="Z25" s="6"/>
      <c r="AA25" s="6"/>
      <c r="AB25" s="6"/>
      <c r="AC25" s="6"/>
      <c r="AD25" s="6"/>
      <c r="AE25" s="6"/>
      <c r="AF25" s="6"/>
      <c r="AG25" s="6"/>
      <c r="AH25" s="6"/>
      <c r="AI25" s="6"/>
    </row>
    <row r="26" spans="1:35" ht="79.5" customHeight="1">
      <c r="A26" s="63" t="s">
        <v>289</v>
      </c>
      <c r="B26" s="93">
        <v>97914</v>
      </c>
      <c r="C26" s="65" t="s">
        <v>143</v>
      </c>
      <c r="D26" s="66" t="s">
        <v>2275</v>
      </c>
      <c r="E26" s="71" t="s">
        <v>184</v>
      </c>
      <c r="F26" s="73">
        <v>173.63</v>
      </c>
      <c r="G26" s="75">
        <v>3.5</v>
      </c>
      <c r="H26" s="75">
        <f t="shared" si="21"/>
        <v>4.2699999999999996</v>
      </c>
      <c r="I26" s="75">
        <f t="shared" si="22"/>
        <v>607.70000000000005</v>
      </c>
      <c r="J26" s="75">
        <f t="shared" si="23"/>
        <v>741.4</v>
      </c>
      <c r="K26" s="77">
        <f t="shared" si="24"/>
        <v>4.2753066843445467E-3</v>
      </c>
      <c r="L26" s="6"/>
      <c r="M26" s="89"/>
      <c r="N26" s="6"/>
      <c r="O26" s="6"/>
      <c r="P26" s="6"/>
      <c r="Q26" s="6"/>
      <c r="R26" s="6"/>
      <c r="S26" s="6"/>
      <c r="T26" s="6"/>
      <c r="U26" s="6"/>
      <c r="V26" s="6"/>
      <c r="W26" s="6"/>
      <c r="X26" s="6"/>
      <c r="Y26" s="6"/>
      <c r="Z26" s="6"/>
      <c r="AA26" s="6"/>
      <c r="AB26" s="6"/>
      <c r="AC26" s="6"/>
      <c r="AD26" s="6"/>
      <c r="AE26" s="6"/>
      <c r="AF26" s="6"/>
      <c r="AG26" s="6"/>
      <c r="AH26" s="6"/>
      <c r="AI26" s="6"/>
    </row>
    <row r="27" spans="1:35" ht="60" customHeight="1">
      <c r="A27" s="63" t="s">
        <v>301</v>
      </c>
      <c r="B27" s="93" t="s">
        <v>302</v>
      </c>
      <c r="C27" s="65" t="s">
        <v>10</v>
      </c>
      <c r="D27" s="66" t="s">
        <v>2276</v>
      </c>
      <c r="E27" s="71" t="s">
        <v>156</v>
      </c>
      <c r="F27" s="73">
        <v>58.86</v>
      </c>
      <c r="G27" s="75">
        <v>12.44</v>
      </c>
      <c r="H27" s="75">
        <f t="shared" si="21"/>
        <v>15.17</v>
      </c>
      <c r="I27" s="75">
        <f t="shared" si="22"/>
        <v>732.21</v>
      </c>
      <c r="J27" s="75">
        <f t="shared" si="23"/>
        <v>892.9</v>
      </c>
      <c r="K27" s="77">
        <f t="shared" si="24"/>
        <v>5.1489362536434394E-3</v>
      </c>
      <c r="L27" s="6"/>
      <c r="M27" s="89"/>
      <c r="N27" s="6"/>
      <c r="O27" s="6"/>
      <c r="P27" s="6"/>
      <c r="Q27" s="6"/>
      <c r="R27" s="6"/>
      <c r="S27" s="6"/>
      <c r="T27" s="6"/>
      <c r="U27" s="6"/>
      <c r="V27" s="6"/>
      <c r="W27" s="6"/>
      <c r="X27" s="6"/>
      <c r="Y27" s="6"/>
      <c r="Z27" s="6"/>
      <c r="AA27" s="6"/>
      <c r="AB27" s="6"/>
      <c r="AC27" s="6"/>
      <c r="AD27" s="6"/>
      <c r="AE27" s="6"/>
      <c r="AF27" s="6"/>
      <c r="AG27" s="6"/>
      <c r="AH27" s="6"/>
      <c r="AI27" s="6"/>
    </row>
    <row r="28" spans="1:35" ht="60" customHeight="1">
      <c r="A28" s="63" t="s">
        <v>322</v>
      </c>
      <c r="B28" s="71" t="s">
        <v>258</v>
      </c>
      <c r="C28" s="65" t="s">
        <v>10</v>
      </c>
      <c r="D28" s="66" t="s">
        <v>2272</v>
      </c>
      <c r="E28" s="71" t="s">
        <v>156</v>
      </c>
      <c r="F28" s="73">
        <v>9.26</v>
      </c>
      <c r="G28" s="75">
        <v>31.25</v>
      </c>
      <c r="H28" s="75">
        <f t="shared" si="21"/>
        <v>38.119999999999997</v>
      </c>
      <c r="I28" s="75">
        <f t="shared" si="22"/>
        <v>289.37</v>
      </c>
      <c r="J28" s="75">
        <f t="shared" si="23"/>
        <v>352.99</v>
      </c>
      <c r="K28" s="77">
        <f t="shared" si="24"/>
        <v>2.0355280638073665E-3</v>
      </c>
      <c r="L28" s="6"/>
      <c r="M28" s="89"/>
      <c r="N28" s="6"/>
      <c r="O28" s="6"/>
      <c r="P28" s="6"/>
      <c r="Q28" s="6"/>
      <c r="R28" s="6"/>
      <c r="S28" s="6"/>
      <c r="T28" s="6"/>
      <c r="U28" s="6"/>
      <c r="V28" s="6"/>
      <c r="W28" s="6"/>
      <c r="X28" s="6"/>
      <c r="Y28" s="6"/>
      <c r="Z28" s="6"/>
      <c r="AA28" s="6"/>
      <c r="AB28" s="6"/>
      <c r="AC28" s="6"/>
      <c r="AD28" s="6"/>
      <c r="AE28" s="6"/>
      <c r="AF28" s="6"/>
      <c r="AG28" s="6"/>
      <c r="AH28" s="6"/>
      <c r="AI28" s="6"/>
    </row>
    <row r="29" spans="1:35" ht="49.5" customHeight="1">
      <c r="A29" s="94"/>
      <c r="B29" s="103"/>
      <c r="C29" s="104"/>
      <c r="D29" s="95"/>
      <c r="E29" s="98"/>
      <c r="F29" s="97"/>
      <c r="G29" s="105"/>
      <c r="H29" s="58" t="s">
        <v>336</v>
      </c>
      <c r="I29" s="59">
        <f t="shared" ref="I29:J29" si="25">SUBTOTAL(9,I11:I28)</f>
        <v>35224.550000000003</v>
      </c>
      <c r="J29" s="59">
        <f t="shared" si="25"/>
        <v>42955.560000000005</v>
      </c>
      <c r="K29" s="6"/>
      <c r="L29" s="6"/>
      <c r="M29" s="89"/>
      <c r="N29" s="6"/>
      <c r="O29" s="6"/>
      <c r="P29" s="6"/>
      <c r="Q29" s="6"/>
      <c r="R29" s="6"/>
      <c r="S29" s="6"/>
      <c r="T29" s="6"/>
      <c r="U29" s="6"/>
      <c r="V29" s="6"/>
      <c r="W29" s="6"/>
      <c r="X29" s="6"/>
      <c r="Y29" s="6"/>
      <c r="Z29" s="6"/>
      <c r="AA29" s="6"/>
      <c r="AB29" s="6"/>
      <c r="AC29" s="6"/>
      <c r="AD29" s="6"/>
      <c r="AE29" s="6"/>
      <c r="AF29" s="6"/>
      <c r="AG29" s="6"/>
      <c r="AH29" s="6"/>
      <c r="AI29" s="6"/>
    </row>
    <row r="30" spans="1:35" ht="49.5" customHeight="1">
      <c r="A30" s="40">
        <v>2</v>
      </c>
      <c r="B30" s="41"/>
      <c r="C30" s="42"/>
      <c r="D30" s="41" t="s">
        <v>337</v>
      </c>
      <c r="E30" s="41"/>
      <c r="F30" s="43"/>
      <c r="G30" s="44"/>
      <c r="H30" s="41"/>
      <c r="I30" s="41"/>
      <c r="J30" s="45"/>
      <c r="K30" s="47">
        <f t="shared" ref="K30:L30" si="26">I44</f>
        <v>32075.449999999997</v>
      </c>
      <c r="L30" s="47">
        <f t="shared" si="26"/>
        <v>39128.350000000006</v>
      </c>
      <c r="M30" s="89"/>
      <c r="N30" s="50">
        <f>A30</f>
        <v>2</v>
      </c>
      <c r="O30" s="51" t="str">
        <f>IF(L30=SUM(L31:L43),"OK","NOK")</f>
        <v>OK</v>
      </c>
      <c r="P30" s="6"/>
      <c r="Q30" s="6"/>
      <c r="R30" s="6"/>
      <c r="S30" s="6"/>
      <c r="T30" s="6"/>
      <c r="U30" s="6"/>
      <c r="V30" s="6"/>
      <c r="W30" s="6"/>
      <c r="X30" s="6"/>
      <c r="Y30" s="6"/>
      <c r="Z30" s="6"/>
      <c r="AA30" s="6"/>
      <c r="AB30" s="6"/>
      <c r="AC30" s="6"/>
      <c r="AD30" s="6"/>
      <c r="AE30" s="6"/>
      <c r="AF30" s="6"/>
      <c r="AG30" s="6"/>
      <c r="AH30" s="6"/>
      <c r="AI30" s="6"/>
    </row>
    <row r="31" spans="1:35" ht="49.5" customHeight="1">
      <c r="A31" s="197" t="s">
        <v>338</v>
      </c>
      <c r="B31" s="53"/>
      <c r="C31" s="54" t="s">
        <v>30</v>
      </c>
      <c r="D31" s="55" t="s">
        <v>341</v>
      </c>
      <c r="E31" s="54"/>
      <c r="F31" s="56"/>
      <c r="G31" s="57"/>
      <c r="H31" s="58" t="s">
        <v>106</v>
      </c>
      <c r="I31" s="59">
        <f t="shared" ref="I31:J31" si="27">SUBTOTAL(9,I32:I36)</f>
        <v>25634.719999999998</v>
      </c>
      <c r="J31" s="59">
        <f t="shared" si="27"/>
        <v>31271.47</v>
      </c>
      <c r="K31" s="60">
        <f t="shared" ref="K31:L31" si="28">SUM(I32:I36)</f>
        <v>25634.719999999998</v>
      </c>
      <c r="L31" s="60">
        <f t="shared" si="28"/>
        <v>31271.47</v>
      </c>
      <c r="M31" s="61"/>
      <c r="N31" s="39"/>
      <c r="O31" s="39"/>
      <c r="P31" s="39"/>
      <c r="Q31" s="39"/>
      <c r="R31" s="39"/>
      <c r="S31" s="39"/>
      <c r="T31" s="39"/>
      <c r="U31" s="39"/>
      <c r="V31" s="39"/>
      <c r="W31" s="39"/>
      <c r="X31" s="39"/>
      <c r="Y31" s="39"/>
      <c r="Z31" s="39"/>
      <c r="AA31" s="39"/>
      <c r="AB31" s="39"/>
      <c r="AC31" s="39"/>
      <c r="AD31" s="39"/>
      <c r="AE31" s="39"/>
      <c r="AF31" s="39"/>
      <c r="AG31" s="39"/>
      <c r="AH31" s="39"/>
      <c r="AI31" s="39"/>
    </row>
    <row r="32" spans="1:35" ht="60" customHeight="1">
      <c r="A32" s="63" t="s">
        <v>342</v>
      </c>
      <c r="B32" s="93" t="s">
        <v>272</v>
      </c>
      <c r="C32" s="65" t="s">
        <v>10</v>
      </c>
      <c r="D32" s="66" t="s">
        <v>2273</v>
      </c>
      <c r="E32" s="71" t="s">
        <v>156</v>
      </c>
      <c r="F32" s="73">
        <v>26.56</v>
      </c>
      <c r="G32" s="75">
        <v>59.75</v>
      </c>
      <c r="H32" s="75">
        <f t="shared" ref="H32:H36" si="29">TRUNC(G32*(1+$J$5),2)</f>
        <v>72.89</v>
      </c>
      <c r="I32" s="75">
        <f t="shared" ref="I32:I36" si="30">TRUNC(G32*F32,2)</f>
        <v>1586.96</v>
      </c>
      <c r="J32" s="75">
        <f t="shared" ref="J32:J36" si="31">TRUNC(H32*F32,2)</f>
        <v>1935.95</v>
      </c>
      <c r="K32" s="77">
        <f t="shared" ref="K32:K36" si="32">J32/$J$212</f>
        <v>1.1163717258641523E-2</v>
      </c>
      <c r="L32" s="39"/>
      <c r="M32" s="89"/>
      <c r="N32" s="6"/>
      <c r="O32" s="6"/>
      <c r="P32" s="6"/>
      <c r="Q32" s="6"/>
      <c r="R32" s="6"/>
      <c r="S32" s="6"/>
      <c r="T32" s="6"/>
      <c r="U32" s="6"/>
      <c r="V32" s="6"/>
      <c r="W32" s="6"/>
      <c r="X32" s="6"/>
      <c r="Y32" s="6"/>
      <c r="Z32" s="6"/>
      <c r="AA32" s="6"/>
      <c r="AB32" s="6"/>
      <c r="AC32" s="6"/>
      <c r="AD32" s="6"/>
      <c r="AE32" s="6"/>
      <c r="AF32" s="6"/>
      <c r="AG32" s="6"/>
      <c r="AH32" s="6"/>
      <c r="AI32" s="6"/>
    </row>
    <row r="33" spans="1:35" ht="99.75" customHeight="1">
      <c r="A33" s="63" t="s">
        <v>371</v>
      </c>
      <c r="B33" s="71">
        <v>97084</v>
      </c>
      <c r="C33" s="65" t="s">
        <v>143</v>
      </c>
      <c r="D33" s="66" t="s">
        <v>2277</v>
      </c>
      <c r="E33" s="71" t="s">
        <v>13</v>
      </c>
      <c r="F33" s="73">
        <v>166</v>
      </c>
      <c r="G33" s="75">
        <v>0.95</v>
      </c>
      <c r="H33" s="75">
        <f t="shared" si="29"/>
        <v>1.1499999999999999</v>
      </c>
      <c r="I33" s="75">
        <f t="shared" si="30"/>
        <v>157.69999999999999</v>
      </c>
      <c r="J33" s="75">
        <f t="shared" si="31"/>
        <v>190.9</v>
      </c>
      <c r="K33" s="77">
        <f t="shared" si="32"/>
        <v>1.1008309226347101E-3</v>
      </c>
      <c r="L33" s="39"/>
      <c r="M33" s="89"/>
      <c r="N33" s="6"/>
      <c r="O33" s="6"/>
      <c r="P33" s="6"/>
      <c r="Q33" s="6"/>
      <c r="R33" s="6"/>
      <c r="S33" s="6"/>
      <c r="T33" s="6"/>
      <c r="U33" s="6"/>
      <c r="V33" s="6"/>
      <c r="W33" s="6"/>
      <c r="X33" s="6"/>
      <c r="Y33" s="6"/>
      <c r="Z33" s="6"/>
      <c r="AA33" s="6"/>
      <c r="AB33" s="6"/>
      <c r="AC33" s="6"/>
      <c r="AD33" s="6"/>
      <c r="AE33" s="6"/>
      <c r="AF33" s="6"/>
      <c r="AG33" s="6"/>
      <c r="AH33" s="6"/>
      <c r="AI33" s="6"/>
    </row>
    <row r="34" spans="1:35" ht="39.75" customHeight="1">
      <c r="A34" s="63" t="s">
        <v>388</v>
      </c>
      <c r="B34" s="71" t="s">
        <v>275</v>
      </c>
      <c r="C34" s="65" t="s">
        <v>10</v>
      </c>
      <c r="D34" s="66" t="s">
        <v>2278</v>
      </c>
      <c r="E34" s="71" t="s">
        <v>156</v>
      </c>
      <c r="F34" s="73">
        <v>8.3000000000000007</v>
      </c>
      <c r="G34" s="75">
        <v>228.38</v>
      </c>
      <c r="H34" s="75">
        <f t="shared" si="29"/>
        <v>278.62</v>
      </c>
      <c r="I34" s="75">
        <f t="shared" si="30"/>
        <v>1895.55</v>
      </c>
      <c r="J34" s="75">
        <f t="shared" si="31"/>
        <v>2312.54</v>
      </c>
      <c r="K34" s="77">
        <f t="shared" si="32"/>
        <v>1.3335335473177959E-2</v>
      </c>
      <c r="L34" s="39"/>
      <c r="M34" s="89"/>
      <c r="N34" s="6"/>
      <c r="O34" s="6"/>
      <c r="P34" s="6"/>
      <c r="Q34" s="6"/>
      <c r="R34" s="6"/>
      <c r="S34" s="6"/>
      <c r="T34" s="6"/>
      <c r="U34" s="6"/>
      <c r="V34" s="6"/>
      <c r="W34" s="6"/>
      <c r="X34" s="6"/>
      <c r="Y34" s="6"/>
      <c r="Z34" s="6"/>
      <c r="AA34" s="6"/>
      <c r="AB34" s="6"/>
      <c r="AC34" s="6"/>
      <c r="AD34" s="6"/>
      <c r="AE34" s="6"/>
      <c r="AF34" s="6"/>
      <c r="AG34" s="6"/>
      <c r="AH34" s="6"/>
      <c r="AI34" s="6"/>
    </row>
    <row r="35" spans="1:35" ht="79.5" customHeight="1">
      <c r="A35" s="63" t="s">
        <v>405</v>
      </c>
      <c r="B35" s="71">
        <v>92396</v>
      </c>
      <c r="C35" s="65" t="s">
        <v>143</v>
      </c>
      <c r="D35" s="66" t="s">
        <v>2279</v>
      </c>
      <c r="E35" s="71" t="s">
        <v>13</v>
      </c>
      <c r="F35" s="73">
        <v>166</v>
      </c>
      <c r="G35" s="75">
        <v>113.07</v>
      </c>
      <c r="H35" s="75">
        <f t="shared" si="29"/>
        <v>137.94</v>
      </c>
      <c r="I35" s="75">
        <f t="shared" si="30"/>
        <v>18769.62</v>
      </c>
      <c r="J35" s="75">
        <f t="shared" si="31"/>
        <v>22898.04</v>
      </c>
      <c r="K35" s="77">
        <f t="shared" si="32"/>
        <v>0.13204227605933208</v>
      </c>
      <c r="L35" s="39"/>
      <c r="M35" s="89"/>
      <c r="N35" s="6"/>
      <c r="O35" s="6"/>
      <c r="P35" s="6"/>
      <c r="Q35" s="6"/>
      <c r="R35" s="6"/>
      <c r="S35" s="6"/>
      <c r="T35" s="6"/>
      <c r="U35" s="6"/>
      <c r="V35" s="6"/>
      <c r="W35" s="6"/>
      <c r="X35" s="6"/>
      <c r="Y35" s="6"/>
      <c r="Z35" s="6"/>
      <c r="AA35" s="6"/>
      <c r="AB35" s="6"/>
      <c r="AC35" s="6"/>
      <c r="AD35" s="6"/>
      <c r="AE35" s="6"/>
      <c r="AF35" s="6"/>
      <c r="AG35" s="6"/>
      <c r="AH35" s="6"/>
      <c r="AI35" s="6"/>
    </row>
    <row r="36" spans="1:35" ht="39.75" customHeight="1">
      <c r="A36" s="63" t="s">
        <v>431</v>
      </c>
      <c r="B36" s="71" t="s">
        <v>313</v>
      </c>
      <c r="C36" s="65" t="s">
        <v>10</v>
      </c>
      <c r="D36" s="66" t="s">
        <v>2280</v>
      </c>
      <c r="E36" s="71" t="s">
        <v>28</v>
      </c>
      <c r="F36" s="73">
        <v>47.12</v>
      </c>
      <c r="G36" s="75">
        <v>68.44</v>
      </c>
      <c r="H36" s="75">
        <f t="shared" si="29"/>
        <v>83.49</v>
      </c>
      <c r="I36" s="75">
        <f t="shared" si="30"/>
        <v>3224.89</v>
      </c>
      <c r="J36" s="75">
        <f t="shared" si="31"/>
        <v>3934.04</v>
      </c>
      <c r="K36" s="77">
        <f t="shared" si="32"/>
        <v>2.2685766803990856E-2</v>
      </c>
      <c r="L36" s="6"/>
      <c r="M36" s="89"/>
      <c r="N36" s="6"/>
      <c r="O36" s="6"/>
      <c r="P36" s="6"/>
      <c r="Q36" s="6"/>
      <c r="R36" s="6"/>
      <c r="S36" s="6"/>
      <c r="T36" s="6"/>
      <c r="U36" s="6"/>
      <c r="V36" s="6"/>
      <c r="W36" s="6"/>
      <c r="X36" s="6"/>
      <c r="Y36" s="6"/>
      <c r="Z36" s="6"/>
      <c r="AA36" s="6"/>
      <c r="AB36" s="6"/>
      <c r="AC36" s="6"/>
      <c r="AD36" s="6"/>
      <c r="AE36" s="6"/>
      <c r="AF36" s="6"/>
      <c r="AG36" s="6"/>
      <c r="AH36" s="6"/>
      <c r="AI36" s="6"/>
    </row>
    <row r="37" spans="1:35" ht="49.5" customHeight="1">
      <c r="A37" s="197" t="s">
        <v>447</v>
      </c>
      <c r="B37" s="53"/>
      <c r="C37" s="54"/>
      <c r="D37" s="55" t="s">
        <v>448</v>
      </c>
      <c r="E37" s="54"/>
      <c r="F37" s="56"/>
      <c r="G37" s="57"/>
      <c r="H37" s="58" t="s">
        <v>106</v>
      </c>
      <c r="I37" s="59">
        <f t="shared" ref="I37:J37" si="33">SUBTOTAL(9,I38:I43)</f>
        <v>6440.73</v>
      </c>
      <c r="J37" s="59">
        <f t="shared" si="33"/>
        <v>7856.88</v>
      </c>
      <c r="K37" s="60">
        <f t="shared" ref="K37:L37" si="34">SUM(I38:I43)</f>
        <v>6440.73</v>
      </c>
      <c r="L37" s="60">
        <f t="shared" si="34"/>
        <v>7856.88</v>
      </c>
      <c r="M37" s="61"/>
      <c r="N37" s="39"/>
      <c r="O37" s="39"/>
      <c r="P37" s="39"/>
      <c r="Q37" s="39"/>
      <c r="R37" s="39"/>
      <c r="S37" s="39"/>
      <c r="T37" s="39"/>
      <c r="U37" s="39"/>
      <c r="V37" s="39"/>
      <c r="W37" s="39"/>
      <c r="X37" s="39"/>
      <c r="Y37" s="39"/>
      <c r="Z37" s="39"/>
      <c r="AA37" s="39"/>
      <c r="AB37" s="39"/>
      <c r="AC37" s="39"/>
      <c r="AD37" s="39"/>
      <c r="AE37" s="39"/>
      <c r="AF37" s="39"/>
      <c r="AG37" s="39"/>
      <c r="AH37" s="39"/>
      <c r="AI37" s="39"/>
    </row>
    <row r="38" spans="1:35" ht="60" customHeight="1">
      <c r="A38" s="63" t="s">
        <v>452</v>
      </c>
      <c r="B38" s="93" t="s">
        <v>272</v>
      </c>
      <c r="C38" s="65" t="s">
        <v>10</v>
      </c>
      <c r="D38" s="66" t="s">
        <v>2273</v>
      </c>
      <c r="E38" s="71" t="s">
        <v>156</v>
      </c>
      <c r="F38" s="73">
        <v>8.08</v>
      </c>
      <c r="G38" s="75">
        <v>59.75</v>
      </c>
      <c r="H38" s="75">
        <f t="shared" ref="H38:H43" si="35">TRUNC(G38*(1+$J$5),2)</f>
        <v>72.89</v>
      </c>
      <c r="I38" s="75">
        <f t="shared" ref="I38:I43" si="36">TRUNC(G38*F38,2)</f>
        <v>482.78</v>
      </c>
      <c r="J38" s="75">
        <f t="shared" ref="J38:J43" si="37">TRUNC(H38*F38,2)</f>
        <v>588.95000000000005</v>
      </c>
      <c r="K38" s="77">
        <f t="shared" ref="K38:K43" si="38">J38/$J$212</f>
        <v>3.3961989098256285E-3</v>
      </c>
      <c r="L38" s="6"/>
      <c r="M38" s="89"/>
      <c r="N38" s="6"/>
      <c r="O38" s="6"/>
      <c r="P38" s="6"/>
      <c r="Q38" s="6"/>
      <c r="R38" s="6"/>
      <c r="S38" s="6"/>
      <c r="T38" s="6"/>
      <c r="U38" s="6"/>
      <c r="V38" s="6"/>
      <c r="W38" s="6"/>
      <c r="X38" s="6"/>
      <c r="Y38" s="6"/>
      <c r="Z38" s="6"/>
      <c r="AA38" s="6"/>
      <c r="AB38" s="6"/>
      <c r="AC38" s="6"/>
      <c r="AD38" s="6"/>
      <c r="AE38" s="6"/>
      <c r="AF38" s="6"/>
      <c r="AG38" s="6"/>
      <c r="AH38" s="6"/>
      <c r="AI38" s="6"/>
    </row>
    <row r="39" spans="1:35" ht="99.75" customHeight="1">
      <c r="A39" s="63" t="s">
        <v>480</v>
      </c>
      <c r="B39" s="71">
        <v>97084</v>
      </c>
      <c r="C39" s="65" t="s">
        <v>143</v>
      </c>
      <c r="D39" s="66" t="s">
        <v>2277</v>
      </c>
      <c r="E39" s="71" t="s">
        <v>13</v>
      </c>
      <c r="F39" s="73">
        <v>62.17</v>
      </c>
      <c r="G39" s="75">
        <v>0.95</v>
      </c>
      <c r="H39" s="75">
        <f t="shared" si="35"/>
        <v>1.1499999999999999</v>
      </c>
      <c r="I39" s="75">
        <f t="shared" si="36"/>
        <v>59.06</v>
      </c>
      <c r="J39" s="75">
        <f t="shared" si="37"/>
        <v>71.489999999999995</v>
      </c>
      <c r="K39" s="77">
        <f t="shared" si="38"/>
        <v>4.1224935913648721E-4</v>
      </c>
      <c r="L39" s="6"/>
      <c r="M39" s="89"/>
      <c r="N39" s="6"/>
      <c r="O39" s="6"/>
      <c r="P39" s="6"/>
      <c r="Q39" s="6"/>
      <c r="R39" s="6"/>
      <c r="S39" s="6"/>
      <c r="T39" s="6"/>
      <c r="U39" s="6"/>
      <c r="V39" s="6"/>
      <c r="W39" s="6"/>
      <c r="X39" s="6"/>
      <c r="Y39" s="6"/>
      <c r="Z39" s="6"/>
      <c r="AA39" s="6"/>
      <c r="AB39" s="6"/>
      <c r="AC39" s="6"/>
      <c r="AD39" s="6"/>
      <c r="AE39" s="6"/>
      <c r="AF39" s="6"/>
      <c r="AG39" s="6"/>
      <c r="AH39" s="6"/>
      <c r="AI39" s="6"/>
    </row>
    <row r="40" spans="1:35" ht="39.75" customHeight="1">
      <c r="A40" s="63" t="s">
        <v>493</v>
      </c>
      <c r="B40" s="71" t="s">
        <v>275</v>
      </c>
      <c r="C40" s="65" t="s">
        <v>10</v>
      </c>
      <c r="D40" s="66" t="s">
        <v>2278</v>
      </c>
      <c r="E40" s="71" t="s">
        <v>156</v>
      </c>
      <c r="F40" s="73">
        <v>3.11</v>
      </c>
      <c r="G40" s="75">
        <v>228.38</v>
      </c>
      <c r="H40" s="75">
        <f t="shared" si="35"/>
        <v>278.62</v>
      </c>
      <c r="I40" s="75">
        <f t="shared" si="36"/>
        <v>710.26</v>
      </c>
      <c r="J40" s="75">
        <f t="shared" si="37"/>
        <v>866.5</v>
      </c>
      <c r="K40" s="77">
        <f t="shared" si="38"/>
        <v>4.9966998138448199E-3</v>
      </c>
      <c r="L40" s="6"/>
      <c r="M40" s="89"/>
      <c r="N40" s="6"/>
      <c r="O40" s="6"/>
      <c r="P40" s="6"/>
      <c r="Q40" s="6"/>
      <c r="R40" s="6"/>
      <c r="S40" s="6"/>
      <c r="T40" s="6"/>
      <c r="U40" s="6"/>
      <c r="V40" s="6"/>
      <c r="W40" s="6"/>
      <c r="X40" s="6"/>
      <c r="Y40" s="6"/>
      <c r="Z40" s="6"/>
      <c r="AA40" s="6"/>
      <c r="AB40" s="6"/>
      <c r="AC40" s="6"/>
      <c r="AD40" s="6"/>
      <c r="AE40" s="6"/>
      <c r="AF40" s="6"/>
      <c r="AG40" s="6"/>
      <c r="AH40" s="6"/>
      <c r="AI40" s="6"/>
    </row>
    <row r="41" spans="1:35" ht="79.5" customHeight="1">
      <c r="A41" s="63" t="s">
        <v>506</v>
      </c>
      <c r="B41" s="64">
        <v>94990</v>
      </c>
      <c r="C41" s="65" t="s">
        <v>143</v>
      </c>
      <c r="D41" s="66" t="s">
        <v>2281</v>
      </c>
      <c r="E41" s="71" t="s">
        <v>156</v>
      </c>
      <c r="F41" s="73">
        <v>4.97</v>
      </c>
      <c r="G41" s="75">
        <v>827.78</v>
      </c>
      <c r="H41" s="75">
        <f t="shared" si="35"/>
        <v>1009.89</v>
      </c>
      <c r="I41" s="75">
        <f t="shared" si="36"/>
        <v>4114.0600000000004</v>
      </c>
      <c r="J41" s="75">
        <f t="shared" si="37"/>
        <v>5019.1499999999996</v>
      </c>
      <c r="K41" s="77">
        <f t="shared" si="38"/>
        <v>2.8943088136940829E-2</v>
      </c>
      <c r="L41" s="6"/>
      <c r="M41" s="89"/>
      <c r="N41" s="6"/>
      <c r="O41" s="6"/>
      <c r="P41" s="6"/>
      <c r="Q41" s="6"/>
      <c r="R41" s="6"/>
      <c r="S41" s="6"/>
      <c r="T41" s="6"/>
      <c r="U41" s="6"/>
      <c r="V41" s="6"/>
      <c r="W41" s="6"/>
      <c r="X41" s="6"/>
      <c r="Y41" s="6"/>
      <c r="Z41" s="6"/>
      <c r="AA41" s="6"/>
      <c r="AB41" s="6"/>
      <c r="AC41" s="6"/>
      <c r="AD41" s="6"/>
      <c r="AE41" s="6"/>
      <c r="AF41" s="6"/>
      <c r="AG41" s="6"/>
      <c r="AH41" s="6"/>
      <c r="AI41" s="6"/>
    </row>
    <row r="42" spans="1:35" ht="60" customHeight="1">
      <c r="A42" s="63" t="s">
        <v>522</v>
      </c>
      <c r="B42" s="64" t="s">
        <v>368</v>
      </c>
      <c r="C42" s="65" t="s">
        <v>10</v>
      </c>
      <c r="D42" s="66" t="s">
        <v>2282</v>
      </c>
      <c r="E42" s="71" t="s">
        <v>28</v>
      </c>
      <c r="F42" s="73">
        <v>22.8</v>
      </c>
      <c r="G42" s="75">
        <v>12.03</v>
      </c>
      <c r="H42" s="75">
        <f t="shared" si="35"/>
        <v>14.67</v>
      </c>
      <c r="I42" s="75">
        <f t="shared" si="36"/>
        <v>274.27999999999997</v>
      </c>
      <c r="J42" s="75">
        <f t="shared" si="37"/>
        <v>334.47</v>
      </c>
      <c r="K42" s="77">
        <f t="shared" si="38"/>
        <v>1.9287318946759114E-3</v>
      </c>
      <c r="L42" s="6"/>
      <c r="M42" s="89"/>
      <c r="N42" s="6"/>
      <c r="O42" s="6"/>
      <c r="P42" s="6"/>
      <c r="Q42" s="6"/>
      <c r="R42" s="6"/>
      <c r="S42" s="6"/>
      <c r="T42" s="6"/>
      <c r="U42" s="6"/>
      <c r="V42" s="6"/>
      <c r="W42" s="6"/>
      <c r="X42" s="6"/>
      <c r="Y42" s="6"/>
      <c r="Z42" s="6"/>
      <c r="AA42" s="6"/>
      <c r="AB42" s="6"/>
      <c r="AC42" s="6"/>
      <c r="AD42" s="6"/>
      <c r="AE42" s="6"/>
      <c r="AF42" s="6"/>
      <c r="AG42" s="6"/>
      <c r="AH42" s="6"/>
      <c r="AI42" s="6"/>
    </row>
    <row r="43" spans="1:35" ht="79.5" customHeight="1">
      <c r="A43" s="63" t="s">
        <v>534</v>
      </c>
      <c r="B43" s="64">
        <v>105004</v>
      </c>
      <c r="C43" s="65" t="s">
        <v>143</v>
      </c>
      <c r="D43" s="66" t="s">
        <v>2283</v>
      </c>
      <c r="E43" s="71" t="s">
        <v>13</v>
      </c>
      <c r="F43" s="73">
        <v>5.76</v>
      </c>
      <c r="G43" s="75">
        <v>138.94</v>
      </c>
      <c r="H43" s="75">
        <f t="shared" si="35"/>
        <v>169.5</v>
      </c>
      <c r="I43" s="75">
        <f t="shared" si="36"/>
        <v>800.29</v>
      </c>
      <c r="J43" s="75">
        <f t="shared" si="37"/>
        <v>976.32</v>
      </c>
      <c r="K43" s="77">
        <f t="shared" si="38"/>
        <v>5.6299803372798331E-3</v>
      </c>
      <c r="L43" s="6"/>
      <c r="M43" s="89"/>
      <c r="N43" s="6"/>
      <c r="O43" s="6"/>
      <c r="P43" s="6"/>
      <c r="Q43" s="6"/>
      <c r="R43" s="6"/>
      <c r="S43" s="6"/>
      <c r="T43" s="6"/>
      <c r="U43" s="6"/>
      <c r="V43" s="6"/>
      <c r="W43" s="6"/>
      <c r="X43" s="6"/>
      <c r="Y43" s="6"/>
      <c r="Z43" s="6"/>
      <c r="AA43" s="6"/>
      <c r="AB43" s="6"/>
      <c r="AC43" s="6"/>
      <c r="AD43" s="6"/>
      <c r="AE43" s="6"/>
      <c r="AF43" s="6"/>
      <c r="AG43" s="6"/>
      <c r="AH43" s="6"/>
      <c r="AI43" s="6"/>
    </row>
    <row r="44" spans="1:35" ht="49.5" customHeight="1">
      <c r="A44" s="94"/>
      <c r="B44" s="103"/>
      <c r="C44" s="104"/>
      <c r="D44" s="95"/>
      <c r="E44" s="98"/>
      <c r="F44" s="97"/>
      <c r="G44" s="105"/>
      <c r="H44" s="58" t="s">
        <v>336</v>
      </c>
      <c r="I44" s="59">
        <f t="shared" ref="I44:J44" si="39">SUBTOTAL(9,I32:I43)</f>
        <v>32075.449999999997</v>
      </c>
      <c r="J44" s="59">
        <f t="shared" si="39"/>
        <v>39128.350000000006</v>
      </c>
      <c r="K44" s="6"/>
      <c r="L44" s="6"/>
      <c r="M44" s="89"/>
      <c r="N44" s="6"/>
      <c r="O44" s="6"/>
      <c r="P44" s="6"/>
      <c r="Q44" s="6"/>
      <c r="R44" s="6"/>
      <c r="S44" s="6"/>
      <c r="T44" s="6"/>
      <c r="U44" s="6"/>
      <c r="V44" s="6"/>
      <c r="W44" s="6"/>
      <c r="X44" s="6"/>
      <c r="Y44" s="6"/>
      <c r="Z44" s="6"/>
      <c r="AA44" s="6"/>
      <c r="AB44" s="6"/>
      <c r="AC44" s="6"/>
      <c r="AD44" s="6"/>
      <c r="AE44" s="6"/>
      <c r="AF44" s="6"/>
      <c r="AG44" s="6"/>
      <c r="AH44" s="6"/>
      <c r="AI44" s="6"/>
    </row>
    <row r="45" spans="1:35" ht="49.5" customHeight="1">
      <c r="A45" s="40">
        <v>3</v>
      </c>
      <c r="B45" s="41"/>
      <c r="C45" s="42"/>
      <c r="D45" s="41" t="s">
        <v>549</v>
      </c>
      <c r="E45" s="41"/>
      <c r="F45" s="43"/>
      <c r="G45" s="44"/>
      <c r="H45" s="41"/>
      <c r="I45" s="41"/>
      <c r="J45" s="45"/>
      <c r="K45" s="47">
        <f t="shared" ref="K45:L45" si="40">I75</f>
        <v>6358.85</v>
      </c>
      <c r="L45" s="47">
        <f t="shared" si="40"/>
        <v>7757.1400000000012</v>
      </c>
      <c r="M45" s="89"/>
      <c r="N45" s="50">
        <f>A45</f>
        <v>3</v>
      </c>
      <c r="O45" s="51" t="str">
        <f>IF(L45=SUM(L46:L74),"OK","NOK")</f>
        <v>OK</v>
      </c>
      <c r="P45" s="6"/>
      <c r="Q45" s="6"/>
      <c r="R45" s="6"/>
      <c r="S45" s="6"/>
      <c r="T45" s="6"/>
      <c r="U45" s="6"/>
      <c r="V45" s="6"/>
      <c r="W45" s="6"/>
      <c r="X45" s="6"/>
      <c r="Y45" s="6"/>
      <c r="Z45" s="6"/>
      <c r="AA45" s="6"/>
      <c r="AB45" s="6"/>
      <c r="AC45" s="6"/>
      <c r="AD45" s="6"/>
      <c r="AE45" s="6"/>
      <c r="AF45" s="6"/>
      <c r="AG45" s="6"/>
      <c r="AH45" s="6"/>
      <c r="AI45" s="6"/>
    </row>
    <row r="46" spans="1:35" ht="49.5" customHeight="1">
      <c r="A46" s="197" t="s">
        <v>553</v>
      </c>
      <c r="B46" s="53"/>
      <c r="C46" s="54" t="s">
        <v>30</v>
      </c>
      <c r="D46" s="55" t="s">
        <v>555</v>
      </c>
      <c r="E46" s="54"/>
      <c r="F46" s="56"/>
      <c r="G46" s="57"/>
      <c r="H46" s="58" t="s">
        <v>106</v>
      </c>
      <c r="I46" s="59">
        <f t="shared" ref="I46:J46" si="41">SUBTOTAL(9,I47:I51)</f>
        <v>973.56000000000006</v>
      </c>
      <c r="J46" s="59">
        <f t="shared" si="41"/>
        <v>1187.7</v>
      </c>
      <c r="K46" s="60">
        <f t="shared" ref="K46:L46" si="42">SUM(I47:I51)</f>
        <v>973.56000000000006</v>
      </c>
      <c r="L46" s="60">
        <f t="shared" si="42"/>
        <v>1187.7</v>
      </c>
      <c r="M46" s="61"/>
      <c r="N46" s="39"/>
      <c r="O46" s="39"/>
      <c r="P46" s="39"/>
      <c r="Q46" s="39"/>
      <c r="R46" s="39"/>
      <c r="S46" s="39"/>
      <c r="T46" s="39"/>
      <c r="U46" s="39"/>
      <c r="V46" s="39"/>
      <c r="W46" s="39"/>
      <c r="X46" s="39"/>
      <c r="Y46" s="39"/>
      <c r="Z46" s="39"/>
      <c r="AA46" s="39"/>
      <c r="AB46" s="39"/>
      <c r="AC46" s="39"/>
      <c r="AD46" s="39"/>
      <c r="AE46" s="39"/>
      <c r="AF46" s="39"/>
      <c r="AG46" s="39"/>
      <c r="AH46" s="39"/>
      <c r="AI46" s="39"/>
    </row>
    <row r="47" spans="1:35" ht="60" customHeight="1">
      <c r="A47" s="63" t="s">
        <v>565</v>
      </c>
      <c r="B47" s="63" t="s">
        <v>566</v>
      </c>
      <c r="C47" s="65" t="s">
        <v>10</v>
      </c>
      <c r="D47" s="66" t="s">
        <v>2284</v>
      </c>
      <c r="E47" s="71" t="s">
        <v>156</v>
      </c>
      <c r="F47" s="73">
        <v>1.06</v>
      </c>
      <c r="G47" s="75">
        <v>71.7</v>
      </c>
      <c r="H47" s="75">
        <f t="shared" ref="H47:H51" si="43">TRUNC(G47*(1+$J$5),2)</f>
        <v>87.47</v>
      </c>
      <c r="I47" s="75">
        <f t="shared" ref="I47:I51" si="44">TRUNC(G47*F47,2)</f>
        <v>76</v>
      </c>
      <c r="J47" s="75">
        <f t="shared" ref="J47:J51" si="45">TRUNC(H47*F47,2)</f>
        <v>92.71</v>
      </c>
      <c r="K47" s="77">
        <f t="shared" ref="K47:K51" si="46">J47/$J$212</f>
        <v>5.3461516415643769E-4</v>
      </c>
      <c r="L47" s="39"/>
      <c r="M47" s="89"/>
      <c r="N47" s="6"/>
      <c r="O47" s="6"/>
      <c r="P47" s="6"/>
      <c r="Q47" s="6"/>
      <c r="R47" s="6"/>
      <c r="S47" s="6"/>
      <c r="T47" s="6"/>
      <c r="U47" s="6"/>
      <c r="V47" s="6"/>
      <c r="W47" s="6"/>
      <c r="X47" s="6"/>
      <c r="Y47" s="6"/>
      <c r="Z47" s="6"/>
      <c r="AA47" s="6"/>
      <c r="AB47" s="6"/>
      <c r="AC47" s="6"/>
      <c r="AD47" s="6"/>
      <c r="AE47" s="6"/>
      <c r="AF47" s="6"/>
      <c r="AG47" s="6"/>
      <c r="AH47" s="6"/>
      <c r="AI47" s="6"/>
    </row>
    <row r="48" spans="1:35" ht="60" customHeight="1">
      <c r="A48" s="63" t="s">
        <v>591</v>
      </c>
      <c r="B48" s="71">
        <v>96622</v>
      </c>
      <c r="C48" s="65" t="s">
        <v>143</v>
      </c>
      <c r="D48" s="66" t="s">
        <v>2285</v>
      </c>
      <c r="E48" s="71" t="s">
        <v>156</v>
      </c>
      <c r="F48" s="73">
        <v>0.35</v>
      </c>
      <c r="G48" s="75">
        <v>214.58</v>
      </c>
      <c r="H48" s="75">
        <f t="shared" si="43"/>
        <v>261.77999999999997</v>
      </c>
      <c r="I48" s="75">
        <f t="shared" si="44"/>
        <v>75.099999999999994</v>
      </c>
      <c r="J48" s="75">
        <f t="shared" si="45"/>
        <v>91.62</v>
      </c>
      <c r="K48" s="77">
        <f t="shared" si="46"/>
        <v>5.2832964448293416E-4</v>
      </c>
      <c r="L48" s="39"/>
      <c r="M48" s="89"/>
      <c r="N48" s="6"/>
      <c r="O48" s="6"/>
      <c r="P48" s="6"/>
      <c r="Q48" s="6"/>
      <c r="R48" s="6"/>
      <c r="S48" s="6"/>
      <c r="T48" s="6"/>
      <c r="U48" s="6"/>
      <c r="V48" s="6"/>
      <c r="W48" s="6"/>
      <c r="X48" s="6"/>
      <c r="Y48" s="6"/>
      <c r="Z48" s="6"/>
      <c r="AA48" s="6"/>
      <c r="AB48" s="6"/>
      <c r="AC48" s="6"/>
      <c r="AD48" s="6"/>
      <c r="AE48" s="6"/>
      <c r="AF48" s="6"/>
      <c r="AG48" s="6"/>
      <c r="AH48" s="6"/>
      <c r="AI48" s="6"/>
    </row>
    <row r="49" spans="1:35" ht="60" customHeight="1">
      <c r="A49" s="63" t="s">
        <v>603</v>
      </c>
      <c r="B49" s="71">
        <v>97088</v>
      </c>
      <c r="C49" s="65" t="s">
        <v>143</v>
      </c>
      <c r="D49" s="66" t="s">
        <v>2286</v>
      </c>
      <c r="E49" s="71" t="s">
        <v>129</v>
      </c>
      <c r="F49" s="73">
        <v>10.46</v>
      </c>
      <c r="G49" s="75">
        <v>15</v>
      </c>
      <c r="H49" s="75">
        <f t="shared" si="43"/>
        <v>18.3</v>
      </c>
      <c r="I49" s="75">
        <f t="shared" si="44"/>
        <v>156.9</v>
      </c>
      <c r="J49" s="75">
        <f t="shared" si="45"/>
        <v>191.41</v>
      </c>
      <c r="K49" s="77">
        <f t="shared" si="46"/>
        <v>1.1037718538580924E-3</v>
      </c>
      <c r="L49" s="39"/>
      <c r="M49" s="89"/>
      <c r="N49" s="6"/>
      <c r="O49" s="6"/>
      <c r="P49" s="6"/>
      <c r="Q49" s="6"/>
      <c r="R49" s="6"/>
      <c r="S49" s="6"/>
      <c r="T49" s="6"/>
      <c r="U49" s="6"/>
      <c r="V49" s="6"/>
      <c r="W49" s="6"/>
      <c r="X49" s="6"/>
      <c r="Y49" s="6"/>
      <c r="Z49" s="6"/>
      <c r="AA49" s="6"/>
      <c r="AB49" s="6"/>
      <c r="AC49" s="6"/>
      <c r="AD49" s="6"/>
      <c r="AE49" s="6"/>
      <c r="AF49" s="6"/>
      <c r="AG49" s="6"/>
      <c r="AH49" s="6"/>
      <c r="AI49" s="6"/>
    </row>
    <row r="50" spans="1:35" ht="79.5" customHeight="1">
      <c r="A50" s="63" t="s">
        <v>613</v>
      </c>
      <c r="B50" s="71">
        <v>97086</v>
      </c>
      <c r="C50" s="65" t="s">
        <v>143</v>
      </c>
      <c r="D50" s="66" t="s">
        <v>2287</v>
      </c>
      <c r="E50" s="71" t="s">
        <v>13</v>
      </c>
      <c r="F50" s="73">
        <v>1.41</v>
      </c>
      <c r="G50" s="75">
        <v>168.59</v>
      </c>
      <c r="H50" s="75">
        <f t="shared" si="43"/>
        <v>205.67</v>
      </c>
      <c r="I50" s="75">
        <f t="shared" si="44"/>
        <v>237.71</v>
      </c>
      <c r="J50" s="75">
        <f t="shared" si="45"/>
        <v>289.99</v>
      </c>
      <c r="K50" s="77">
        <f t="shared" si="46"/>
        <v>1.6722365597424806E-3</v>
      </c>
      <c r="L50" s="6"/>
      <c r="M50" s="89"/>
      <c r="N50" s="6"/>
      <c r="O50" s="6"/>
      <c r="P50" s="6"/>
      <c r="Q50" s="6"/>
      <c r="R50" s="6"/>
      <c r="S50" s="6"/>
      <c r="T50" s="6"/>
      <c r="U50" s="6"/>
      <c r="V50" s="6"/>
      <c r="W50" s="6"/>
      <c r="X50" s="6"/>
      <c r="Y50" s="6"/>
      <c r="Z50" s="6"/>
      <c r="AA50" s="6"/>
      <c r="AB50" s="6"/>
      <c r="AC50" s="6"/>
      <c r="AD50" s="6"/>
      <c r="AE50" s="6"/>
      <c r="AF50" s="6"/>
      <c r="AG50" s="6"/>
      <c r="AH50" s="6"/>
      <c r="AI50" s="6"/>
    </row>
    <row r="51" spans="1:35" ht="79.5" customHeight="1">
      <c r="A51" s="63" t="s">
        <v>629</v>
      </c>
      <c r="B51" s="71">
        <v>97096</v>
      </c>
      <c r="C51" s="65" t="s">
        <v>143</v>
      </c>
      <c r="D51" s="66" t="s">
        <v>2288</v>
      </c>
      <c r="E51" s="71" t="s">
        <v>156</v>
      </c>
      <c r="F51" s="73">
        <v>0.71</v>
      </c>
      <c r="G51" s="75">
        <v>602.61</v>
      </c>
      <c r="H51" s="75">
        <f t="shared" si="43"/>
        <v>735.18</v>
      </c>
      <c r="I51" s="75">
        <f t="shared" si="44"/>
        <v>427.85</v>
      </c>
      <c r="J51" s="75">
        <f t="shared" si="45"/>
        <v>521.97</v>
      </c>
      <c r="K51" s="77">
        <f t="shared" si="46"/>
        <v>3.0099566091547386E-3</v>
      </c>
      <c r="L51" s="6"/>
      <c r="M51" s="89"/>
      <c r="N51" s="6"/>
      <c r="O51" s="6"/>
      <c r="P51" s="6"/>
      <c r="Q51" s="6"/>
      <c r="R51" s="6"/>
      <c r="S51" s="6"/>
      <c r="T51" s="6"/>
      <c r="U51" s="6"/>
      <c r="V51" s="6"/>
      <c r="W51" s="6"/>
      <c r="X51" s="6"/>
      <c r="Y51" s="6"/>
      <c r="Z51" s="6"/>
      <c r="AA51" s="6"/>
      <c r="AB51" s="6"/>
      <c r="AC51" s="6"/>
      <c r="AD51" s="6"/>
      <c r="AE51" s="6"/>
      <c r="AF51" s="6"/>
      <c r="AG51" s="6"/>
      <c r="AH51" s="6"/>
      <c r="AI51" s="6"/>
    </row>
    <row r="52" spans="1:35" ht="49.5" customHeight="1">
      <c r="A52" s="197" t="s">
        <v>643</v>
      </c>
      <c r="B52" s="53"/>
      <c r="C52" s="54"/>
      <c r="D52" s="55" t="s">
        <v>644</v>
      </c>
      <c r="E52" s="54"/>
      <c r="F52" s="56"/>
      <c r="G52" s="57"/>
      <c r="H52" s="58" t="s">
        <v>106</v>
      </c>
      <c r="I52" s="59">
        <f t="shared" ref="I52:J52" si="47">SUBTOTAL(9,I53:I63)</f>
        <v>2975.72</v>
      </c>
      <c r="J52" s="59">
        <f t="shared" si="47"/>
        <v>3630.1299999999992</v>
      </c>
      <c r="K52" s="60">
        <f t="shared" ref="K52:L52" si="48">SUM(I53:I63)</f>
        <v>2975.72</v>
      </c>
      <c r="L52" s="60">
        <f t="shared" si="48"/>
        <v>3630.1299999999992</v>
      </c>
      <c r="M52" s="61"/>
      <c r="N52" s="39"/>
      <c r="O52" s="39"/>
      <c r="P52" s="39"/>
      <c r="Q52" s="39"/>
      <c r="R52" s="39"/>
      <c r="S52" s="39"/>
      <c r="T52" s="39"/>
      <c r="U52" s="39"/>
      <c r="V52" s="39"/>
      <c r="W52" s="39"/>
      <c r="X52" s="39"/>
      <c r="Y52" s="39"/>
      <c r="Z52" s="39"/>
      <c r="AA52" s="39"/>
      <c r="AB52" s="39"/>
      <c r="AC52" s="39"/>
      <c r="AD52" s="39"/>
      <c r="AE52" s="39"/>
      <c r="AF52" s="39"/>
      <c r="AG52" s="39"/>
      <c r="AH52" s="39"/>
      <c r="AI52" s="39"/>
    </row>
    <row r="53" spans="1:35" ht="79.5" customHeight="1">
      <c r="A53" s="63" t="s">
        <v>648</v>
      </c>
      <c r="B53" s="71">
        <v>89470</v>
      </c>
      <c r="C53" s="65" t="s">
        <v>143</v>
      </c>
      <c r="D53" s="66" t="s">
        <v>2289</v>
      </c>
      <c r="E53" s="71" t="s">
        <v>13</v>
      </c>
      <c r="F53" s="73">
        <v>7.54</v>
      </c>
      <c r="G53" s="75">
        <v>116.34</v>
      </c>
      <c r="H53" s="75">
        <f t="shared" ref="H53:H63" si="49">TRUNC(G53*(1+$J$5),2)</f>
        <v>141.93</v>
      </c>
      <c r="I53" s="75">
        <f t="shared" ref="I53:I63" si="50">TRUNC(G53*F53,2)</f>
        <v>877.2</v>
      </c>
      <c r="J53" s="75">
        <f t="shared" ref="J53:J63" si="51">TRUNC(H53*F53,2)</f>
        <v>1070.1500000000001</v>
      </c>
      <c r="K53" s="77">
        <f t="shared" ref="K53:K63" si="52">J53/$J$212</f>
        <v>6.1710540170640911E-3</v>
      </c>
      <c r="L53" s="6"/>
      <c r="M53" s="89"/>
      <c r="N53" s="6"/>
      <c r="O53" s="6"/>
      <c r="P53" s="6"/>
      <c r="Q53" s="6"/>
      <c r="R53" s="6"/>
      <c r="S53" s="6"/>
      <c r="T53" s="6"/>
      <c r="U53" s="6"/>
      <c r="V53" s="6"/>
      <c r="W53" s="6"/>
      <c r="X53" s="6"/>
      <c r="Y53" s="6"/>
      <c r="Z53" s="6"/>
      <c r="AA53" s="6"/>
      <c r="AB53" s="6"/>
      <c r="AC53" s="6"/>
      <c r="AD53" s="6"/>
      <c r="AE53" s="6"/>
      <c r="AF53" s="6"/>
      <c r="AG53" s="6"/>
      <c r="AH53" s="6"/>
      <c r="AI53" s="6"/>
    </row>
    <row r="54" spans="1:35" ht="60" customHeight="1">
      <c r="A54" s="63" t="s">
        <v>655</v>
      </c>
      <c r="B54" s="71">
        <v>89996</v>
      </c>
      <c r="C54" s="65" t="s">
        <v>143</v>
      </c>
      <c r="D54" s="66" t="s">
        <v>2290</v>
      </c>
      <c r="E54" s="71" t="s">
        <v>129</v>
      </c>
      <c r="F54" s="73">
        <v>5</v>
      </c>
      <c r="G54" s="75">
        <v>9.9700000000000006</v>
      </c>
      <c r="H54" s="75">
        <f t="shared" si="49"/>
        <v>12.16</v>
      </c>
      <c r="I54" s="75">
        <f t="shared" si="50"/>
        <v>49.85</v>
      </c>
      <c r="J54" s="75">
        <f t="shared" si="51"/>
        <v>60.8</v>
      </c>
      <c r="K54" s="77">
        <f t="shared" si="52"/>
        <v>3.5060513408166768E-4</v>
      </c>
      <c r="L54" s="6"/>
      <c r="M54" s="89"/>
      <c r="N54" s="6"/>
      <c r="O54" s="6"/>
      <c r="P54" s="6"/>
      <c r="Q54" s="6"/>
      <c r="R54" s="6"/>
      <c r="S54" s="6"/>
      <c r="T54" s="6"/>
      <c r="U54" s="6"/>
      <c r="V54" s="6"/>
      <c r="W54" s="6"/>
      <c r="X54" s="6"/>
      <c r="Y54" s="6"/>
      <c r="Z54" s="6"/>
      <c r="AA54" s="6"/>
      <c r="AB54" s="6"/>
      <c r="AC54" s="6"/>
      <c r="AD54" s="6"/>
      <c r="AE54" s="6"/>
      <c r="AF54" s="6"/>
      <c r="AG54" s="6"/>
      <c r="AH54" s="6"/>
      <c r="AI54" s="6"/>
    </row>
    <row r="55" spans="1:35" ht="60" customHeight="1">
      <c r="A55" s="63" t="s">
        <v>661</v>
      </c>
      <c r="B55" s="65">
        <v>89993</v>
      </c>
      <c r="C55" s="65" t="s">
        <v>143</v>
      </c>
      <c r="D55" s="66" t="s">
        <v>2291</v>
      </c>
      <c r="E55" s="71" t="s">
        <v>156</v>
      </c>
      <c r="F55" s="73">
        <v>0.09</v>
      </c>
      <c r="G55" s="75">
        <v>1159.8800000000001</v>
      </c>
      <c r="H55" s="75">
        <f t="shared" si="49"/>
        <v>1415.05</v>
      </c>
      <c r="I55" s="75">
        <f t="shared" si="50"/>
        <v>104.38</v>
      </c>
      <c r="J55" s="75">
        <f t="shared" si="51"/>
        <v>127.35</v>
      </c>
      <c r="K55" s="77">
        <f t="shared" si="52"/>
        <v>7.3436782607401939E-4</v>
      </c>
      <c r="L55" s="6"/>
      <c r="M55" s="89"/>
      <c r="N55" s="6"/>
      <c r="O55" s="6"/>
      <c r="P55" s="6"/>
      <c r="Q55" s="6"/>
      <c r="R55" s="6"/>
      <c r="S55" s="6"/>
      <c r="T55" s="6"/>
      <c r="U55" s="6"/>
      <c r="V55" s="6"/>
      <c r="W55" s="6"/>
      <c r="X55" s="6"/>
      <c r="Y55" s="6"/>
      <c r="Z55" s="6"/>
      <c r="AA55" s="6"/>
      <c r="AB55" s="6"/>
      <c r="AC55" s="6"/>
      <c r="AD55" s="6"/>
      <c r="AE55" s="6"/>
      <c r="AF55" s="6"/>
      <c r="AG55" s="6"/>
      <c r="AH55" s="6"/>
      <c r="AI55" s="6"/>
    </row>
    <row r="56" spans="1:35" ht="79.5" customHeight="1">
      <c r="A56" s="63" t="s">
        <v>663</v>
      </c>
      <c r="B56" s="65">
        <v>105033</v>
      </c>
      <c r="C56" s="65" t="s">
        <v>143</v>
      </c>
      <c r="D56" s="66" t="s">
        <v>2292</v>
      </c>
      <c r="E56" s="71" t="s">
        <v>28</v>
      </c>
      <c r="F56" s="73">
        <v>9.42</v>
      </c>
      <c r="G56" s="75">
        <v>61.64</v>
      </c>
      <c r="H56" s="75">
        <f t="shared" si="49"/>
        <v>75.2</v>
      </c>
      <c r="I56" s="75">
        <f t="shared" si="50"/>
        <v>580.64</v>
      </c>
      <c r="J56" s="75">
        <f t="shared" si="51"/>
        <v>708.38</v>
      </c>
      <c r="K56" s="77">
        <f t="shared" si="52"/>
        <v>4.0848958039600624E-3</v>
      </c>
      <c r="L56" s="6"/>
      <c r="M56" s="89"/>
      <c r="N56" s="6"/>
      <c r="O56" s="6"/>
      <c r="P56" s="6"/>
      <c r="Q56" s="6"/>
      <c r="R56" s="6"/>
      <c r="S56" s="6"/>
      <c r="T56" s="6"/>
      <c r="U56" s="6"/>
      <c r="V56" s="6"/>
      <c r="W56" s="6"/>
      <c r="X56" s="6"/>
      <c r="Y56" s="6"/>
      <c r="Z56" s="6"/>
      <c r="AA56" s="6"/>
      <c r="AB56" s="6"/>
      <c r="AC56" s="6"/>
      <c r="AD56" s="6"/>
      <c r="AE56" s="6"/>
      <c r="AF56" s="6"/>
      <c r="AG56" s="6"/>
      <c r="AH56" s="6"/>
      <c r="AI56" s="6"/>
    </row>
    <row r="57" spans="1:35" ht="39.75" customHeight="1">
      <c r="A57" s="63" t="s">
        <v>665</v>
      </c>
      <c r="B57" s="65" t="s">
        <v>666</v>
      </c>
      <c r="C57" s="65" t="s">
        <v>10</v>
      </c>
      <c r="D57" s="66" t="s">
        <v>2293</v>
      </c>
      <c r="E57" s="71" t="s">
        <v>13</v>
      </c>
      <c r="F57" s="73">
        <v>7.54</v>
      </c>
      <c r="G57" s="75">
        <v>7.19</v>
      </c>
      <c r="H57" s="75">
        <f t="shared" si="49"/>
        <v>8.77</v>
      </c>
      <c r="I57" s="75">
        <f t="shared" si="50"/>
        <v>54.21</v>
      </c>
      <c r="J57" s="75">
        <f t="shared" si="51"/>
        <v>66.12</v>
      </c>
      <c r="K57" s="77">
        <f t="shared" si="52"/>
        <v>3.8128308331381364E-4</v>
      </c>
      <c r="L57" s="6"/>
      <c r="M57" s="89"/>
      <c r="N57" s="6"/>
      <c r="O57" s="6"/>
      <c r="P57" s="6"/>
      <c r="Q57" s="6"/>
      <c r="R57" s="6"/>
      <c r="S57" s="6"/>
      <c r="T57" s="6"/>
      <c r="U57" s="6"/>
      <c r="V57" s="6"/>
      <c r="W57" s="6"/>
      <c r="X57" s="6"/>
      <c r="Y57" s="6"/>
      <c r="Z57" s="6"/>
      <c r="AA57" s="6"/>
      <c r="AB57" s="6"/>
      <c r="AC57" s="6"/>
      <c r="AD57" s="6"/>
      <c r="AE57" s="6"/>
      <c r="AF57" s="6"/>
      <c r="AG57" s="6"/>
      <c r="AH57" s="6"/>
      <c r="AI57" s="6"/>
    </row>
    <row r="58" spans="1:35" ht="39.75" customHeight="1">
      <c r="A58" s="63" t="s">
        <v>668</v>
      </c>
      <c r="B58" s="65" t="s">
        <v>669</v>
      </c>
      <c r="C58" s="65" t="s">
        <v>10</v>
      </c>
      <c r="D58" s="66" t="s">
        <v>2294</v>
      </c>
      <c r="E58" s="71" t="s">
        <v>13</v>
      </c>
      <c r="F58" s="73">
        <v>7.54</v>
      </c>
      <c r="G58" s="75">
        <v>25.62</v>
      </c>
      <c r="H58" s="75">
        <f t="shared" si="49"/>
        <v>31.25</v>
      </c>
      <c r="I58" s="75">
        <f t="shared" si="50"/>
        <v>193.17</v>
      </c>
      <c r="J58" s="75">
        <f t="shared" si="51"/>
        <v>235.62</v>
      </c>
      <c r="K58" s="77">
        <f t="shared" si="52"/>
        <v>1.3587102252026735E-3</v>
      </c>
      <c r="L58" s="6"/>
      <c r="M58" s="89"/>
      <c r="N58" s="6"/>
      <c r="O58" s="6"/>
      <c r="P58" s="6"/>
      <c r="Q58" s="6"/>
      <c r="R58" s="6"/>
      <c r="S58" s="6"/>
      <c r="T58" s="6"/>
      <c r="U58" s="6"/>
      <c r="V58" s="6"/>
      <c r="W58" s="6"/>
      <c r="X58" s="6"/>
      <c r="Y58" s="6"/>
      <c r="Z58" s="6"/>
      <c r="AA58" s="6"/>
      <c r="AB58" s="6"/>
      <c r="AC58" s="6"/>
      <c r="AD58" s="6"/>
      <c r="AE58" s="6"/>
      <c r="AF58" s="6"/>
      <c r="AG58" s="6"/>
      <c r="AH58" s="6"/>
      <c r="AI58" s="6"/>
    </row>
    <row r="59" spans="1:35" ht="39.75" customHeight="1">
      <c r="A59" s="63" t="s">
        <v>671</v>
      </c>
      <c r="B59" s="65" t="s">
        <v>672</v>
      </c>
      <c r="C59" s="65" t="s">
        <v>10</v>
      </c>
      <c r="D59" s="66" t="s">
        <v>2295</v>
      </c>
      <c r="E59" s="71" t="s">
        <v>13</v>
      </c>
      <c r="F59" s="73">
        <v>7.54</v>
      </c>
      <c r="G59" s="75">
        <v>15.29</v>
      </c>
      <c r="H59" s="75">
        <f t="shared" si="49"/>
        <v>18.649999999999999</v>
      </c>
      <c r="I59" s="75">
        <f t="shared" si="50"/>
        <v>115.28</v>
      </c>
      <c r="J59" s="75">
        <f t="shared" si="51"/>
        <v>140.62</v>
      </c>
      <c r="K59" s="77">
        <f t="shared" si="52"/>
        <v>8.108897032000677E-4</v>
      </c>
      <c r="L59" s="6"/>
      <c r="M59" s="89"/>
      <c r="N59" s="6"/>
      <c r="O59" s="6"/>
      <c r="P59" s="6"/>
      <c r="Q59" s="6"/>
      <c r="R59" s="6"/>
      <c r="S59" s="6"/>
      <c r="T59" s="6"/>
      <c r="U59" s="6"/>
      <c r="V59" s="6"/>
      <c r="W59" s="6"/>
      <c r="X59" s="6"/>
      <c r="Y59" s="6"/>
      <c r="Z59" s="6"/>
      <c r="AA59" s="6"/>
      <c r="AB59" s="6"/>
      <c r="AC59" s="6"/>
      <c r="AD59" s="6"/>
      <c r="AE59" s="6"/>
      <c r="AF59" s="6"/>
      <c r="AG59" s="6"/>
      <c r="AH59" s="6"/>
      <c r="AI59" s="6"/>
    </row>
    <row r="60" spans="1:35" ht="60" customHeight="1">
      <c r="A60" s="63" t="s">
        <v>682</v>
      </c>
      <c r="B60" s="64">
        <v>88415</v>
      </c>
      <c r="C60" s="65" t="s">
        <v>143</v>
      </c>
      <c r="D60" s="66" t="s">
        <v>2296</v>
      </c>
      <c r="E60" s="71" t="s">
        <v>13</v>
      </c>
      <c r="F60" s="73">
        <v>7.54</v>
      </c>
      <c r="G60" s="75">
        <v>5.73</v>
      </c>
      <c r="H60" s="75">
        <f t="shared" si="49"/>
        <v>6.99</v>
      </c>
      <c r="I60" s="75">
        <f t="shared" si="50"/>
        <v>43.2</v>
      </c>
      <c r="J60" s="75">
        <f t="shared" si="51"/>
        <v>52.7</v>
      </c>
      <c r="K60" s="77">
        <f t="shared" si="52"/>
        <v>3.0389622641618241E-4</v>
      </c>
      <c r="L60" s="6"/>
      <c r="M60" s="89"/>
      <c r="N60" s="6"/>
      <c r="O60" s="6"/>
      <c r="P60" s="6"/>
      <c r="Q60" s="6"/>
      <c r="R60" s="6"/>
      <c r="S60" s="6"/>
      <c r="T60" s="6"/>
      <c r="U60" s="6"/>
      <c r="V60" s="6"/>
      <c r="W60" s="6"/>
      <c r="X60" s="6"/>
      <c r="Y60" s="6"/>
      <c r="Z60" s="6"/>
      <c r="AA60" s="6"/>
      <c r="AB60" s="6"/>
      <c r="AC60" s="6"/>
      <c r="AD60" s="6"/>
      <c r="AE60" s="6"/>
      <c r="AF60" s="6"/>
      <c r="AG60" s="6"/>
      <c r="AH60" s="6"/>
      <c r="AI60" s="6"/>
    </row>
    <row r="61" spans="1:35" ht="60" customHeight="1">
      <c r="A61" s="63" t="s">
        <v>693</v>
      </c>
      <c r="B61" s="65" t="s">
        <v>563</v>
      </c>
      <c r="C61" s="65" t="s">
        <v>10</v>
      </c>
      <c r="D61" s="66" t="s">
        <v>2297</v>
      </c>
      <c r="E61" s="71" t="s">
        <v>13</v>
      </c>
      <c r="F61" s="73">
        <v>7.54</v>
      </c>
      <c r="G61" s="75">
        <v>47.66</v>
      </c>
      <c r="H61" s="75">
        <f t="shared" si="49"/>
        <v>58.14</v>
      </c>
      <c r="I61" s="75">
        <f t="shared" si="50"/>
        <v>359.35</v>
      </c>
      <c r="J61" s="75">
        <f t="shared" si="51"/>
        <v>438.37</v>
      </c>
      <c r="K61" s="77">
        <f t="shared" si="52"/>
        <v>2.5278745497924453E-3</v>
      </c>
      <c r="L61" s="6"/>
      <c r="M61" s="89"/>
      <c r="N61" s="6"/>
      <c r="O61" s="6"/>
      <c r="P61" s="6"/>
      <c r="Q61" s="6"/>
      <c r="R61" s="6"/>
      <c r="S61" s="6"/>
      <c r="T61" s="6"/>
      <c r="U61" s="6"/>
      <c r="V61" s="6"/>
      <c r="W61" s="6"/>
      <c r="X61" s="6"/>
      <c r="Y61" s="6"/>
      <c r="Z61" s="6"/>
      <c r="AA61" s="6"/>
      <c r="AB61" s="6"/>
      <c r="AC61" s="6"/>
      <c r="AD61" s="6"/>
      <c r="AE61" s="6"/>
      <c r="AF61" s="6"/>
      <c r="AG61" s="6"/>
      <c r="AH61" s="6"/>
      <c r="AI61" s="6"/>
    </row>
    <row r="62" spans="1:35" ht="60" customHeight="1">
      <c r="A62" s="63" t="s">
        <v>580</v>
      </c>
      <c r="B62" s="65">
        <v>95626</v>
      </c>
      <c r="C62" s="65" t="s">
        <v>143</v>
      </c>
      <c r="D62" s="66" t="s">
        <v>2298</v>
      </c>
      <c r="E62" s="71" t="s">
        <v>13</v>
      </c>
      <c r="F62" s="73">
        <v>7.54</v>
      </c>
      <c r="G62" s="75">
        <v>18.57</v>
      </c>
      <c r="H62" s="75">
        <f t="shared" si="49"/>
        <v>22.65</v>
      </c>
      <c r="I62" s="75">
        <f t="shared" si="50"/>
        <v>140.01</v>
      </c>
      <c r="J62" s="75">
        <f t="shared" si="51"/>
        <v>170.78</v>
      </c>
      <c r="K62" s="77">
        <f t="shared" si="52"/>
        <v>9.8480830260636856E-4</v>
      </c>
      <c r="L62" s="6"/>
      <c r="M62" s="89"/>
      <c r="N62" s="6"/>
      <c r="O62" s="6"/>
      <c r="P62" s="6"/>
      <c r="Q62" s="6"/>
      <c r="R62" s="6"/>
      <c r="S62" s="6"/>
      <c r="T62" s="6"/>
      <c r="U62" s="6"/>
      <c r="V62" s="6"/>
      <c r="W62" s="6"/>
      <c r="X62" s="6"/>
      <c r="Y62" s="6"/>
      <c r="Z62" s="6"/>
      <c r="AA62" s="6"/>
      <c r="AB62" s="6"/>
      <c r="AC62" s="6"/>
      <c r="AD62" s="6"/>
      <c r="AE62" s="6"/>
      <c r="AF62" s="6"/>
      <c r="AG62" s="6"/>
      <c r="AH62" s="6"/>
      <c r="AI62" s="6"/>
    </row>
    <row r="63" spans="1:35" ht="79.5" customHeight="1">
      <c r="A63" s="63" t="s">
        <v>588</v>
      </c>
      <c r="B63" s="65">
        <v>102513</v>
      </c>
      <c r="C63" s="65" t="s">
        <v>143</v>
      </c>
      <c r="D63" s="66" t="s">
        <v>2299</v>
      </c>
      <c r="E63" s="71" t="s">
        <v>13</v>
      </c>
      <c r="F63" s="73">
        <v>7.54</v>
      </c>
      <c r="G63" s="75">
        <v>60.8</v>
      </c>
      <c r="H63" s="75">
        <f t="shared" si="49"/>
        <v>74.17</v>
      </c>
      <c r="I63" s="75">
        <f t="shared" si="50"/>
        <v>458.43</v>
      </c>
      <c r="J63" s="75">
        <f t="shared" si="51"/>
        <v>559.24</v>
      </c>
      <c r="K63" s="77">
        <f t="shared" si="52"/>
        <v>3.2248752497340766E-3</v>
      </c>
      <c r="L63" s="6"/>
      <c r="M63" s="89"/>
      <c r="N63" s="6"/>
      <c r="O63" s="6"/>
      <c r="P63" s="6"/>
      <c r="Q63" s="6"/>
      <c r="R63" s="6"/>
      <c r="S63" s="6"/>
      <c r="T63" s="6"/>
      <c r="U63" s="6"/>
      <c r="V63" s="6"/>
      <c r="W63" s="6"/>
      <c r="X63" s="6"/>
      <c r="Y63" s="6"/>
      <c r="Z63" s="6"/>
      <c r="AA63" s="6"/>
      <c r="AB63" s="6"/>
      <c r="AC63" s="6"/>
      <c r="AD63" s="6"/>
      <c r="AE63" s="6"/>
      <c r="AF63" s="6"/>
      <c r="AG63" s="6"/>
      <c r="AH63" s="6"/>
      <c r="AI63" s="6"/>
    </row>
    <row r="64" spans="1:35" ht="49.5" customHeight="1">
      <c r="A64" s="197" t="s">
        <v>700</v>
      </c>
      <c r="B64" s="53"/>
      <c r="C64" s="54"/>
      <c r="D64" s="55" t="s">
        <v>701</v>
      </c>
      <c r="E64" s="54"/>
      <c r="F64" s="56"/>
      <c r="G64" s="57"/>
      <c r="H64" s="58" t="s">
        <v>106</v>
      </c>
      <c r="I64" s="59">
        <f t="shared" ref="I64:J64" si="53">SUBTOTAL(9,I65:I74)</f>
        <v>2409.5700000000002</v>
      </c>
      <c r="J64" s="59">
        <f t="shared" si="53"/>
        <v>2939.3099999999995</v>
      </c>
      <c r="K64" s="60">
        <f t="shared" ref="K64:L64" si="54">SUM(I65:I74)</f>
        <v>2409.5700000000002</v>
      </c>
      <c r="L64" s="60">
        <f t="shared" si="54"/>
        <v>2939.3099999999995</v>
      </c>
      <c r="M64" s="61"/>
      <c r="N64" s="39"/>
      <c r="O64" s="39"/>
      <c r="P64" s="39"/>
      <c r="Q64" s="39"/>
      <c r="R64" s="39"/>
      <c r="S64" s="39"/>
      <c r="T64" s="39"/>
      <c r="U64" s="39"/>
      <c r="V64" s="39"/>
      <c r="W64" s="39"/>
      <c r="X64" s="39"/>
      <c r="Y64" s="39"/>
      <c r="Z64" s="39"/>
      <c r="AA64" s="39"/>
      <c r="AB64" s="39"/>
      <c r="AC64" s="39"/>
      <c r="AD64" s="39"/>
      <c r="AE64" s="39"/>
      <c r="AF64" s="39"/>
      <c r="AG64" s="39"/>
      <c r="AH64" s="39"/>
      <c r="AI64" s="39"/>
    </row>
    <row r="65" spans="1:35" ht="79.5" customHeight="1">
      <c r="A65" s="63" t="s">
        <v>702</v>
      </c>
      <c r="B65" s="71" t="s">
        <v>703</v>
      </c>
      <c r="C65" s="65" t="s">
        <v>10</v>
      </c>
      <c r="D65" s="66" t="s">
        <v>2300</v>
      </c>
      <c r="E65" s="71" t="s">
        <v>13</v>
      </c>
      <c r="F65" s="73">
        <v>7.07</v>
      </c>
      <c r="G65" s="75">
        <v>181.45</v>
      </c>
      <c r="H65" s="75">
        <f t="shared" ref="H65:H74" si="55">TRUNC(G65*(1+$J$5),2)</f>
        <v>221.36</v>
      </c>
      <c r="I65" s="75">
        <f t="shared" ref="I65:I74" si="56">TRUNC(G65*F65,2)</f>
        <v>1282.8499999999999</v>
      </c>
      <c r="J65" s="75">
        <f t="shared" ref="J65:J74" si="57">TRUNC(H65*F65,2)</f>
        <v>1565.01</v>
      </c>
      <c r="K65" s="77">
        <f t="shared" ref="K65:K74" si="58">J65/$J$212</f>
        <v>9.0246799488347164E-3</v>
      </c>
      <c r="L65" s="6"/>
      <c r="M65" s="89"/>
      <c r="N65" s="6"/>
      <c r="O65" s="6"/>
      <c r="P65" s="6"/>
      <c r="Q65" s="6"/>
      <c r="R65" s="6"/>
      <c r="S65" s="6"/>
      <c r="T65" s="6"/>
      <c r="U65" s="6"/>
      <c r="V65" s="6"/>
      <c r="W65" s="6"/>
      <c r="X65" s="6"/>
      <c r="Y65" s="6"/>
      <c r="Z65" s="6"/>
      <c r="AA65" s="6"/>
      <c r="AB65" s="6"/>
      <c r="AC65" s="6"/>
      <c r="AD65" s="6"/>
      <c r="AE65" s="6"/>
      <c r="AF65" s="6"/>
      <c r="AG65" s="6"/>
      <c r="AH65" s="6"/>
      <c r="AI65" s="6"/>
    </row>
    <row r="66" spans="1:35" ht="39.75" customHeight="1">
      <c r="A66" s="63" t="s">
        <v>706</v>
      </c>
      <c r="B66" s="71" t="s">
        <v>707</v>
      </c>
      <c r="C66" s="65" t="s">
        <v>10</v>
      </c>
      <c r="D66" s="66" t="s">
        <v>2301</v>
      </c>
      <c r="E66" s="71" t="s">
        <v>129</v>
      </c>
      <c r="F66" s="73">
        <v>10.46</v>
      </c>
      <c r="G66" s="75">
        <v>9.84</v>
      </c>
      <c r="H66" s="75">
        <f t="shared" si="55"/>
        <v>12</v>
      </c>
      <c r="I66" s="75">
        <f t="shared" si="56"/>
        <v>102.92</v>
      </c>
      <c r="J66" s="75">
        <f t="shared" si="57"/>
        <v>125.52</v>
      </c>
      <c r="K66" s="77">
        <f t="shared" si="58"/>
        <v>7.2381507286070612E-4</v>
      </c>
      <c r="L66" s="6"/>
      <c r="M66" s="89"/>
      <c r="N66" s="6"/>
      <c r="O66" s="6"/>
      <c r="P66" s="6"/>
      <c r="Q66" s="6"/>
      <c r="R66" s="6"/>
      <c r="S66" s="6"/>
      <c r="T66" s="6"/>
      <c r="U66" s="6"/>
      <c r="V66" s="6"/>
      <c r="W66" s="6"/>
      <c r="X66" s="6"/>
      <c r="Y66" s="6"/>
      <c r="Z66" s="6"/>
      <c r="AA66" s="6"/>
      <c r="AB66" s="6"/>
      <c r="AC66" s="6"/>
      <c r="AD66" s="6"/>
      <c r="AE66" s="6"/>
      <c r="AF66" s="6"/>
      <c r="AG66" s="6"/>
      <c r="AH66" s="6"/>
      <c r="AI66" s="6"/>
    </row>
    <row r="67" spans="1:35" ht="39.75" customHeight="1">
      <c r="A67" s="63" t="s">
        <v>716</v>
      </c>
      <c r="B67" s="71" t="s">
        <v>717</v>
      </c>
      <c r="C67" s="65" t="s">
        <v>10</v>
      </c>
      <c r="D67" s="66" t="s">
        <v>2302</v>
      </c>
      <c r="E67" s="71" t="s">
        <v>129</v>
      </c>
      <c r="F67" s="73">
        <v>5.29</v>
      </c>
      <c r="G67" s="75">
        <v>10.27</v>
      </c>
      <c r="H67" s="75">
        <f t="shared" si="55"/>
        <v>12.52</v>
      </c>
      <c r="I67" s="75">
        <f t="shared" si="56"/>
        <v>54.32</v>
      </c>
      <c r="J67" s="75">
        <f t="shared" si="57"/>
        <v>66.23</v>
      </c>
      <c r="K67" s="77">
        <f t="shared" si="58"/>
        <v>3.8191740181297456E-4</v>
      </c>
      <c r="L67" s="6"/>
      <c r="M67" s="89"/>
      <c r="N67" s="6"/>
      <c r="O67" s="6"/>
      <c r="P67" s="6"/>
      <c r="Q67" s="6"/>
      <c r="R67" s="6"/>
      <c r="S67" s="6"/>
      <c r="T67" s="6"/>
      <c r="U67" s="6"/>
      <c r="V67" s="6"/>
      <c r="W67" s="6"/>
      <c r="X67" s="6"/>
      <c r="Y67" s="6"/>
      <c r="Z67" s="6"/>
      <c r="AA67" s="6"/>
      <c r="AB67" s="6"/>
      <c r="AC67" s="6"/>
      <c r="AD67" s="6"/>
      <c r="AE67" s="6"/>
      <c r="AF67" s="6"/>
      <c r="AG67" s="6"/>
      <c r="AH67" s="6"/>
      <c r="AI67" s="6"/>
    </row>
    <row r="68" spans="1:35" ht="60" customHeight="1">
      <c r="A68" s="63" t="s">
        <v>728</v>
      </c>
      <c r="B68" s="71" t="s">
        <v>646</v>
      </c>
      <c r="C68" s="65" t="s">
        <v>10</v>
      </c>
      <c r="D68" s="66" t="s">
        <v>2303</v>
      </c>
      <c r="E68" s="71" t="s">
        <v>13</v>
      </c>
      <c r="F68" s="73">
        <v>7.07</v>
      </c>
      <c r="G68" s="75">
        <v>16.16</v>
      </c>
      <c r="H68" s="75">
        <f t="shared" si="55"/>
        <v>19.71</v>
      </c>
      <c r="I68" s="75">
        <f t="shared" si="56"/>
        <v>114.25</v>
      </c>
      <c r="J68" s="75">
        <f t="shared" si="57"/>
        <v>139.34</v>
      </c>
      <c r="K68" s="77">
        <f t="shared" si="58"/>
        <v>8.0350854248255885E-4</v>
      </c>
      <c r="L68" s="6"/>
      <c r="M68" s="89"/>
      <c r="N68" s="6"/>
      <c r="O68" s="6"/>
      <c r="P68" s="6"/>
      <c r="Q68" s="6"/>
      <c r="R68" s="6"/>
      <c r="S68" s="6"/>
      <c r="T68" s="6"/>
      <c r="U68" s="6"/>
      <c r="V68" s="6"/>
      <c r="W68" s="6"/>
      <c r="X68" s="6"/>
      <c r="Y68" s="6"/>
      <c r="Z68" s="6"/>
      <c r="AA68" s="6"/>
      <c r="AB68" s="6"/>
      <c r="AC68" s="6"/>
      <c r="AD68" s="6"/>
      <c r="AE68" s="6"/>
      <c r="AF68" s="6"/>
      <c r="AG68" s="6"/>
      <c r="AH68" s="6"/>
      <c r="AI68" s="6"/>
    </row>
    <row r="69" spans="1:35" ht="39.75" customHeight="1">
      <c r="A69" s="63" t="s">
        <v>734</v>
      </c>
      <c r="B69" s="71" t="s">
        <v>735</v>
      </c>
      <c r="C69" s="65" t="s">
        <v>10</v>
      </c>
      <c r="D69" s="66" t="s">
        <v>2304</v>
      </c>
      <c r="E69" s="71" t="s">
        <v>13</v>
      </c>
      <c r="F69" s="73">
        <v>7.07</v>
      </c>
      <c r="G69" s="75">
        <v>8.1</v>
      </c>
      <c r="H69" s="75">
        <f t="shared" si="55"/>
        <v>9.8800000000000008</v>
      </c>
      <c r="I69" s="75">
        <f t="shared" si="56"/>
        <v>57.26</v>
      </c>
      <c r="J69" s="75">
        <f t="shared" si="57"/>
        <v>69.849999999999994</v>
      </c>
      <c r="K69" s="77">
        <f t="shared" si="58"/>
        <v>4.0279224696717909E-4</v>
      </c>
      <c r="L69" s="6"/>
      <c r="M69" s="89"/>
      <c r="N69" s="6"/>
      <c r="O69" s="6"/>
      <c r="P69" s="6"/>
      <c r="Q69" s="6"/>
      <c r="R69" s="6"/>
      <c r="S69" s="6"/>
      <c r="T69" s="6"/>
      <c r="U69" s="6"/>
      <c r="V69" s="6"/>
      <c r="W69" s="6"/>
      <c r="X69" s="6"/>
      <c r="Y69" s="6"/>
      <c r="Z69" s="6"/>
      <c r="AA69" s="6"/>
      <c r="AB69" s="6"/>
      <c r="AC69" s="6"/>
      <c r="AD69" s="6"/>
      <c r="AE69" s="6"/>
      <c r="AF69" s="6"/>
      <c r="AG69" s="6"/>
      <c r="AH69" s="6"/>
      <c r="AI69" s="6"/>
    </row>
    <row r="70" spans="1:35" ht="39.75" customHeight="1">
      <c r="A70" s="63" t="s">
        <v>742</v>
      </c>
      <c r="B70" s="71" t="s">
        <v>669</v>
      </c>
      <c r="C70" s="65" t="s">
        <v>10</v>
      </c>
      <c r="D70" s="66" t="s">
        <v>2294</v>
      </c>
      <c r="E70" s="71" t="s">
        <v>13</v>
      </c>
      <c r="F70" s="73">
        <v>7.07</v>
      </c>
      <c r="G70" s="75">
        <v>25.62</v>
      </c>
      <c r="H70" s="75">
        <f t="shared" si="55"/>
        <v>31.25</v>
      </c>
      <c r="I70" s="75">
        <f t="shared" si="56"/>
        <v>181.13</v>
      </c>
      <c r="J70" s="75">
        <f t="shared" si="57"/>
        <v>220.93</v>
      </c>
      <c r="K70" s="77">
        <f t="shared" si="58"/>
        <v>1.2739998729056391E-3</v>
      </c>
      <c r="L70" s="6"/>
      <c r="M70" s="89"/>
      <c r="N70" s="6"/>
      <c r="O70" s="6"/>
      <c r="P70" s="6"/>
      <c r="Q70" s="6"/>
      <c r="R70" s="6"/>
      <c r="S70" s="6"/>
      <c r="T70" s="6"/>
      <c r="U70" s="6"/>
      <c r="V70" s="6"/>
      <c r="W70" s="6"/>
      <c r="X70" s="6"/>
      <c r="Y70" s="6"/>
      <c r="Z70" s="6"/>
      <c r="AA70" s="6"/>
      <c r="AB70" s="6"/>
      <c r="AC70" s="6"/>
      <c r="AD70" s="6"/>
      <c r="AE70" s="6"/>
      <c r="AF70" s="6"/>
      <c r="AG70" s="6"/>
      <c r="AH70" s="6"/>
      <c r="AI70" s="6"/>
    </row>
    <row r="71" spans="1:35" ht="39.75" customHeight="1">
      <c r="A71" s="63" t="s">
        <v>751</v>
      </c>
      <c r="B71" s="71" t="s">
        <v>672</v>
      </c>
      <c r="C71" s="65" t="s">
        <v>10</v>
      </c>
      <c r="D71" s="66" t="s">
        <v>2295</v>
      </c>
      <c r="E71" s="71" t="s">
        <v>13</v>
      </c>
      <c r="F71" s="73">
        <v>7.07</v>
      </c>
      <c r="G71" s="75">
        <v>15.29</v>
      </c>
      <c r="H71" s="75">
        <f t="shared" si="55"/>
        <v>18.649999999999999</v>
      </c>
      <c r="I71" s="75">
        <f t="shared" si="56"/>
        <v>108.1</v>
      </c>
      <c r="J71" s="75">
        <f t="shared" si="57"/>
        <v>131.85</v>
      </c>
      <c r="K71" s="77">
        <f t="shared" si="58"/>
        <v>7.6031721922151132E-4</v>
      </c>
      <c r="L71" s="6"/>
      <c r="M71" s="89"/>
      <c r="N71" s="6"/>
      <c r="O71" s="6"/>
      <c r="P71" s="6"/>
      <c r="Q71" s="6"/>
      <c r="R71" s="6"/>
      <c r="S71" s="6"/>
      <c r="T71" s="6"/>
      <c r="U71" s="6"/>
      <c r="V71" s="6"/>
      <c r="W71" s="6"/>
      <c r="X71" s="6"/>
      <c r="Y71" s="6"/>
      <c r="Z71" s="6"/>
      <c r="AA71" s="6"/>
      <c r="AB71" s="6"/>
      <c r="AC71" s="6"/>
      <c r="AD71" s="6"/>
      <c r="AE71" s="6"/>
      <c r="AF71" s="6"/>
      <c r="AG71" s="6"/>
      <c r="AH71" s="6"/>
      <c r="AI71" s="6"/>
    </row>
    <row r="72" spans="1:35" ht="60" customHeight="1">
      <c r="A72" s="63" t="s">
        <v>763</v>
      </c>
      <c r="B72" s="64">
        <v>88415</v>
      </c>
      <c r="C72" s="65" t="s">
        <v>143</v>
      </c>
      <c r="D72" s="66" t="s">
        <v>2296</v>
      </c>
      <c r="E72" s="71" t="s">
        <v>13</v>
      </c>
      <c r="F72" s="73">
        <v>7.07</v>
      </c>
      <c r="G72" s="75">
        <v>5.73</v>
      </c>
      <c r="H72" s="75">
        <f t="shared" si="55"/>
        <v>6.99</v>
      </c>
      <c r="I72" s="75">
        <f t="shared" si="56"/>
        <v>40.51</v>
      </c>
      <c r="J72" s="75">
        <f t="shared" si="57"/>
        <v>49.41</v>
      </c>
      <c r="K72" s="77">
        <f t="shared" si="58"/>
        <v>2.8492433675946053E-4</v>
      </c>
      <c r="L72" s="6"/>
      <c r="M72" s="89"/>
      <c r="N72" s="6"/>
      <c r="O72" s="6"/>
      <c r="P72" s="6"/>
      <c r="Q72" s="6"/>
      <c r="R72" s="6"/>
      <c r="S72" s="6"/>
      <c r="T72" s="6"/>
      <c r="U72" s="6"/>
      <c r="V72" s="6"/>
      <c r="W72" s="6"/>
      <c r="X72" s="6"/>
      <c r="Y72" s="6"/>
      <c r="Z72" s="6"/>
      <c r="AA72" s="6"/>
      <c r="AB72" s="6"/>
      <c r="AC72" s="6"/>
      <c r="AD72" s="6"/>
      <c r="AE72" s="6"/>
      <c r="AF72" s="6"/>
      <c r="AG72" s="6"/>
      <c r="AH72" s="6"/>
      <c r="AI72" s="6"/>
    </row>
    <row r="73" spans="1:35" ht="60" customHeight="1">
      <c r="A73" s="63" t="s">
        <v>782</v>
      </c>
      <c r="B73" s="65" t="s">
        <v>563</v>
      </c>
      <c r="C73" s="65" t="s">
        <v>10</v>
      </c>
      <c r="D73" s="66" t="s">
        <v>2297</v>
      </c>
      <c r="E73" s="71" t="s">
        <v>13</v>
      </c>
      <c r="F73" s="73">
        <v>7.07</v>
      </c>
      <c r="G73" s="75">
        <v>47.66</v>
      </c>
      <c r="H73" s="75">
        <f t="shared" si="55"/>
        <v>58.14</v>
      </c>
      <c r="I73" s="75">
        <f t="shared" si="56"/>
        <v>336.95</v>
      </c>
      <c r="J73" s="75">
        <f t="shared" si="57"/>
        <v>411.04</v>
      </c>
      <c r="K73" s="77">
        <f t="shared" si="58"/>
        <v>2.3702752354100116E-3</v>
      </c>
      <c r="L73" s="6"/>
      <c r="M73" s="89"/>
      <c r="N73" s="6"/>
      <c r="O73" s="6"/>
      <c r="P73" s="6"/>
      <c r="Q73" s="6"/>
      <c r="R73" s="6"/>
      <c r="S73" s="6"/>
      <c r="T73" s="6"/>
      <c r="U73" s="6"/>
      <c r="V73" s="6"/>
      <c r="W73" s="6"/>
      <c r="X73" s="6"/>
      <c r="Y73" s="6"/>
      <c r="Z73" s="6"/>
      <c r="AA73" s="6"/>
      <c r="AB73" s="6"/>
      <c r="AC73" s="6"/>
      <c r="AD73" s="6"/>
      <c r="AE73" s="6"/>
      <c r="AF73" s="6"/>
      <c r="AG73" s="6"/>
      <c r="AH73" s="6"/>
      <c r="AI73" s="6"/>
    </row>
    <row r="74" spans="1:35" ht="60" customHeight="1">
      <c r="A74" s="63" t="s">
        <v>670</v>
      </c>
      <c r="B74" s="65">
        <v>95626</v>
      </c>
      <c r="C74" s="65" t="s">
        <v>143</v>
      </c>
      <c r="D74" s="66" t="s">
        <v>2298</v>
      </c>
      <c r="E74" s="71" t="s">
        <v>13</v>
      </c>
      <c r="F74" s="73">
        <v>7.07</v>
      </c>
      <c r="G74" s="75">
        <v>18.57</v>
      </c>
      <c r="H74" s="75">
        <f t="shared" si="55"/>
        <v>22.65</v>
      </c>
      <c r="I74" s="75">
        <f t="shared" si="56"/>
        <v>131.28</v>
      </c>
      <c r="J74" s="75">
        <f t="shared" si="57"/>
        <v>160.13</v>
      </c>
      <c r="K74" s="77">
        <f t="shared" si="58"/>
        <v>9.233947388239712E-4</v>
      </c>
      <c r="L74" s="6"/>
      <c r="M74" s="89"/>
      <c r="N74" s="6"/>
      <c r="O74" s="6"/>
      <c r="P74" s="6"/>
      <c r="Q74" s="6"/>
      <c r="R74" s="6"/>
      <c r="S74" s="6"/>
      <c r="T74" s="6"/>
      <c r="U74" s="6"/>
      <c r="V74" s="6"/>
      <c r="W74" s="6"/>
      <c r="X74" s="6"/>
      <c r="Y74" s="6"/>
      <c r="Z74" s="6"/>
      <c r="AA74" s="6"/>
      <c r="AB74" s="6"/>
      <c r="AC74" s="6"/>
      <c r="AD74" s="6"/>
      <c r="AE74" s="6"/>
      <c r="AF74" s="6"/>
      <c r="AG74" s="6"/>
      <c r="AH74" s="6"/>
      <c r="AI74" s="6"/>
    </row>
    <row r="75" spans="1:35" ht="49.5" customHeight="1">
      <c r="A75" s="94"/>
      <c r="B75" s="103"/>
      <c r="C75" s="104"/>
      <c r="D75" s="95"/>
      <c r="E75" s="98"/>
      <c r="F75" s="97"/>
      <c r="G75" s="105"/>
      <c r="H75" s="58" t="s">
        <v>336</v>
      </c>
      <c r="I75" s="59">
        <f t="shared" ref="I75:J75" si="59">SUBTOTAL(9,I47:I74)</f>
        <v>6358.85</v>
      </c>
      <c r="J75" s="59">
        <f t="shared" si="59"/>
        <v>7757.1400000000012</v>
      </c>
      <c r="K75" s="6"/>
      <c r="L75" s="6"/>
      <c r="M75" s="89"/>
      <c r="N75" s="6"/>
      <c r="O75" s="6"/>
      <c r="P75" s="6"/>
      <c r="Q75" s="6"/>
      <c r="R75" s="6"/>
      <c r="S75" s="6"/>
      <c r="T75" s="6"/>
      <c r="U75" s="6"/>
      <c r="V75" s="6"/>
      <c r="W75" s="6"/>
      <c r="X75" s="6"/>
      <c r="Y75" s="6"/>
      <c r="Z75" s="6"/>
      <c r="AA75" s="6"/>
      <c r="AB75" s="6"/>
      <c r="AC75" s="6"/>
      <c r="AD75" s="6"/>
      <c r="AE75" s="6"/>
      <c r="AF75" s="6"/>
      <c r="AG75" s="6"/>
      <c r="AH75" s="6"/>
      <c r="AI75" s="6"/>
    </row>
    <row r="76" spans="1:35" ht="49.5" customHeight="1">
      <c r="A76" s="40">
        <v>4</v>
      </c>
      <c r="B76" s="41"/>
      <c r="C76" s="42"/>
      <c r="D76" s="41" t="s">
        <v>812</v>
      </c>
      <c r="E76" s="41"/>
      <c r="F76" s="43"/>
      <c r="G76" s="44"/>
      <c r="H76" s="41"/>
      <c r="I76" s="41"/>
      <c r="J76" s="45"/>
      <c r="K76" s="47">
        <f t="shared" ref="K76:L76" si="60">I102</f>
        <v>19549.52</v>
      </c>
      <c r="L76" s="47">
        <f t="shared" si="60"/>
        <v>23846.44</v>
      </c>
      <c r="M76" s="89"/>
      <c r="N76" s="50">
        <f>A76</f>
        <v>4</v>
      </c>
      <c r="O76" s="51" t="str">
        <f>IF(L76=SUM(L77:L101),"OK","NOK")</f>
        <v>OK</v>
      </c>
      <c r="P76" s="6"/>
      <c r="Q76" s="6"/>
      <c r="R76" s="6"/>
      <c r="S76" s="6"/>
      <c r="T76" s="6"/>
      <c r="U76" s="6"/>
      <c r="V76" s="6"/>
      <c r="W76" s="6"/>
      <c r="X76" s="6"/>
      <c r="Y76" s="6"/>
      <c r="Z76" s="6"/>
      <c r="AA76" s="6"/>
      <c r="AB76" s="6"/>
      <c r="AC76" s="6"/>
      <c r="AD76" s="6"/>
      <c r="AE76" s="6"/>
      <c r="AF76" s="6"/>
      <c r="AG76" s="6"/>
      <c r="AH76" s="6"/>
      <c r="AI76" s="6"/>
    </row>
    <row r="77" spans="1:35" ht="49.5" customHeight="1">
      <c r="A77" s="197" t="s">
        <v>819</v>
      </c>
      <c r="B77" s="53"/>
      <c r="C77" s="54"/>
      <c r="D77" s="55" t="s">
        <v>555</v>
      </c>
      <c r="E77" s="54"/>
      <c r="F77" s="56"/>
      <c r="G77" s="57"/>
      <c r="H77" s="58" t="s">
        <v>106</v>
      </c>
      <c r="I77" s="59">
        <f t="shared" ref="I77:J77" si="61">SUBTOTAL(9,I78:I87)</f>
        <v>4809.9500000000007</v>
      </c>
      <c r="J77" s="59">
        <f t="shared" si="61"/>
        <v>5867.5100000000011</v>
      </c>
      <c r="K77" s="60">
        <f t="shared" ref="K77:L77" si="62">SUM(I78:I87)</f>
        <v>4809.9500000000007</v>
      </c>
      <c r="L77" s="60">
        <f t="shared" si="62"/>
        <v>5867.5100000000011</v>
      </c>
      <c r="M77" s="61"/>
      <c r="N77" s="39"/>
      <c r="O77" s="39"/>
      <c r="P77" s="39"/>
      <c r="Q77" s="39"/>
      <c r="R77" s="39"/>
      <c r="S77" s="39"/>
      <c r="T77" s="39"/>
      <c r="U77" s="39"/>
      <c r="V77" s="39"/>
      <c r="W77" s="39"/>
      <c r="X77" s="39"/>
      <c r="Y77" s="39"/>
      <c r="Z77" s="39"/>
      <c r="AA77" s="39"/>
      <c r="AB77" s="39"/>
      <c r="AC77" s="39"/>
      <c r="AD77" s="39"/>
      <c r="AE77" s="39"/>
      <c r="AF77" s="39"/>
      <c r="AG77" s="39"/>
      <c r="AH77" s="39"/>
      <c r="AI77" s="39"/>
    </row>
    <row r="78" spans="1:35" ht="60" customHeight="1">
      <c r="A78" s="63" t="s">
        <v>822</v>
      </c>
      <c r="B78" s="63" t="s">
        <v>823</v>
      </c>
      <c r="C78" s="65" t="s">
        <v>10</v>
      </c>
      <c r="D78" s="66" t="s">
        <v>2305</v>
      </c>
      <c r="E78" s="71" t="s">
        <v>156</v>
      </c>
      <c r="F78" s="73">
        <v>2.62</v>
      </c>
      <c r="G78" s="75">
        <v>92.73</v>
      </c>
      <c r="H78" s="75">
        <f t="shared" ref="H78:H87" si="63">TRUNC(G78*(1+$J$5),2)</f>
        <v>113.13</v>
      </c>
      <c r="I78" s="75">
        <f t="shared" ref="I78:I87" si="64">TRUNC(G78*F78,2)</f>
        <v>242.95</v>
      </c>
      <c r="J78" s="75">
        <f t="shared" ref="J78:J87" si="65">TRUNC(H78*F78,2)</f>
        <v>296.39999999999998</v>
      </c>
      <c r="K78" s="77">
        <f t="shared" ref="K78:K87" si="66">J78/$J$212</f>
        <v>1.70920002864813E-3</v>
      </c>
      <c r="L78" s="39"/>
      <c r="M78" s="89"/>
      <c r="N78" s="6"/>
      <c r="O78" s="6"/>
      <c r="P78" s="6"/>
      <c r="Q78" s="6"/>
      <c r="R78" s="6"/>
      <c r="S78" s="6"/>
      <c r="T78" s="6"/>
      <c r="U78" s="6"/>
      <c r="V78" s="6"/>
      <c r="W78" s="6"/>
      <c r="X78" s="6"/>
      <c r="Y78" s="6"/>
      <c r="Z78" s="6"/>
      <c r="AA78" s="6"/>
      <c r="AB78" s="6"/>
      <c r="AC78" s="6"/>
      <c r="AD78" s="6"/>
      <c r="AE78" s="6"/>
      <c r="AF78" s="6"/>
      <c r="AG78" s="6"/>
      <c r="AH78" s="6"/>
      <c r="AI78" s="6"/>
    </row>
    <row r="79" spans="1:35" ht="60" customHeight="1">
      <c r="A79" s="63" t="s">
        <v>853</v>
      </c>
      <c r="B79" s="112" t="s">
        <v>854</v>
      </c>
      <c r="C79" s="65" t="s">
        <v>10</v>
      </c>
      <c r="D79" s="66" t="s">
        <v>2306</v>
      </c>
      <c r="E79" s="71" t="s">
        <v>28</v>
      </c>
      <c r="F79" s="73">
        <v>36</v>
      </c>
      <c r="G79" s="75">
        <v>74.709999999999994</v>
      </c>
      <c r="H79" s="75">
        <f t="shared" si="63"/>
        <v>91.14</v>
      </c>
      <c r="I79" s="75">
        <f t="shared" si="64"/>
        <v>2689.56</v>
      </c>
      <c r="J79" s="75">
        <f t="shared" si="65"/>
        <v>3281.04</v>
      </c>
      <c r="K79" s="77">
        <f t="shared" si="66"/>
        <v>1.8920221531699262E-2</v>
      </c>
      <c r="L79" s="39"/>
      <c r="M79" s="89"/>
      <c r="N79" s="6"/>
      <c r="O79" s="6"/>
      <c r="P79" s="6"/>
      <c r="Q79" s="6"/>
      <c r="R79" s="6"/>
      <c r="S79" s="6"/>
      <c r="T79" s="6"/>
      <c r="U79" s="6"/>
      <c r="V79" s="6"/>
      <c r="W79" s="6"/>
      <c r="X79" s="6"/>
      <c r="Y79" s="6"/>
      <c r="Z79" s="6"/>
      <c r="AA79" s="6"/>
      <c r="AB79" s="6"/>
      <c r="AC79" s="6"/>
      <c r="AD79" s="6"/>
      <c r="AE79" s="6"/>
      <c r="AF79" s="6"/>
      <c r="AG79" s="6"/>
      <c r="AH79" s="6"/>
      <c r="AI79" s="6"/>
    </row>
    <row r="80" spans="1:35" ht="39.75" customHeight="1">
      <c r="A80" s="63" t="s">
        <v>875</v>
      </c>
      <c r="B80" s="64" t="s">
        <v>717</v>
      </c>
      <c r="C80" s="65" t="s">
        <v>10</v>
      </c>
      <c r="D80" s="66" t="s">
        <v>2302</v>
      </c>
      <c r="E80" s="71" t="s">
        <v>129</v>
      </c>
      <c r="F80" s="73">
        <v>35.82</v>
      </c>
      <c r="G80" s="75">
        <v>10.27</v>
      </c>
      <c r="H80" s="75">
        <f t="shared" si="63"/>
        <v>12.52</v>
      </c>
      <c r="I80" s="75">
        <f t="shared" si="64"/>
        <v>367.87</v>
      </c>
      <c r="J80" s="75">
        <f t="shared" si="65"/>
        <v>448.46</v>
      </c>
      <c r="K80" s="77">
        <f t="shared" si="66"/>
        <v>2.5860588557609326E-3</v>
      </c>
      <c r="L80" s="39"/>
      <c r="M80" s="89"/>
      <c r="N80" s="6"/>
      <c r="O80" s="6"/>
      <c r="P80" s="6"/>
      <c r="Q80" s="6"/>
      <c r="R80" s="6"/>
      <c r="S80" s="6"/>
      <c r="T80" s="6"/>
      <c r="U80" s="6"/>
      <c r="V80" s="6"/>
      <c r="W80" s="6"/>
      <c r="X80" s="6"/>
      <c r="Y80" s="6"/>
      <c r="Z80" s="6"/>
      <c r="AA80" s="6"/>
      <c r="AB80" s="6"/>
      <c r="AC80" s="6"/>
      <c r="AD80" s="6"/>
      <c r="AE80" s="6"/>
      <c r="AF80" s="6"/>
      <c r="AG80" s="6"/>
      <c r="AH80" s="6"/>
      <c r="AI80" s="6"/>
    </row>
    <row r="81" spans="1:35" ht="60" customHeight="1">
      <c r="A81" s="63" t="s">
        <v>887</v>
      </c>
      <c r="B81" s="71">
        <v>96622</v>
      </c>
      <c r="C81" s="65" t="s">
        <v>143</v>
      </c>
      <c r="D81" s="66" t="s">
        <v>2285</v>
      </c>
      <c r="E81" s="71" t="s">
        <v>156</v>
      </c>
      <c r="F81" s="73">
        <v>0.3</v>
      </c>
      <c r="G81" s="75">
        <v>214.58</v>
      </c>
      <c r="H81" s="75">
        <f t="shared" si="63"/>
        <v>261.77999999999997</v>
      </c>
      <c r="I81" s="75">
        <f t="shared" si="64"/>
        <v>64.37</v>
      </c>
      <c r="J81" s="75">
        <f t="shared" si="65"/>
        <v>78.53</v>
      </c>
      <c r="K81" s="77">
        <f t="shared" si="66"/>
        <v>4.5284574308278563E-4</v>
      </c>
      <c r="L81" s="6"/>
      <c r="M81" s="89"/>
      <c r="N81" s="6"/>
      <c r="O81" s="6"/>
      <c r="P81" s="6"/>
      <c r="Q81" s="6"/>
      <c r="R81" s="6"/>
      <c r="S81" s="6"/>
      <c r="T81" s="6"/>
      <c r="U81" s="6"/>
      <c r="V81" s="6"/>
      <c r="W81" s="6"/>
      <c r="X81" s="6"/>
      <c r="Y81" s="6"/>
      <c r="Z81" s="6"/>
      <c r="AA81" s="6"/>
      <c r="AB81" s="6"/>
      <c r="AC81" s="6"/>
      <c r="AD81" s="6"/>
      <c r="AE81" s="6"/>
      <c r="AF81" s="6"/>
      <c r="AG81" s="6"/>
      <c r="AH81" s="6"/>
      <c r="AI81" s="6"/>
    </row>
    <row r="82" spans="1:35" ht="60" customHeight="1">
      <c r="A82" s="63" t="s">
        <v>894</v>
      </c>
      <c r="B82" s="71">
        <v>97088</v>
      </c>
      <c r="C82" s="65" t="s">
        <v>143</v>
      </c>
      <c r="D82" s="66" t="s">
        <v>2286</v>
      </c>
      <c r="E82" s="71" t="s">
        <v>129</v>
      </c>
      <c r="F82" s="73">
        <v>8.7899999999999991</v>
      </c>
      <c r="G82" s="75">
        <v>15</v>
      </c>
      <c r="H82" s="75">
        <f t="shared" si="63"/>
        <v>18.3</v>
      </c>
      <c r="I82" s="75">
        <f t="shared" si="64"/>
        <v>131.85</v>
      </c>
      <c r="J82" s="75">
        <f t="shared" si="65"/>
        <v>160.85</v>
      </c>
      <c r="K82" s="77">
        <f t="shared" si="66"/>
        <v>9.2754664172756986E-4</v>
      </c>
      <c r="L82" s="6"/>
      <c r="M82" s="89"/>
      <c r="N82" s="6"/>
      <c r="O82" s="6"/>
      <c r="P82" s="6"/>
      <c r="Q82" s="6"/>
      <c r="R82" s="6"/>
      <c r="S82" s="6"/>
      <c r="T82" s="6"/>
      <c r="U82" s="6"/>
      <c r="V82" s="6"/>
      <c r="W82" s="6"/>
      <c r="X82" s="6"/>
      <c r="Y82" s="6"/>
      <c r="Z82" s="6"/>
      <c r="AA82" s="6"/>
      <c r="AB82" s="6"/>
      <c r="AC82" s="6"/>
      <c r="AD82" s="6"/>
      <c r="AE82" s="6"/>
      <c r="AF82" s="6"/>
      <c r="AG82" s="6"/>
      <c r="AH82" s="6"/>
      <c r="AI82" s="6"/>
    </row>
    <row r="83" spans="1:35" ht="79.5" customHeight="1">
      <c r="A83" s="63" t="s">
        <v>905</v>
      </c>
      <c r="B83" s="71">
        <v>97086</v>
      </c>
      <c r="C83" s="65" t="s">
        <v>143</v>
      </c>
      <c r="D83" s="66" t="s">
        <v>2287</v>
      </c>
      <c r="E83" s="71" t="s">
        <v>13</v>
      </c>
      <c r="F83" s="73">
        <v>2.4500000000000002</v>
      </c>
      <c r="G83" s="75">
        <v>168.59</v>
      </c>
      <c r="H83" s="75">
        <f t="shared" si="63"/>
        <v>205.67</v>
      </c>
      <c r="I83" s="75">
        <f t="shared" si="64"/>
        <v>413.04</v>
      </c>
      <c r="J83" s="75">
        <f t="shared" si="65"/>
        <v>503.89</v>
      </c>
      <c r="K83" s="77">
        <f t="shared" si="66"/>
        <v>2.9056977140199266E-3</v>
      </c>
      <c r="L83" s="6"/>
      <c r="M83" s="89"/>
      <c r="N83" s="6"/>
      <c r="O83" s="6"/>
      <c r="P83" s="6"/>
      <c r="Q83" s="6"/>
      <c r="R83" s="6"/>
      <c r="S83" s="6"/>
      <c r="T83" s="6"/>
      <c r="U83" s="6"/>
      <c r="V83" s="6"/>
      <c r="W83" s="6"/>
      <c r="X83" s="6"/>
      <c r="Y83" s="6"/>
      <c r="Z83" s="6"/>
      <c r="AA83" s="6"/>
      <c r="AB83" s="6"/>
      <c r="AC83" s="6"/>
      <c r="AD83" s="6"/>
      <c r="AE83" s="6"/>
      <c r="AF83" s="6"/>
      <c r="AG83" s="6"/>
      <c r="AH83" s="6"/>
      <c r="AI83" s="6"/>
    </row>
    <row r="84" spans="1:35" ht="79.5" customHeight="1">
      <c r="A84" s="63" t="s">
        <v>923</v>
      </c>
      <c r="B84" s="71">
        <v>97096</v>
      </c>
      <c r="C84" s="65" t="s">
        <v>143</v>
      </c>
      <c r="D84" s="66" t="s">
        <v>2288</v>
      </c>
      <c r="E84" s="71" t="s">
        <v>156</v>
      </c>
      <c r="F84" s="73">
        <v>1.19</v>
      </c>
      <c r="G84" s="75">
        <v>602.61</v>
      </c>
      <c r="H84" s="75">
        <f t="shared" si="63"/>
        <v>735.18</v>
      </c>
      <c r="I84" s="75">
        <f t="shared" si="64"/>
        <v>717.1</v>
      </c>
      <c r="J84" s="75">
        <f t="shared" si="65"/>
        <v>874.86</v>
      </c>
      <c r="K84" s="77">
        <f t="shared" si="66"/>
        <v>5.0449080197810499E-3</v>
      </c>
      <c r="L84" s="6"/>
      <c r="M84" s="89"/>
      <c r="N84" s="6"/>
      <c r="O84" s="6"/>
      <c r="P84" s="6"/>
      <c r="Q84" s="6"/>
      <c r="R84" s="6"/>
      <c r="S84" s="6"/>
      <c r="T84" s="6"/>
      <c r="U84" s="6"/>
      <c r="V84" s="6"/>
      <c r="W84" s="6"/>
      <c r="X84" s="6"/>
      <c r="Y84" s="6"/>
      <c r="Z84" s="6"/>
      <c r="AA84" s="6"/>
      <c r="AB84" s="6"/>
      <c r="AC84" s="6"/>
      <c r="AD84" s="6"/>
      <c r="AE84" s="6"/>
      <c r="AF84" s="6"/>
      <c r="AG84" s="6"/>
      <c r="AH84" s="6"/>
      <c r="AI84" s="6"/>
    </row>
    <row r="85" spans="1:35" ht="60" customHeight="1">
      <c r="A85" s="63" t="s">
        <v>928</v>
      </c>
      <c r="B85" s="64" t="s">
        <v>711</v>
      </c>
      <c r="C85" s="65" t="s">
        <v>10</v>
      </c>
      <c r="D85" s="66" t="s">
        <v>2307</v>
      </c>
      <c r="E85" s="71" t="s">
        <v>13</v>
      </c>
      <c r="F85" s="73">
        <v>3.96</v>
      </c>
      <c r="G85" s="75">
        <v>16.82</v>
      </c>
      <c r="H85" s="75">
        <f t="shared" si="63"/>
        <v>20.52</v>
      </c>
      <c r="I85" s="75">
        <f t="shared" si="64"/>
        <v>66.599999999999994</v>
      </c>
      <c r="J85" s="75">
        <f t="shared" si="65"/>
        <v>81.25</v>
      </c>
      <c r="K85" s="77">
        <f t="shared" si="66"/>
        <v>4.6853070960749179E-4</v>
      </c>
      <c r="L85" s="6"/>
      <c r="M85" s="89"/>
      <c r="N85" s="6"/>
      <c r="O85" s="6"/>
      <c r="P85" s="6"/>
      <c r="Q85" s="6"/>
      <c r="R85" s="6"/>
      <c r="S85" s="6"/>
      <c r="T85" s="6"/>
      <c r="U85" s="6"/>
      <c r="V85" s="6"/>
      <c r="W85" s="6"/>
      <c r="X85" s="6"/>
      <c r="Y85" s="6"/>
      <c r="Z85" s="6"/>
      <c r="AA85" s="6"/>
      <c r="AB85" s="6"/>
      <c r="AC85" s="6"/>
      <c r="AD85" s="6"/>
      <c r="AE85" s="6"/>
      <c r="AF85" s="6"/>
      <c r="AG85" s="6"/>
      <c r="AH85" s="6"/>
      <c r="AI85" s="6"/>
    </row>
    <row r="86" spans="1:35" ht="60" customHeight="1">
      <c r="A86" s="63" t="s">
        <v>940</v>
      </c>
      <c r="B86" s="64">
        <v>102488</v>
      </c>
      <c r="C86" s="65" t="s">
        <v>143</v>
      </c>
      <c r="D86" s="66" t="s">
        <v>2308</v>
      </c>
      <c r="E86" s="71" t="s">
        <v>13</v>
      </c>
      <c r="F86" s="73">
        <v>3.96</v>
      </c>
      <c r="G86" s="75">
        <v>4.76</v>
      </c>
      <c r="H86" s="75">
        <f t="shared" si="63"/>
        <v>5.8</v>
      </c>
      <c r="I86" s="75">
        <f t="shared" si="64"/>
        <v>18.84</v>
      </c>
      <c r="J86" s="75">
        <f t="shared" si="65"/>
        <v>22.96</v>
      </c>
      <c r="K86" s="77">
        <f t="shared" si="66"/>
        <v>1.32399570370314E-4</v>
      </c>
      <c r="L86" s="6"/>
      <c r="M86" s="89"/>
      <c r="N86" s="6"/>
      <c r="O86" s="6"/>
      <c r="P86" s="6"/>
      <c r="Q86" s="6"/>
      <c r="R86" s="6"/>
      <c r="S86" s="6"/>
      <c r="T86" s="6"/>
      <c r="U86" s="6"/>
      <c r="V86" s="6"/>
      <c r="W86" s="6"/>
      <c r="X86" s="6"/>
      <c r="Y86" s="6"/>
      <c r="Z86" s="6"/>
      <c r="AA86" s="6"/>
      <c r="AB86" s="6"/>
      <c r="AC86" s="6"/>
      <c r="AD86" s="6"/>
      <c r="AE86" s="6"/>
      <c r="AF86" s="6"/>
      <c r="AG86" s="6"/>
      <c r="AH86" s="6"/>
      <c r="AI86" s="6"/>
    </row>
    <row r="87" spans="1:35" ht="60" customHeight="1">
      <c r="A87" s="63" t="s">
        <v>729</v>
      </c>
      <c r="B87" s="64">
        <v>102491</v>
      </c>
      <c r="C87" s="65" t="s">
        <v>143</v>
      </c>
      <c r="D87" s="66" t="s">
        <v>2309</v>
      </c>
      <c r="E87" s="71" t="s">
        <v>13</v>
      </c>
      <c r="F87" s="73">
        <v>3.96</v>
      </c>
      <c r="G87" s="75">
        <v>24.69</v>
      </c>
      <c r="H87" s="75">
        <f t="shared" si="63"/>
        <v>30.12</v>
      </c>
      <c r="I87" s="75">
        <f t="shared" si="64"/>
        <v>97.77</v>
      </c>
      <c r="J87" s="75">
        <f t="shared" si="65"/>
        <v>119.27</v>
      </c>
      <c r="K87" s="77">
        <f t="shared" si="66"/>
        <v>6.8777424904474516E-4</v>
      </c>
      <c r="L87" s="6"/>
      <c r="M87" s="89"/>
      <c r="N87" s="6"/>
      <c r="O87" s="6"/>
      <c r="P87" s="6"/>
      <c r="Q87" s="6"/>
      <c r="R87" s="6"/>
      <c r="S87" s="6"/>
      <c r="T87" s="6"/>
      <c r="U87" s="6"/>
      <c r="V87" s="6"/>
      <c r="W87" s="6"/>
      <c r="X87" s="6"/>
      <c r="Y87" s="6"/>
      <c r="Z87" s="6"/>
      <c r="AA87" s="6"/>
      <c r="AB87" s="6"/>
      <c r="AC87" s="6"/>
      <c r="AD87" s="6"/>
      <c r="AE87" s="6"/>
      <c r="AF87" s="6"/>
      <c r="AG87" s="6"/>
      <c r="AH87" s="6"/>
      <c r="AI87" s="6"/>
    </row>
    <row r="88" spans="1:35" ht="49.5" customHeight="1">
      <c r="A88" s="197" t="s">
        <v>956</v>
      </c>
      <c r="B88" s="53"/>
      <c r="C88" s="54"/>
      <c r="D88" s="55" t="s">
        <v>957</v>
      </c>
      <c r="E88" s="54"/>
      <c r="F88" s="56"/>
      <c r="G88" s="57"/>
      <c r="H88" s="58" t="s">
        <v>106</v>
      </c>
      <c r="I88" s="59">
        <f t="shared" ref="I88:J88" si="67">SUBTOTAL(9,I89:I95)</f>
        <v>11218.83</v>
      </c>
      <c r="J88" s="59">
        <f t="shared" si="67"/>
        <v>13683.82</v>
      </c>
      <c r="K88" s="60">
        <f t="shared" ref="K88:L88" si="68">SUM(I89:I95)</f>
        <v>11218.83</v>
      </c>
      <c r="L88" s="60">
        <f t="shared" si="68"/>
        <v>13683.82</v>
      </c>
      <c r="M88" s="61"/>
      <c r="N88" s="39"/>
      <c r="O88" s="39"/>
      <c r="P88" s="39"/>
      <c r="Q88" s="39"/>
      <c r="R88" s="39"/>
      <c r="S88" s="39"/>
      <c r="T88" s="39"/>
      <c r="U88" s="39"/>
      <c r="V88" s="39"/>
      <c r="W88" s="39"/>
      <c r="X88" s="39"/>
      <c r="Y88" s="39"/>
      <c r="Z88" s="39"/>
      <c r="AA88" s="39"/>
      <c r="AB88" s="39"/>
      <c r="AC88" s="39"/>
      <c r="AD88" s="39"/>
      <c r="AE88" s="39"/>
      <c r="AF88" s="39"/>
      <c r="AG88" s="39"/>
      <c r="AH88" s="39"/>
      <c r="AI88" s="39"/>
    </row>
    <row r="89" spans="1:35" ht="39.75" customHeight="1">
      <c r="A89" s="63" t="s">
        <v>958</v>
      </c>
      <c r="B89" s="64" t="s">
        <v>717</v>
      </c>
      <c r="C89" s="65" t="s">
        <v>10</v>
      </c>
      <c r="D89" s="66" t="s">
        <v>2302</v>
      </c>
      <c r="E89" s="71" t="s">
        <v>129</v>
      </c>
      <c r="F89" s="73">
        <v>226.31</v>
      </c>
      <c r="G89" s="75">
        <v>10.27</v>
      </c>
      <c r="H89" s="75">
        <f t="shared" ref="H89:H95" si="69">TRUNC(G89*(1+$J$5),2)</f>
        <v>12.52</v>
      </c>
      <c r="I89" s="75">
        <f t="shared" ref="I89:I95" si="70">TRUNC(G89*F89,2)</f>
        <v>2324.1999999999998</v>
      </c>
      <c r="J89" s="75">
        <f t="shared" ref="J89:J95" si="71">TRUNC(H89*F89,2)</f>
        <v>2833.4</v>
      </c>
      <c r="K89" s="77">
        <f t="shared" ref="K89:K95" si="72">J89/$J$212</f>
        <v>1.6338891232022982E-2</v>
      </c>
      <c r="L89" s="6"/>
      <c r="M89" s="89"/>
      <c r="N89" s="6"/>
      <c r="O89" s="6"/>
      <c r="P89" s="6"/>
      <c r="Q89" s="6"/>
      <c r="R89" s="6"/>
      <c r="S89" s="6"/>
      <c r="T89" s="6"/>
      <c r="U89" s="6"/>
      <c r="V89" s="6"/>
      <c r="W89" s="6"/>
      <c r="X89" s="6"/>
      <c r="Y89" s="6"/>
      <c r="Z89" s="6"/>
      <c r="AA89" s="6"/>
      <c r="AB89" s="6"/>
      <c r="AC89" s="6"/>
      <c r="AD89" s="6"/>
      <c r="AE89" s="6"/>
      <c r="AF89" s="6"/>
      <c r="AG89" s="6"/>
      <c r="AH89" s="6"/>
      <c r="AI89" s="6"/>
    </row>
    <row r="90" spans="1:35" ht="39.75" customHeight="1">
      <c r="A90" s="63" t="s">
        <v>961</v>
      </c>
      <c r="B90" s="64" t="s">
        <v>962</v>
      </c>
      <c r="C90" s="65" t="s">
        <v>10</v>
      </c>
      <c r="D90" s="66" t="s">
        <v>2310</v>
      </c>
      <c r="E90" s="71" t="s">
        <v>129</v>
      </c>
      <c r="F90" s="73">
        <v>29.4</v>
      </c>
      <c r="G90" s="75">
        <v>10.65</v>
      </c>
      <c r="H90" s="75">
        <f t="shared" si="69"/>
        <v>12.99</v>
      </c>
      <c r="I90" s="75">
        <f t="shared" si="70"/>
        <v>313.11</v>
      </c>
      <c r="J90" s="75">
        <f t="shared" si="71"/>
        <v>381.9</v>
      </c>
      <c r="K90" s="77">
        <f t="shared" si="72"/>
        <v>2.2022384984504754E-3</v>
      </c>
      <c r="L90" s="6"/>
      <c r="M90" s="89"/>
      <c r="N90" s="6"/>
      <c r="O90" s="6"/>
      <c r="P90" s="6"/>
      <c r="Q90" s="6"/>
      <c r="R90" s="6"/>
      <c r="S90" s="6"/>
      <c r="T90" s="6"/>
      <c r="U90" s="6"/>
      <c r="V90" s="6"/>
      <c r="W90" s="6"/>
      <c r="X90" s="6"/>
      <c r="Y90" s="6"/>
      <c r="Z90" s="6"/>
      <c r="AA90" s="6"/>
      <c r="AB90" s="6"/>
      <c r="AC90" s="6"/>
      <c r="AD90" s="6"/>
      <c r="AE90" s="6"/>
      <c r="AF90" s="6"/>
      <c r="AG90" s="6"/>
      <c r="AH90" s="6"/>
      <c r="AI90" s="6"/>
    </row>
    <row r="91" spans="1:35" ht="60" customHeight="1">
      <c r="A91" s="63" t="s">
        <v>965</v>
      </c>
      <c r="B91" s="71">
        <v>91600</v>
      </c>
      <c r="C91" s="65" t="s">
        <v>143</v>
      </c>
      <c r="D91" s="66" t="s">
        <v>2311</v>
      </c>
      <c r="E91" s="71" t="s">
        <v>129</v>
      </c>
      <c r="F91" s="73">
        <v>23.44</v>
      </c>
      <c r="G91" s="75">
        <v>11.13</v>
      </c>
      <c r="H91" s="75">
        <f t="shared" si="69"/>
        <v>13.57</v>
      </c>
      <c r="I91" s="75">
        <f t="shared" si="70"/>
        <v>260.88</v>
      </c>
      <c r="J91" s="75">
        <f t="shared" si="71"/>
        <v>318.08</v>
      </c>
      <c r="K91" s="77">
        <f t="shared" si="72"/>
        <v>1.8342184383009351E-3</v>
      </c>
      <c r="L91" s="6"/>
      <c r="M91" s="89"/>
      <c r="N91" s="6"/>
      <c r="O91" s="6"/>
      <c r="P91" s="6"/>
      <c r="Q91" s="6"/>
      <c r="R91" s="6"/>
      <c r="S91" s="6"/>
      <c r="T91" s="6"/>
      <c r="U91" s="6"/>
      <c r="V91" s="6"/>
      <c r="W91" s="6"/>
      <c r="X91" s="6"/>
      <c r="Y91" s="6"/>
      <c r="Z91" s="6"/>
      <c r="AA91" s="6"/>
      <c r="AB91" s="6"/>
      <c r="AC91" s="6"/>
      <c r="AD91" s="6"/>
      <c r="AE91" s="6"/>
      <c r="AF91" s="6"/>
      <c r="AG91" s="6"/>
      <c r="AH91" s="6"/>
      <c r="AI91" s="6"/>
    </row>
    <row r="92" spans="1:35" ht="60" customHeight="1">
      <c r="A92" s="63" t="s">
        <v>969</v>
      </c>
      <c r="B92" s="64" t="s">
        <v>970</v>
      </c>
      <c r="C92" s="65" t="s">
        <v>10</v>
      </c>
      <c r="D92" s="66" t="s">
        <v>2312</v>
      </c>
      <c r="E92" s="71" t="s">
        <v>13</v>
      </c>
      <c r="F92" s="73">
        <v>34.78</v>
      </c>
      <c r="G92" s="75">
        <v>147.21</v>
      </c>
      <c r="H92" s="75">
        <f t="shared" si="69"/>
        <v>179.59</v>
      </c>
      <c r="I92" s="75">
        <f t="shared" si="70"/>
        <v>5119.96</v>
      </c>
      <c r="J92" s="75">
        <f t="shared" si="71"/>
        <v>6246.14</v>
      </c>
      <c r="K92" s="77">
        <f t="shared" si="72"/>
        <v>3.6018565003172173E-2</v>
      </c>
      <c r="L92" s="6"/>
      <c r="M92" s="89"/>
      <c r="N92" s="6"/>
      <c r="O92" s="6"/>
      <c r="P92" s="6"/>
      <c r="Q92" s="6"/>
      <c r="R92" s="6"/>
      <c r="S92" s="6"/>
      <c r="T92" s="6"/>
      <c r="U92" s="6"/>
      <c r="V92" s="6"/>
      <c r="W92" s="6"/>
      <c r="X92" s="6"/>
      <c r="Y92" s="6"/>
      <c r="Z92" s="6"/>
      <c r="AA92" s="6"/>
      <c r="AB92" s="6"/>
      <c r="AC92" s="6"/>
      <c r="AD92" s="6"/>
      <c r="AE92" s="6"/>
      <c r="AF92" s="6"/>
      <c r="AG92" s="6"/>
      <c r="AH92" s="6"/>
      <c r="AI92" s="6"/>
    </row>
    <row r="93" spans="1:35" ht="39.75" customHeight="1">
      <c r="A93" s="63" t="s">
        <v>971</v>
      </c>
      <c r="B93" s="64" t="s">
        <v>972</v>
      </c>
      <c r="C93" s="65" t="s">
        <v>10</v>
      </c>
      <c r="D93" s="66" t="s">
        <v>2313</v>
      </c>
      <c r="E93" s="71" t="s">
        <v>776</v>
      </c>
      <c r="F93" s="73">
        <v>82.25</v>
      </c>
      <c r="G93" s="75">
        <v>12.62</v>
      </c>
      <c r="H93" s="75">
        <f t="shared" si="69"/>
        <v>15.39</v>
      </c>
      <c r="I93" s="75">
        <f t="shared" si="70"/>
        <v>1037.99</v>
      </c>
      <c r="J93" s="75">
        <f t="shared" si="71"/>
        <v>1265.82</v>
      </c>
      <c r="K93" s="77">
        <f t="shared" si="72"/>
        <v>7.2993912964351418E-3</v>
      </c>
      <c r="L93" s="6"/>
      <c r="M93" s="89"/>
      <c r="N93" s="6"/>
      <c r="O93" s="6"/>
      <c r="P93" s="6"/>
      <c r="Q93" s="6"/>
      <c r="R93" s="6"/>
      <c r="S93" s="6"/>
      <c r="T93" s="6"/>
      <c r="U93" s="6"/>
      <c r="V93" s="6"/>
      <c r="W93" s="6"/>
      <c r="X93" s="6"/>
      <c r="Y93" s="6"/>
      <c r="Z93" s="6"/>
      <c r="AA93" s="6"/>
      <c r="AB93" s="6"/>
      <c r="AC93" s="6"/>
      <c r="AD93" s="6"/>
      <c r="AE93" s="6"/>
      <c r="AF93" s="6"/>
      <c r="AG93" s="6"/>
      <c r="AH93" s="6"/>
      <c r="AI93" s="6"/>
    </row>
    <row r="94" spans="1:35" ht="79.5" customHeight="1">
      <c r="A94" s="63" t="s">
        <v>975</v>
      </c>
      <c r="B94" s="64">
        <v>94965</v>
      </c>
      <c r="C94" s="65" t="s">
        <v>143</v>
      </c>
      <c r="D94" s="66" t="s">
        <v>2314</v>
      </c>
      <c r="E94" s="71" t="s">
        <v>156</v>
      </c>
      <c r="F94" s="73">
        <v>2.38</v>
      </c>
      <c r="G94" s="75">
        <v>502.73</v>
      </c>
      <c r="H94" s="75">
        <f t="shared" si="69"/>
        <v>613.33000000000004</v>
      </c>
      <c r="I94" s="75">
        <f t="shared" si="70"/>
        <v>1196.49</v>
      </c>
      <c r="J94" s="75">
        <f t="shared" si="71"/>
        <v>1459.72</v>
      </c>
      <c r="K94" s="77">
        <f t="shared" si="72"/>
        <v>8.4175218145015138E-3</v>
      </c>
      <c r="L94" s="6"/>
      <c r="M94" s="89"/>
      <c r="N94" s="6"/>
      <c r="O94" s="6"/>
      <c r="P94" s="6"/>
      <c r="Q94" s="6"/>
      <c r="R94" s="6"/>
      <c r="S94" s="6"/>
      <c r="T94" s="6"/>
      <c r="U94" s="6"/>
      <c r="V94" s="6"/>
      <c r="W94" s="6"/>
      <c r="X94" s="6"/>
      <c r="Y94" s="6"/>
      <c r="Z94" s="6"/>
      <c r="AA94" s="6"/>
      <c r="AB94" s="6"/>
      <c r="AC94" s="6"/>
      <c r="AD94" s="6"/>
      <c r="AE94" s="6"/>
      <c r="AF94" s="6"/>
      <c r="AG94" s="6"/>
      <c r="AH94" s="6"/>
      <c r="AI94" s="6"/>
    </row>
    <row r="95" spans="1:35" ht="60" customHeight="1">
      <c r="A95" s="63" t="s">
        <v>977</v>
      </c>
      <c r="B95" s="64">
        <v>103670</v>
      </c>
      <c r="C95" s="65" t="s">
        <v>143</v>
      </c>
      <c r="D95" s="66" t="s">
        <v>2315</v>
      </c>
      <c r="E95" s="71" t="s">
        <v>156</v>
      </c>
      <c r="F95" s="73">
        <v>2.38</v>
      </c>
      <c r="G95" s="75">
        <v>405.97</v>
      </c>
      <c r="H95" s="75">
        <f t="shared" si="69"/>
        <v>495.28</v>
      </c>
      <c r="I95" s="75">
        <f t="shared" si="70"/>
        <v>966.2</v>
      </c>
      <c r="J95" s="75">
        <f t="shared" si="71"/>
        <v>1178.76</v>
      </c>
      <c r="K95" s="77">
        <f t="shared" si="72"/>
        <v>6.7973570370083326E-3</v>
      </c>
      <c r="L95" s="6"/>
      <c r="M95" s="89"/>
      <c r="N95" s="6"/>
      <c r="O95" s="6"/>
      <c r="P95" s="6"/>
      <c r="Q95" s="6"/>
      <c r="R95" s="6"/>
      <c r="S95" s="6"/>
      <c r="T95" s="6"/>
      <c r="U95" s="6"/>
      <c r="V95" s="6"/>
      <c r="W95" s="6"/>
      <c r="X95" s="6"/>
      <c r="Y95" s="6"/>
      <c r="Z95" s="6"/>
      <c r="AA95" s="6"/>
      <c r="AB95" s="6"/>
      <c r="AC95" s="6"/>
      <c r="AD95" s="6"/>
      <c r="AE95" s="6"/>
      <c r="AF95" s="6"/>
      <c r="AG95" s="6"/>
      <c r="AH95" s="6"/>
      <c r="AI95" s="6"/>
    </row>
    <row r="96" spans="1:35" ht="49.5" customHeight="1">
      <c r="A96" s="197" t="s">
        <v>983</v>
      </c>
      <c r="B96" s="53"/>
      <c r="C96" s="54"/>
      <c r="D96" s="55" t="s">
        <v>984</v>
      </c>
      <c r="E96" s="54"/>
      <c r="F96" s="56"/>
      <c r="G96" s="57"/>
      <c r="H96" s="58" t="s">
        <v>106</v>
      </c>
      <c r="I96" s="59">
        <f t="shared" ref="I96:J96" si="73">SUBTOTAL(9,I97:I101)</f>
        <v>3520.74</v>
      </c>
      <c r="J96" s="59">
        <f t="shared" si="73"/>
        <v>4295.1099999999997</v>
      </c>
      <c r="K96" s="60">
        <f t="shared" ref="K96:L96" si="74">SUM(I97:I101)</f>
        <v>3520.74</v>
      </c>
      <c r="L96" s="60">
        <f t="shared" si="74"/>
        <v>4295.1099999999997</v>
      </c>
      <c r="M96" s="61"/>
      <c r="N96" s="39"/>
      <c r="O96" s="39"/>
      <c r="P96" s="39"/>
      <c r="Q96" s="39"/>
      <c r="R96" s="39"/>
      <c r="S96" s="39"/>
      <c r="T96" s="39"/>
      <c r="U96" s="39"/>
      <c r="V96" s="39"/>
      <c r="W96" s="39"/>
      <c r="X96" s="39"/>
      <c r="Y96" s="39"/>
      <c r="Z96" s="39"/>
      <c r="AA96" s="39"/>
      <c r="AB96" s="39"/>
      <c r="AC96" s="39"/>
      <c r="AD96" s="39"/>
      <c r="AE96" s="39"/>
      <c r="AF96" s="39"/>
      <c r="AG96" s="39"/>
      <c r="AH96" s="39"/>
      <c r="AI96" s="39"/>
    </row>
    <row r="97" spans="1:35" ht="60" customHeight="1">
      <c r="A97" s="63" t="s">
        <v>991</v>
      </c>
      <c r="B97" s="65" t="s">
        <v>810</v>
      </c>
      <c r="C97" s="65" t="s">
        <v>10</v>
      </c>
      <c r="D97" s="66" t="s">
        <v>2316</v>
      </c>
      <c r="E97" s="71" t="s">
        <v>13</v>
      </c>
      <c r="F97" s="73">
        <v>34.78</v>
      </c>
      <c r="G97" s="75">
        <v>33.11</v>
      </c>
      <c r="H97" s="75">
        <f t="shared" ref="H97:H101" si="75">TRUNC(G97*(1+$J$5),2)</f>
        <v>40.39</v>
      </c>
      <c r="I97" s="75">
        <f t="shared" ref="I97:I101" si="76">TRUNC(G97*F97,2)</f>
        <v>1151.56</v>
      </c>
      <c r="J97" s="75">
        <f t="shared" ref="J97:J101" si="77">TRUNC(H97*F97,2)</f>
        <v>1404.76</v>
      </c>
      <c r="K97" s="77">
        <f t="shared" ref="K97:K101" si="78">J97/$J$212</f>
        <v>8.1005932261934786E-3</v>
      </c>
      <c r="L97" s="6"/>
      <c r="M97" s="89"/>
      <c r="N97" s="6"/>
      <c r="O97" s="6"/>
      <c r="P97" s="6"/>
      <c r="Q97" s="6"/>
      <c r="R97" s="6"/>
      <c r="S97" s="6"/>
      <c r="T97" s="6"/>
      <c r="U97" s="6"/>
      <c r="V97" s="6"/>
      <c r="W97" s="6"/>
      <c r="X97" s="6"/>
      <c r="Y97" s="6"/>
      <c r="Z97" s="6"/>
      <c r="AA97" s="6"/>
      <c r="AB97" s="6"/>
      <c r="AC97" s="6"/>
      <c r="AD97" s="6"/>
      <c r="AE97" s="6"/>
      <c r="AF97" s="6"/>
      <c r="AG97" s="6"/>
      <c r="AH97" s="6"/>
      <c r="AI97" s="6"/>
    </row>
    <row r="98" spans="1:35" ht="60" customHeight="1">
      <c r="A98" s="63" t="s">
        <v>1008</v>
      </c>
      <c r="B98" s="65" t="s">
        <v>1009</v>
      </c>
      <c r="C98" s="65" t="s">
        <v>10</v>
      </c>
      <c r="D98" s="66" t="s">
        <v>2317</v>
      </c>
      <c r="E98" s="71" t="s">
        <v>156</v>
      </c>
      <c r="F98" s="73">
        <v>0.24</v>
      </c>
      <c r="G98" s="75">
        <v>3242.96</v>
      </c>
      <c r="H98" s="75">
        <f t="shared" si="75"/>
        <v>3956.41</v>
      </c>
      <c r="I98" s="75">
        <f t="shared" si="76"/>
        <v>778.31</v>
      </c>
      <c r="J98" s="75">
        <f t="shared" si="77"/>
        <v>949.53</v>
      </c>
      <c r="K98" s="77">
        <f t="shared" si="78"/>
        <v>5.4754949500750976E-3</v>
      </c>
      <c r="L98" s="6"/>
      <c r="M98" s="89"/>
      <c r="N98" s="6"/>
      <c r="O98" s="6"/>
      <c r="P98" s="6"/>
      <c r="Q98" s="6"/>
      <c r="R98" s="6"/>
      <c r="S98" s="6"/>
      <c r="T98" s="6"/>
      <c r="U98" s="6"/>
      <c r="V98" s="6"/>
      <c r="W98" s="6"/>
      <c r="X98" s="6"/>
      <c r="Y98" s="6"/>
      <c r="Z98" s="6"/>
      <c r="AA98" s="6"/>
      <c r="AB98" s="6"/>
      <c r="AC98" s="6"/>
      <c r="AD98" s="6"/>
      <c r="AE98" s="6"/>
      <c r="AF98" s="6"/>
      <c r="AG98" s="6"/>
      <c r="AH98" s="6"/>
      <c r="AI98" s="6"/>
    </row>
    <row r="99" spans="1:35" ht="60" customHeight="1">
      <c r="A99" s="63" t="s">
        <v>1012</v>
      </c>
      <c r="B99" s="65" t="s">
        <v>1013</v>
      </c>
      <c r="C99" s="65" t="s">
        <v>10</v>
      </c>
      <c r="D99" s="66" t="s">
        <v>2318</v>
      </c>
      <c r="E99" s="71" t="s">
        <v>28</v>
      </c>
      <c r="F99" s="73">
        <v>1.6</v>
      </c>
      <c r="G99" s="75">
        <v>643.85</v>
      </c>
      <c r="H99" s="75">
        <f t="shared" si="75"/>
        <v>785.49</v>
      </c>
      <c r="I99" s="75">
        <f t="shared" si="76"/>
        <v>1030.1600000000001</v>
      </c>
      <c r="J99" s="75">
        <f t="shared" si="77"/>
        <v>1256.78</v>
      </c>
      <c r="K99" s="77">
        <f t="shared" si="78"/>
        <v>7.2472618488677362E-3</v>
      </c>
      <c r="L99" s="6"/>
      <c r="M99" s="89"/>
      <c r="N99" s="6"/>
      <c r="O99" s="6"/>
      <c r="P99" s="6"/>
      <c r="Q99" s="6"/>
      <c r="R99" s="6"/>
      <c r="S99" s="6"/>
      <c r="T99" s="6"/>
      <c r="U99" s="6"/>
      <c r="V99" s="6"/>
      <c r="W99" s="6"/>
      <c r="X99" s="6"/>
      <c r="Y99" s="6"/>
      <c r="Z99" s="6"/>
      <c r="AA99" s="6"/>
      <c r="AB99" s="6"/>
      <c r="AC99" s="6"/>
      <c r="AD99" s="6"/>
      <c r="AE99" s="6"/>
      <c r="AF99" s="6"/>
      <c r="AG99" s="6"/>
      <c r="AH99" s="6"/>
      <c r="AI99" s="6"/>
    </row>
    <row r="100" spans="1:35" ht="39.75" customHeight="1">
      <c r="A100" s="63" t="s">
        <v>1017</v>
      </c>
      <c r="B100" s="71" t="s">
        <v>884</v>
      </c>
      <c r="C100" s="65" t="s">
        <v>10</v>
      </c>
      <c r="D100" s="66" t="s">
        <v>2319</v>
      </c>
      <c r="E100" s="71" t="s">
        <v>13</v>
      </c>
      <c r="F100" s="73">
        <v>0.18</v>
      </c>
      <c r="G100" s="75">
        <v>1716.68</v>
      </c>
      <c r="H100" s="75">
        <f t="shared" si="75"/>
        <v>2094.34</v>
      </c>
      <c r="I100" s="75">
        <f t="shared" si="76"/>
        <v>309</v>
      </c>
      <c r="J100" s="75">
        <f t="shared" si="77"/>
        <v>376.98</v>
      </c>
      <c r="K100" s="77">
        <f t="shared" si="78"/>
        <v>2.1738671619425508E-3</v>
      </c>
      <c r="L100" s="6"/>
      <c r="M100" s="89"/>
      <c r="N100" s="6"/>
      <c r="O100" s="6"/>
      <c r="P100" s="6"/>
      <c r="Q100" s="6"/>
      <c r="R100" s="6"/>
      <c r="S100" s="6"/>
      <c r="T100" s="6"/>
      <c r="U100" s="6"/>
      <c r="V100" s="6"/>
      <c r="W100" s="6"/>
      <c r="X100" s="6"/>
      <c r="Y100" s="6"/>
      <c r="Z100" s="6"/>
      <c r="AA100" s="6"/>
      <c r="AB100" s="6"/>
      <c r="AC100" s="6"/>
      <c r="AD100" s="6"/>
      <c r="AE100" s="6"/>
      <c r="AF100" s="6"/>
      <c r="AG100" s="6"/>
      <c r="AH100" s="6"/>
      <c r="AI100" s="6"/>
    </row>
    <row r="101" spans="1:35" ht="79.5" customHeight="1">
      <c r="A101" s="63" t="s">
        <v>1020</v>
      </c>
      <c r="B101" s="64">
        <v>102513</v>
      </c>
      <c r="C101" s="65" t="s">
        <v>143</v>
      </c>
      <c r="D101" s="66" t="s">
        <v>2299</v>
      </c>
      <c r="E101" s="71" t="s">
        <v>13</v>
      </c>
      <c r="F101" s="73">
        <v>4.1399999999999997</v>
      </c>
      <c r="G101" s="75">
        <v>60.8</v>
      </c>
      <c r="H101" s="75">
        <f t="shared" si="75"/>
        <v>74.17</v>
      </c>
      <c r="I101" s="75">
        <f t="shared" si="76"/>
        <v>251.71</v>
      </c>
      <c r="J101" s="75">
        <f t="shared" si="77"/>
        <v>307.06</v>
      </c>
      <c r="K101" s="77">
        <f t="shared" si="78"/>
        <v>1.7706712577486331E-3</v>
      </c>
      <c r="L101" s="6"/>
      <c r="M101" s="89"/>
      <c r="N101" s="6"/>
      <c r="O101" s="6"/>
      <c r="P101" s="6"/>
      <c r="Q101" s="6"/>
      <c r="R101" s="6"/>
      <c r="S101" s="6"/>
      <c r="T101" s="6"/>
      <c r="U101" s="6"/>
      <c r="V101" s="6"/>
      <c r="W101" s="6"/>
      <c r="X101" s="6"/>
      <c r="Y101" s="6"/>
      <c r="Z101" s="6"/>
      <c r="AA101" s="6"/>
      <c r="AB101" s="6"/>
      <c r="AC101" s="6"/>
      <c r="AD101" s="6"/>
      <c r="AE101" s="6"/>
      <c r="AF101" s="6"/>
      <c r="AG101" s="6"/>
      <c r="AH101" s="6"/>
      <c r="AI101" s="6"/>
    </row>
    <row r="102" spans="1:35" ht="49.5" customHeight="1">
      <c r="A102" s="94"/>
      <c r="B102" s="103"/>
      <c r="C102" s="104"/>
      <c r="D102" s="95"/>
      <c r="E102" s="98"/>
      <c r="F102" s="97"/>
      <c r="G102" s="105"/>
      <c r="H102" s="58" t="s">
        <v>336</v>
      </c>
      <c r="I102" s="59">
        <f t="shared" ref="I102:J102" si="79">SUBTOTAL(9,I78:I101)</f>
        <v>19549.52</v>
      </c>
      <c r="J102" s="59">
        <f t="shared" si="79"/>
        <v>23846.44</v>
      </c>
      <c r="K102" s="6"/>
      <c r="L102" s="6"/>
      <c r="M102" s="89"/>
      <c r="N102" s="6"/>
      <c r="O102" s="6"/>
      <c r="P102" s="6"/>
      <c r="Q102" s="6"/>
      <c r="R102" s="6"/>
      <c r="S102" s="6"/>
      <c r="T102" s="6"/>
      <c r="U102" s="6"/>
      <c r="V102" s="6"/>
      <c r="W102" s="6"/>
      <c r="X102" s="6"/>
      <c r="Y102" s="6"/>
      <c r="Z102" s="6"/>
      <c r="AA102" s="6"/>
      <c r="AB102" s="6"/>
      <c r="AC102" s="6"/>
      <c r="AD102" s="6"/>
      <c r="AE102" s="6"/>
      <c r="AF102" s="6"/>
      <c r="AG102" s="6"/>
      <c r="AH102" s="6"/>
      <c r="AI102" s="6"/>
    </row>
    <row r="103" spans="1:35" ht="49.5" customHeight="1">
      <c r="A103" s="40">
        <v>5</v>
      </c>
      <c r="B103" s="41"/>
      <c r="C103" s="42"/>
      <c r="D103" s="41" t="s">
        <v>1024</v>
      </c>
      <c r="E103" s="41"/>
      <c r="F103" s="43"/>
      <c r="G103" s="44"/>
      <c r="H103" s="41"/>
      <c r="I103" s="41"/>
      <c r="J103" s="45"/>
      <c r="K103" s="47">
        <f t="shared" ref="K103:L103" si="80">I128</f>
        <v>3474.9500000000007</v>
      </c>
      <c r="L103" s="47">
        <f t="shared" si="80"/>
        <v>4239.1099999999997</v>
      </c>
      <c r="M103" s="89"/>
      <c r="N103" s="50">
        <f>A103</f>
        <v>5</v>
      </c>
      <c r="O103" s="51" t="str">
        <f>IF(L103=SUM(L104:L127),"OK","NOK")</f>
        <v>OK</v>
      </c>
      <c r="P103" s="6"/>
      <c r="Q103" s="6"/>
      <c r="R103" s="6"/>
      <c r="S103" s="6"/>
      <c r="T103" s="6"/>
      <c r="U103" s="6"/>
      <c r="V103" s="6"/>
      <c r="W103" s="6"/>
      <c r="X103" s="6"/>
      <c r="Y103" s="6"/>
      <c r="Z103" s="6"/>
      <c r="AA103" s="6"/>
      <c r="AB103" s="6"/>
      <c r="AC103" s="6"/>
      <c r="AD103" s="6"/>
      <c r="AE103" s="6"/>
      <c r="AF103" s="6"/>
      <c r="AG103" s="6"/>
      <c r="AH103" s="6"/>
      <c r="AI103" s="6"/>
    </row>
    <row r="104" spans="1:35" ht="49.5" customHeight="1">
      <c r="A104" s="197" t="s">
        <v>1027</v>
      </c>
      <c r="B104" s="53"/>
      <c r="C104" s="54"/>
      <c r="D104" s="55" t="s">
        <v>555</v>
      </c>
      <c r="E104" s="54"/>
      <c r="F104" s="56"/>
      <c r="G104" s="57"/>
      <c r="H104" s="58" t="s">
        <v>106</v>
      </c>
      <c r="I104" s="59">
        <f t="shared" ref="I104:J104" si="81">SUBTOTAL(9,I105:I113)</f>
        <v>1018.9800000000001</v>
      </c>
      <c r="J104" s="59">
        <f t="shared" si="81"/>
        <v>1243.05</v>
      </c>
      <c r="K104" s="60">
        <f t="shared" ref="K104:L104" si="82">SUM(I105:I113)</f>
        <v>1018.9800000000001</v>
      </c>
      <c r="L104" s="60">
        <f t="shared" si="82"/>
        <v>1243.05</v>
      </c>
      <c r="M104" s="61"/>
      <c r="N104" s="39"/>
      <c r="O104" s="39"/>
      <c r="P104" s="39"/>
      <c r="Q104" s="39"/>
      <c r="R104" s="39"/>
      <c r="S104" s="39"/>
      <c r="T104" s="39"/>
      <c r="U104" s="39"/>
      <c r="V104" s="39"/>
      <c r="W104" s="39"/>
      <c r="X104" s="39"/>
      <c r="Y104" s="39"/>
      <c r="Z104" s="39"/>
      <c r="AA104" s="39"/>
      <c r="AB104" s="39"/>
      <c r="AC104" s="39"/>
      <c r="AD104" s="39"/>
      <c r="AE104" s="39"/>
      <c r="AF104" s="39"/>
      <c r="AG104" s="39"/>
      <c r="AH104" s="39"/>
      <c r="AI104" s="39"/>
    </row>
    <row r="105" spans="1:35" ht="60" customHeight="1">
      <c r="A105" s="63" t="s">
        <v>1030</v>
      </c>
      <c r="B105" s="63" t="s">
        <v>566</v>
      </c>
      <c r="C105" s="65" t="s">
        <v>10</v>
      </c>
      <c r="D105" s="66" t="s">
        <v>2284</v>
      </c>
      <c r="E105" s="71" t="s">
        <v>156</v>
      </c>
      <c r="F105" s="73">
        <v>0.47</v>
      </c>
      <c r="G105" s="75">
        <v>71.7</v>
      </c>
      <c r="H105" s="75">
        <f t="shared" ref="H105:H113" si="83">TRUNC(G105*(1+$J$5),2)</f>
        <v>87.47</v>
      </c>
      <c r="I105" s="75">
        <f t="shared" ref="I105:I113" si="84">TRUNC(G105*F105,2)</f>
        <v>33.69</v>
      </c>
      <c r="J105" s="75">
        <f t="shared" ref="J105:J113" si="85">TRUNC(H105*F105,2)</f>
        <v>41.11</v>
      </c>
      <c r="K105" s="77">
        <f t="shared" ref="K105:K113" si="86">J105/$J$212</f>
        <v>2.3706212273186445E-4</v>
      </c>
      <c r="L105" s="39"/>
      <c r="M105" s="89"/>
      <c r="N105" s="6"/>
      <c r="O105" s="6"/>
      <c r="P105" s="6"/>
      <c r="Q105" s="6"/>
      <c r="R105" s="6"/>
      <c r="S105" s="6"/>
      <c r="T105" s="6"/>
      <c r="U105" s="6"/>
      <c r="V105" s="6"/>
      <c r="W105" s="6"/>
      <c r="X105" s="6"/>
      <c r="Y105" s="6"/>
      <c r="Z105" s="6"/>
      <c r="AA105" s="6"/>
      <c r="AB105" s="6"/>
      <c r="AC105" s="6"/>
      <c r="AD105" s="6"/>
      <c r="AE105" s="6"/>
      <c r="AF105" s="6"/>
      <c r="AG105" s="6"/>
      <c r="AH105" s="6"/>
      <c r="AI105" s="6"/>
    </row>
    <row r="106" spans="1:35" ht="39.75" customHeight="1">
      <c r="A106" s="63" t="s">
        <v>1036</v>
      </c>
      <c r="B106" s="112" t="s">
        <v>275</v>
      </c>
      <c r="C106" s="65" t="s">
        <v>10</v>
      </c>
      <c r="D106" s="66" t="s">
        <v>2278</v>
      </c>
      <c r="E106" s="71" t="s">
        <v>156</v>
      </c>
      <c r="F106" s="73">
        <v>0.05</v>
      </c>
      <c r="G106" s="75">
        <v>228.38</v>
      </c>
      <c r="H106" s="75">
        <f t="shared" si="83"/>
        <v>278.62</v>
      </c>
      <c r="I106" s="75">
        <f t="shared" si="84"/>
        <v>11.41</v>
      </c>
      <c r="J106" s="75">
        <f t="shared" si="85"/>
        <v>13.93</v>
      </c>
      <c r="K106" s="77">
        <f t="shared" si="86"/>
        <v>8.0327788121013673E-5</v>
      </c>
      <c r="L106" s="39"/>
      <c r="M106" s="89"/>
      <c r="N106" s="6"/>
      <c r="O106" s="6"/>
      <c r="P106" s="6"/>
      <c r="Q106" s="6"/>
      <c r="R106" s="6"/>
      <c r="S106" s="6"/>
      <c r="T106" s="6"/>
      <c r="U106" s="6"/>
      <c r="V106" s="6"/>
      <c r="W106" s="6"/>
      <c r="X106" s="6"/>
      <c r="Y106" s="6"/>
      <c r="Z106" s="6"/>
      <c r="AA106" s="6"/>
      <c r="AB106" s="6"/>
      <c r="AC106" s="6"/>
      <c r="AD106" s="6"/>
      <c r="AE106" s="6"/>
      <c r="AF106" s="6"/>
      <c r="AG106" s="6"/>
      <c r="AH106" s="6"/>
      <c r="AI106" s="6"/>
    </row>
    <row r="107" spans="1:35" ht="79.5" customHeight="1">
      <c r="A107" s="63" t="s">
        <v>1043</v>
      </c>
      <c r="B107" s="112">
        <v>96536</v>
      </c>
      <c r="C107" s="65" t="s">
        <v>143</v>
      </c>
      <c r="D107" s="66" t="s">
        <v>2320</v>
      </c>
      <c r="E107" s="71" t="s">
        <v>13</v>
      </c>
      <c r="F107" s="73">
        <v>1.98</v>
      </c>
      <c r="G107" s="75">
        <v>79.819999999999993</v>
      </c>
      <c r="H107" s="75">
        <f t="shared" si="83"/>
        <v>97.38</v>
      </c>
      <c r="I107" s="75">
        <f t="shared" si="84"/>
        <v>158.04</v>
      </c>
      <c r="J107" s="75">
        <f t="shared" si="85"/>
        <v>192.81</v>
      </c>
      <c r="K107" s="77">
        <f t="shared" si="86"/>
        <v>1.1118449983928676E-3</v>
      </c>
      <c r="L107" s="39"/>
      <c r="M107" s="89"/>
      <c r="N107" s="6"/>
      <c r="O107" s="6"/>
      <c r="P107" s="6"/>
      <c r="Q107" s="6"/>
      <c r="R107" s="6"/>
      <c r="S107" s="6"/>
      <c r="T107" s="6"/>
      <c r="U107" s="6"/>
      <c r="V107" s="6"/>
      <c r="W107" s="6"/>
      <c r="X107" s="6"/>
      <c r="Y107" s="6"/>
      <c r="Z107" s="6"/>
      <c r="AA107" s="6"/>
      <c r="AB107" s="6"/>
      <c r="AC107" s="6"/>
      <c r="AD107" s="6"/>
      <c r="AE107" s="6"/>
      <c r="AF107" s="6"/>
      <c r="AG107" s="6"/>
      <c r="AH107" s="6"/>
      <c r="AI107" s="6"/>
    </row>
    <row r="108" spans="1:35" ht="60" customHeight="1">
      <c r="A108" s="63" t="s">
        <v>1052</v>
      </c>
      <c r="B108" s="112" t="s">
        <v>854</v>
      </c>
      <c r="C108" s="65" t="s">
        <v>10</v>
      </c>
      <c r="D108" s="66" t="s">
        <v>2306</v>
      </c>
      <c r="E108" s="71" t="s">
        <v>28</v>
      </c>
      <c r="F108" s="73">
        <v>4</v>
      </c>
      <c r="G108" s="75">
        <v>74.709999999999994</v>
      </c>
      <c r="H108" s="75">
        <f t="shared" si="83"/>
        <v>91.14</v>
      </c>
      <c r="I108" s="75">
        <f t="shared" si="84"/>
        <v>298.83999999999997</v>
      </c>
      <c r="J108" s="75">
        <f t="shared" si="85"/>
        <v>364.56</v>
      </c>
      <c r="K108" s="77">
        <f t="shared" si="86"/>
        <v>2.1022468368554733E-3</v>
      </c>
      <c r="L108" s="6"/>
      <c r="M108" s="89"/>
      <c r="N108" s="6"/>
      <c r="O108" s="6"/>
      <c r="P108" s="6"/>
      <c r="Q108" s="6"/>
      <c r="R108" s="6"/>
      <c r="S108" s="6"/>
      <c r="T108" s="6"/>
      <c r="U108" s="6"/>
      <c r="V108" s="6"/>
      <c r="W108" s="6"/>
      <c r="X108" s="6"/>
      <c r="Y108" s="6"/>
      <c r="Z108" s="6"/>
      <c r="AA108" s="6"/>
      <c r="AB108" s="6"/>
      <c r="AC108" s="6"/>
      <c r="AD108" s="6"/>
      <c r="AE108" s="6"/>
      <c r="AF108" s="6"/>
      <c r="AG108" s="6"/>
      <c r="AH108" s="6"/>
      <c r="AI108" s="6"/>
    </row>
    <row r="109" spans="1:35" ht="39.75" customHeight="1">
      <c r="A109" s="63" t="s">
        <v>1089</v>
      </c>
      <c r="B109" s="112" t="s">
        <v>717</v>
      </c>
      <c r="C109" s="65" t="s">
        <v>10</v>
      </c>
      <c r="D109" s="66" t="s">
        <v>2302</v>
      </c>
      <c r="E109" s="71" t="s">
        <v>129</v>
      </c>
      <c r="F109" s="73">
        <v>9.33</v>
      </c>
      <c r="G109" s="75">
        <v>10.27</v>
      </c>
      <c r="H109" s="75">
        <f t="shared" si="83"/>
        <v>12.52</v>
      </c>
      <c r="I109" s="75">
        <f t="shared" si="84"/>
        <v>95.81</v>
      </c>
      <c r="J109" s="75">
        <f t="shared" si="85"/>
        <v>116.81</v>
      </c>
      <c r="K109" s="77">
        <f t="shared" si="86"/>
        <v>6.7358858079078301E-4</v>
      </c>
      <c r="L109" s="6"/>
      <c r="M109" s="89"/>
      <c r="N109" s="6"/>
      <c r="O109" s="6"/>
      <c r="P109" s="6"/>
      <c r="Q109" s="6"/>
      <c r="R109" s="6"/>
      <c r="S109" s="6"/>
      <c r="T109" s="6"/>
      <c r="U109" s="6"/>
      <c r="V109" s="6"/>
      <c r="W109" s="6"/>
      <c r="X109" s="6"/>
      <c r="Y109" s="6"/>
      <c r="Z109" s="6"/>
      <c r="AA109" s="6"/>
      <c r="AB109" s="6"/>
      <c r="AC109" s="6"/>
      <c r="AD109" s="6"/>
      <c r="AE109" s="6"/>
      <c r="AF109" s="6"/>
      <c r="AG109" s="6"/>
      <c r="AH109" s="6"/>
      <c r="AI109" s="6"/>
    </row>
    <row r="110" spans="1:35" ht="39.75" customHeight="1">
      <c r="A110" s="63" t="s">
        <v>1103</v>
      </c>
      <c r="B110" s="112" t="s">
        <v>962</v>
      </c>
      <c r="C110" s="65" t="s">
        <v>10</v>
      </c>
      <c r="D110" s="66" t="s">
        <v>2310</v>
      </c>
      <c r="E110" s="71" t="s">
        <v>129</v>
      </c>
      <c r="F110" s="73">
        <v>2.31</v>
      </c>
      <c r="G110" s="75">
        <v>10.65</v>
      </c>
      <c r="H110" s="75">
        <f t="shared" si="83"/>
        <v>12.99</v>
      </c>
      <c r="I110" s="75">
        <f t="shared" si="84"/>
        <v>24.6</v>
      </c>
      <c r="J110" s="75">
        <f t="shared" si="85"/>
        <v>30</v>
      </c>
      <c r="K110" s="77">
        <f t="shared" si="86"/>
        <v>1.7299595431661237E-4</v>
      </c>
      <c r="L110" s="6"/>
      <c r="M110" s="89"/>
      <c r="N110" s="6"/>
      <c r="O110" s="6"/>
      <c r="P110" s="6"/>
      <c r="Q110" s="6"/>
      <c r="R110" s="6"/>
      <c r="S110" s="6"/>
      <c r="T110" s="6"/>
      <c r="U110" s="6"/>
      <c r="V110" s="6"/>
      <c r="W110" s="6"/>
      <c r="X110" s="6"/>
      <c r="Y110" s="6"/>
      <c r="Z110" s="6"/>
      <c r="AA110" s="6"/>
      <c r="AB110" s="6"/>
      <c r="AC110" s="6"/>
      <c r="AD110" s="6"/>
      <c r="AE110" s="6"/>
      <c r="AF110" s="6"/>
      <c r="AG110" s="6"/>
      <c r="AH110" s="6"/>
      <c r="AI110" s="6"/>
    </row>
    <row r="111" spans="1:35" ht="39.75" customHeight="1">
      <c r="A111" s="63" t="s">
        <v>1120</v>
      </c>
      <c r="B111" s="65" t="s">
        <v>1122</v>
      </c>
      <c r="C111" s="65" t="s">
        <v>10</v>
      </c>
      <c r="D111" s="66" t="s">
        <v>2321</v>
      </c>
      <c r="E111" s="71" t="s">
        <v>156</v>
      </c>
      <c r="F111" s="73">
        <v>0.28999999999999998</v>
      </c>
      <c r="G111" s="75">
        <v>577.79999999999995</v>
      </c>
      <c r="H111" s="75">
        <f t="shared" si="83"/>
        <v>704.91</v>
      </c>
      <c r="I111" s="75">
        <f t="shared" si="84"/>
        <v>167.56</v>
      </c>
      <c r="J111" s="75">
        <f t="shared" si="85"/>
        <v>204.42</v>
      </c>
      <c r="K111" s="77">
        <f t="shared" si="86"/>
        <v>1.1787944327133965E-3</v>
      </c>
      <c r="L111" s="6"/>
      <c r="M111" s="89"/>
      <c r="N111" s="6"/>
      <c r="O111" s="6"/>
      <c r="P111" s="6"/>
      <c r="Q111" s="6"/>
      <c r="R111" s="6"/>
      <c r="S111" s="6"/>
      <c r="T111" s="6"/>
      <c r="U111" s="6"/>
      <c r="V111" s="6"/>
      <c r="W111" s="6"/>
      <c r="X111" s="6"/>
      <c r="Y111" s="6"/>
      <c r="Z111" s="6"/>
      <c r="AA111" s="6"/>
      <c r="AB111" s="6"/>
      <c r="AC111" s="6"/>
      <c r="AD111" s="6"/>
      <c r="AE111" s="6"/>
      <c r="AF111" s="6"/>
      <c r="AG111" s="6"/>
      <c r="AH111" s="6"/>
      <c r="AI111" s="6"/>
    </row>
    <row r="112" spans="1:35" ht="60" customHeight="1">
      <c r="A112" s="63" t="s">
        <v>1141</v>
      </c>
      <c r="B112" s="65" t="s">
        <v>938</v>
      </c>
      <c r="C112" s="65" t="s">
        <v>10</v>
      </c>
      <c r="D112" s="66" t="s">
        <v>2322</v>
      </c>
      <c r="E112" s="71" t="s">
        <v>156</v>
      </c>
      <c r="F112" s="73">
        <v>0.28999999999999998</v>
      </c>
      <c r="G112" s="75">
        <v>201.56</v>
      </c>
      <c r="H112" s="75">
        <f t="shared" si="83"/>
        <v>245.9</v>
      </c>
      <c r="I112" s="75">
        <f t="shared" si="84"/>
        <v>58.45</v>
      </c>
      <c r="J112" s="75">
        <f t="shared" si="85"/>
        <v>71.31</v>
      </c>
      <c r="K112" s="77">
        <f t="shared" si="86"/>
        <v>4.112113834105876E-4</v>
      </c>
      <c r="L112" s="6"/>
      <c r="M112" s="89"/>
      <c r="N112" s="6"/>
      <c r="O112" s="6"/>
      <c r="P112" s="6"/>
      <c r="Q112" s="6"/>
      <c r="R112" s="6"/>
      <c r="S112" s="6"/>
      <c r="T112" s="6"/>
      <c r="U112" s="6"/>
      <c r="V112" s="6"/>
      <c r="W112" s="6"/>
      <c r="X112" s="6"/>
      <c r="Y112" s="6"/>
      <c r="Z112" s="6"/>
      <c r="AA112" s="6"/>
      <c r="AB112" s="6"/>
      <c r="AC112" s="6"/>
      <c r="AD112" s="6"/>
      <c r="AE112" s="6"/>
      <c r="AF112" s="6"/>
      <c r="AG112" s="6"/>
      <c r="AH112" s="6"/>
      <c r="AI112" s="6"/>
    </row>
    <row r="113" spans="1:35" ht="79.5" customHeight="1">
      <c r="A113" s="63" t="s">
        <v>1160</v>
      </c>
      <c r="B113" s="65">
        <v>98562</v>
      </c>
      <c r="C113" s="65" t="s">
        <v>143</v>
      </c>
      <c r="D113" s="66" t="s">
        <v>2323</v>
      </c>
      <c r="E113" s="71" t="s">
        <v>13</v>
      </c>
      <c r="F113" s="73">
        <v>2.88</v>
      </c>
      <c r="G113" s="75">
        <v>59.23</v>
      </c>
      <c r="H113" s="75">
        <f t="shared" si="83"/>
        <v>72.260000000000005</v>
      </c>
      <c r="I113" s="75">
        <f t="shared" si="84"/>
        <v>170.58</v>
      </c>
      <c r="J113" s="75">
        <f t="shared" si="85"/>
        <v>208.1</v>
      </c>
      <c r="K113" s="77">
        <f t="shared" si="86"/>
        <v>1.2000152697762344E-3</v>
      </c>
      <c r="L113" s="6"/>
      <c r="M113" s="89"/>
      <c r="N113" s="6"/>
      <c r="O113" s="6"/>
      <c r="P113" s="6"/>
      <c r="Q113" s="6"/>
      <c r="R113" s="6"/>
      <c r="S113" s="6"/>
      <c r="T113" s="6"/>
      <c r="U113" s="6"/>
      <c r="V113" s="6"/>
      <c r="W113" s="6"/>
      <c r="X113" s="6"/>
      <c r="Y113" s="6"/>
      <c r="Z113" s="6"/>
      <c r="AA113" s="6"/>
      <c r="AB113" s="6"/>
      <c r="AC113" s="6"/>
      <c r="AD113" s="6"/>
      <c r="AE113" s="6"/>
      <c r="AF113" s="6"/>
      <c r="AG113" s="6"/>
      <c r="AH113" s="6"/>
      <c r="AI113" s="6"/>
    </row>
    <row r="114" spans="1:35" ht="49.5" customHeight="1">
      <c r="A114" s="197" t="s">
        <v>1171</v>
      </c>
      <c r="B114" s="53"/>
      <c r="C114" s="54"/>
      <c r="D114" s="55" t="s">
        <v>644</v>
      </c>
      <c r="E114" s="54"/>
      <c r="F114" s="56"/>
      <c r="G114" s="57"/>
      <c r="H114" s="58" t="s">
        <v>106</v>
      </c>
      <c r="I114" s="59">
        <f t="shared" ref="I114:J114" si="87">SUBTOTAL(9,I115:I124)</f>
        <v>1545.9999999999998</v>
      </c>
      <c r="J114" s="59">
        <f t="shared" si="87"/>
        <v>1885.8999999999999</v>
      </c>
      <c r="K114" s="60">
        <f t="shared" ref="K114:L114" si="88">SUM(I115:I124)</f>
        <v>1545.9999999999998</v>
      </c>
      <c r="L114" s="60">
        <f t="shared" si="88"/>
        <v>1885.8999999999999</v>
      </c>
      <c r="M114" s="61"/>
      <c r="N114" s="39"/>
      <c r="O114" s="39"/>
      <c r="P114" s="39"/>
      <c r="Q114" s="39"/>
      <c r="R114" s="39"/>
      <c r="S114" s="39"/>
      <c r="T114" s="39"/>
      <c r="U114" s="39"/>
      <c r="V114" s="39"/>
      <c r="W114" s="39"/>
      <c r="X114" s="39"/>
      <c r="Y114" s="39"/>
      <c r="Z114" s="39"/>
      <c r="AA114" s="39"/>
      <c r="AB114" s="39"/>
      <c r="AC114" s="39"/>
      <c r="AD114" s="39"/>
      <c r="AE114" s="39"/>
      <c r="AF114" s="39"/>
      <c r="AG114" s="39"/>
      <c r="AH114" s="39"/>
      <c r="AI114" s="39"/>
    </row>
    <row r="115" spans="1:35" ht="79.5" customHeight="1">
      <c r="A115" s="63" t="s">
        <v>1180</v>
      </c>
      <c r="B115" s="71">
        <v>89470</v>
      </c>
      <c r="C115" s="65" t="s">
        <v>143</v>
      </c>
      <c r="D115" s="66" t="s">
        <v>2289</v>
      </c>
      <c r="E115" s="71" t="s">
        <v>13</v>
      </c>
      <c r="F115" s="73">
        <v>3.3</v>
      </c>
      <c r="G115" s="75">
        <v>116.34</v>
      </c>
      <c r="H115" s="75">
        <f t="shared" ref="H115:H124" si="89">TRUNC(G115*(1+$J$5),2)</f>
        <v>141.93</v>
      </c>
      <c r="I115" s="75">
        <f t="shared" ref="I115:I124" si="90">TRUNC(G115*F115,2)</f>
        <v>383.92</v>
      </c>
      <c r="J115" s="75">
        <f t="shared" ref="J115:J124" si="91">TRUNC(H115*F115,2)</f>
        <v>468.36</v>
      </c>
      <c r="K115" s="77">
        <f t="shared" ref="K115:K124" si="92">J115/$J$212</f>
        <v>2.7008128387909524E-3</v>
      </c>
      <c r="L115" s="6"/>
      <c r="M115" s="89"/>
      <c r="N115" s="6"/>
      <c r="O115" s="6"/>
      <c r="P115" s="6"/>
      <c r="Q115" s="6"/>
      <c r="R115" s="6"/>
      <c r="S115" s="6"/>
      <c r="T115" s="6"/>
      <c r="U115" s="6"/>
      <c r="V115" s="6"/>
      <c r="W115" s="6"/>
      <c r="X115" s="6"/>
      <c r="Y115" s="6"/>
      <c r="Z115" s="6"/>
      <c r="AA115" s="6"/>
      <c r="AB115" s="6"/>
      <c r="AC115" s="6"/>
      <c r="AD115" s="6"/>
      <c r="AE115" s="6"/>
      <c r="AF115" s="6"/>
      <c r="AG115" s="6"/>
      <c r="AH115" s="6"/>
      <c r="AI115" s="6"/>
    </row>
    <row r="116" spans="1:35" ht="60" customHeight="1">
      <c r="A116" s="63" t="s">
        <v>1196</v>
      </c>
      <c r="B116" s="71">
        <v>89996</v>
      </c>
      <c r="C116" s="65" t="s">
        <v>143</v>
      </c>
      <c r="D116" s="66" t="s">
        <v>2290</v>
      </c>
      <c r="E116" s="71" t="s">
        <v>129</v>
      </c>
      <c r="F116" s="73">
        <v>3.09</v>
      </c>
      <c r="G116" s="75">
        <v>9.9700000000000006</v>
      </c>
      <c r="H116" s="75">
        <f t="shared" si="89"/>
        <v>12.16</v>
      </c>
      <c r="I116" s="75">
        <f t="shared" si="90"/>
        <v>30.8</v>
      </c>
      <c r="J116" s="75">
        <f t="shared" si="91"/>
        <v>37.57</v>
      </c>
      <c r="K116" s="77">
        <f t="shared" si="92"/>
        <v>2.1664860012250421E-4</v>
      </c>
      <c r="L116" s="6"/>
      <c r="M116" s="89"/>
      <c r="N116" s="6"/>
      <c r="O116" s="6"/>
      <c r="P116" s="6"/>
      <c r="Q116" s="6"/>
      <c r="R116" s="6"/>
      <c r="S116" s="6"/>
      <c r="T116" s="6"/>
      <c r="U116" s="6"/>
      <c r="V116" s="6"/>
      <c r="W116" s="6"/>
      <c r="X116" s="6"/>
      <c r="Y116" s="6"/>
      <c r="Z116" s="6"/>
      <c r="AA116" s="6"/>
      <c r="AB116" s="6"/>
      <c r="AC116" s="6"/>
      <c r="AD116" s="6"/>
      <c r="AE116" s="6"/>
      <c r="AF116" s="6"/>
      <c r="AG116" s="6"/>
      <c r="AH116" s="6"/>
      <c r="AI116" s="6"/>
    </row>
    <row r="117" spans="1:35" ht="60" customHeight="1">
      <c r="A117" s="63" t="s">
        <v>1206</v>
      </c>
      <c r="B117" s="71">
        <v>89993</v>
      </c>
      <c r="C117" s="65" t="s">
        <v>143</v>
      </c>
      <c r="D117" s="66" t="s">
        <v>2291</v>
      </c>
      <c r="E117" s="71" t="s">
        <v>156</v>
      </c>
      <c r="F117" s="73">
        <v>0.06</v>
      </c>
      <c r="G117" s="75">
        <v>1159.8800000000001</v>
      </c>
      <c r="H117" s="75">
        <f t="shared" si="89"/>
        <v>1415.05</v>
      </c>
      <c r="I117" s="75">
        <f t="shared" si="90"/>
        <v>69.59</v>
      </c>
      <c r="J117" s="75">
        <f t="shared" si="91"/>
        <v>84.9</v>
      </c>
      <c r="K117" s="77">
        <f t="shared" si="92"/>
        <v>4.89578550716013E-4</v>
      </c>
      <c r="L117" s="6"/>
      <c r="M117" s="89"/>
      <c r="N117" s="6"/>
      <c r="O117" s="6"/>
      <c r="P117" s="6"/>
      <c r="Q117" s="6"/>
      <c r="R117" s="6"/>
      <c r="S117" s="6"/>
      <c r="T117" s="6"/>
      <c r="U117" s="6"/>
      <c r="V117" s="6"/>
      <c r="W117" s="6"/>
      <c r="X117" s="6"/>
      <c r="Y117" s="6"/>
      <c r="Z117" s="6"/>
      <c r="AA117" s="6"/>
      <c r="AB117" s="6"/>
      <c r="AC117" s="6"/>
      <c r="AD117" s="6"/>
      <c r="AE117" s="6"/>
      <c r="AF117" s="6"/>
      <c r="AG117" s="6"/>
      <c r="AH117" s="6"/>
      <c r="AI117" s="6"/>
    </row>
    <row r="118" spans="1:35" ht="79.5" customHeight="1">
      <c r="A118" s="63" t="s">
        <v>1221</v>
      </c>
      <c r="B118" s="71">
        <v>105033</v>
      </c>
      <c r="C118" s="65" t="s">
        <v>143</v>
      </c>
      <c r="D118" s="66" t="s">
        <v>2292</v>
      </c>
      <c r="E118" s="71" t="s">
        <v>28</v>
      </c>
      <c r="F118" s="73">
        <v>3.8</v>
      </c>
      <c r="G118" s="75">
        <v>61.64</v>
      </c>
      <c r="H118" s="75">
        <f t="shared" si="89"/>
        <v>75.2</v>
      </c>
      <c r="I118" s="75">
        <f t="shared" si="90"/>
        <v>234.23</v>
      </c>
      <c r="J118" s="75">
        <f t="shared" si="91"/>
        <v>285.76</v>
      </c>
      <c r="K118" s="77">
        <f t="shared" si="92"/>
        <v>1.6478441301838382E-3</v>
      </c>
      <c r="L118" s="6"/>
      <c r="M118" s="89"/>
      <c r="N118" s="6"/>
      <c r="O118" s="6"/>
      <c r="P118" s="6"/>
      <c r="Q118" s="6"/>
      <c r="R118" s="6"/>
      <c r="S118" s="6"/>
      <c r="T118" s="6"/>
      <c r="U118" s="6"/>
      <c r="V118" s="6"/>
      <c r="W118" s="6"/>
      <c r="X118" s="6"/>
      <c r="Y118" s="6"/>
      <c r="Z118" s="6"/>
      <c r="AA118" s="6"/>
      <c r="AB118" s="6"/>
      <c r="AC118" s="6"/>
      <c r="AD118" s="6"/>
      <c r="AE118" s="6"/>
      <c r="AF118" s="6"/>
      <c r="AG118" s="6"/>
      <c r="AH118" s="6"/>
      <c r="AI118" s="6"/>
    </row>
    <row r="119" spans="1:35" ht="39.75" customHeight="1">
      <c r="A119" s="63" t="s">
        <v>1227</v>
      </c>
      <c r="B119" s="65" t="s">
        <v>666</v>
      </c>
      <c r="C119" s="65" t="s">
        <v>10</v>
      </c>
      <c r="D119" s="66" t="s">
        <v>2293</v>
      </c>
      <c r="E119" s="71" t="s">
        <v>13</v>
      </c>
      <c r="F119" s="73">
        <v>10.91</v>
      </c>
      <c r="G119" s="75">
        <v>7.19</v>
      </c>
      <c r="H119" s="75">
        <f t="shared" si="89"/>
        <v>8.77</v>
      </c>
      <c r="I119" s="75">
        <f t="shared" si="90"/>
        <v>78.44</v>
      </c>
      <c r="J119" s="75">
        <f t="shared" si="91"/>
        <v>95.68</v>
      </c>
      <c r="K119" s="77">
        <f t="shared" si="92"/>
        <v>5.5174176363378242E-4</v>
      </c>
      <c r="L119" s="6"/>
      <c r="M119" s="89"/>
      <c r="N119" s="6"/>
      <c r="O119" s="6"/>
      <c r="P119" s="6"/>
      <c r="Q119" s="6"/>
      <c r="R119" s="6"/>
      <c r="S119" s="6"/>
      <c r="T119" s="6"/>
      <c r="U119" s="6"/>
      <c r="V119" s="6"/>
      <c r="W119" s="6"/>
      <c r="X119" s="6"/>
      <c r="Y119" s="6"/>
      <c r="Z119" s="6"/>
      <c r="AA119" s="6"/>
      <c r="AB119" s="6"/>
      <c r="AC119" s="6"/>
      <c r="AD119" s="6"/>
      <c r="AE119" s="6"/>
      <c r="AF119" s="6"/>
      <c r="AG119" s="6"/>
      <c r="AH119" s="6"/>
      <c r="AI119" s="6"/>
    </row>
    <row r="120" spans="1:35" ht="39.75" customHeight="1">
      <c r="A120" s="63" t="s">
        <v>1247</v>
      </c>
      <c r="B120" s="65" t="s">
        <v>669</v>
      </c>
      <c r="C120" s="65" t="s">
        <v>10</v>
      </c>
      <c r="D120" s="66" t="s">
        <v>2294</v>
      </c>
      <c r="E120" s="71" t="s">
        <v>13</v>
      </c>
      <c r="F120" s="73">
        <v>10.91</v>
      </c>
      <c r="G120" s="75">
        <v>25.62</v>
      </c>
      <c r="H120" s="75">
        <f t="shared" si="89"/>
        <v>31.25</v>
      </c>
      <c r="I120" s="75">
        <f t="shared" si="90"/>
        <v>279.51</v>
      </c>
      <c r="J120" s="75">
        <f t="shared" si="91"/>
        <v>340.93</v>
      </c>
      <c r="K120" s="77">
        <f t="shared" si="92"/>
        <v>1.9659836901720885E-3</v>
      </c>
      <c r="L120" s="6"/>
      <c r="M120" s="89"/>
      <c r="N120" s="6"/>
      <c r="O120" s="6"/>
      <c r="P120" s="6"/>
      <c r="Q120" s="6"/>
      <c r="R120" s="6"/>
      <c r="S120" s="6"/>
      <c r="T120" s="6"/>
      <c r="U120" s="6"/>
      <c r="V120" s="6"/>
      <c r="W120" s="6"/>
      <c r="X120" s="6"/>
      <c r="Y120" s="6"/>
      <c r="Z120" s="6"/>
      <c r="AA120" s="6"/>
      <c r="AB120" s="6"/>
      <c r="AC120" s="6"/>
      <c r="AD120" s="6"/>
      <c r="AE120" s="6"/>
      <c r="AF120" s="6"/>
      <c r="AG120" s="6"/>
      <c r="AH120" s="6"/>
      <c r="AI120" s="6"/>
    </row>
    <row r="121" spans="1:35" ht="39.75" customHeight="1">
      <c r="A121" s="63" t="s">
        <v>1259</v>
      </c>
      <c r="B121" s="65" t="s">
        <v>672</v>
      </c>
      <c r="C121" s="65" t="s">
        <v>10</v>
      </c>
      <c r="D121" s="66" t="s">
        <v>2295</v>
      </c>
      <c r="E121" s="71" t="s">
        <v>13</v>
      </c>
      <c r="F121" s="73">
        <v>10.91</v>
      </c>
      <c r="G121" s="75">
        <v>15.29</v>
      </c>
      <c r="H121" s="75">
        <f t="shared" si="89"/>
        <v>18.649999999999999</v>
      </c>
      <c r="I121" s="75">
        <f t="shared" si="90"/>
        <v>166.81</v>
      </c>
      <c r="J121" s="75">
        <f t="shared" si="91"/>
        <v>203.47</v>
      </c>
      <c r="K121" s="77">
        <f t="shared" si="92"/>
        <v>1.1733162274933705E-3</v>
      </c>
      <c r="L121" s="6"/>
      <c r="M121" s="89"/>
      <c r="N121" s="6"/>
      <c r="O121" s="6"/>
      <c r="P121" s="6"/>
      <c r="Q121" s="6"/>
      <c r="R121" s="6"/>
      <c r="S121" s="6"/>
      <c r="T121" s="6"/>
      <c r="U121" s="6"/>
      <c r="V121" s="6"/>
      <c r="W121" s="6"/>
      <c r="X121" s="6"/>
      <c r="Y121" s="6"/>
      <c r="Z121" s="6"/>
      <c r="AA121" s="6"/>
      <c r="AB121" s="6"/>
      <c r="AC121" s="6"/>
      <c r="AD121" s="6"/>
      <c r="AE121" s="6"/>
      <c r="AF121" s="6"/>
      <c r="AG121" s="6"/>
      <c r="AH121" s="6"/>
      <c r="AI121" s="6"/>
    </row>
    <row r="122" spans="1:35" ht="60" customHeight="1">
      <c r="A122" s="63" t="s">
        <v>1266</v>
      </c>
      <c r="B122" s="64">
        <v>88415</v>
      </c>
      <c r="C122" s="65" t="s">
        <v>143</v>
      </c>
      <c r="D122" s="66" t="s">
        <v>2296</v>
      </c>
      <c r="E122" s="71" t="s">
        <v>13</v>
      </c>
      <c r="F122" s="73">
        <v>10.91</v>
      </c>
      <c r="G122" s="75">
        <v>5.73</v>
      </c>
      <c r="H122" s="75">
        <f t="shared" si="89"/>
        <v>6.99</v>
      </c>
      <c r="I122" s="75">
        <f t="shared" si="90"/>
        <v>62.51</v>
      </c>
      <c r="J122" s="75">
        <f t="shared" si="91"/>
        <v>76.260000000000005</v>
      </c>
      <c r="K122" s="77">
        <f t="shared" si="92"/>
        <v>4.3975571587282863E-4</v>
      </c>
      <c r="L122" s="6"/>
      <c r="M122" s="89"/>
      <c r="N122" s="6"/>
      <c r="O122" s="6"/>
      <c r="P122" s="6"/>
      <c r="Q122" s="6"/>
      <c r="R122" s="6"/>
      <c r="S122" s="6"/>
      <c r="T122" s="6"/>
      <c r="U122" s="6"/>
      <c r="V122" s="6"/>
      <c r="W122" s="6"/>
      <c r="X122" s="6"/>
      <c r="Y122" s="6"/>
      <c r="Z122" s="6"/>
      <c r="AA122" s="6"/>
      <c r="AB122" s="6"/>
      <c r="AC122" s="6"/>
      <c r="AD122" s="6"/>
      <c r="AE122" s="6"/>
      <c r="AF122" s="6"/>
      <c r="AG122" s="6"/>
      <c r="AH122" s="6"/>
      <c r="AI122" s="6"/>
    </row>
    <row r="123" spans="1:35" ht="60" customHeight="1">
      <c r="A123" s="63" t="s">
        <v>1286</v>
      </c>
      <c r="B123" s="65">
        <v>95626</v>
      </c>
      <c r="C123" s="65" t="s">
        <v>143</v>
      </c>
      <c r="D123" s="66" t="s">
        <v>2298</v>
      </c>
      <c r="E123" s="71" t="s">
        <v>13</v>
      </c>
      <c r="F123" s="73">
        <v>10.91</v>
      </c>
      <c r="G123" s="75">
        <v>18.57</v>
      </c>
      <c r="H123" s="75">
        <f t="shared" si="89"/>
        <v>22.65</v>
      </c>
      <c r="I123" s="75">
        <f t="shared" si="90"/>
        <v>202.59</v>
      </c>
      <c r="J123" s="75">
        <f t="shared" si="91"/>
        <v>247.11</v>
      </c>
      <c r="K123" s="77">
        <f t="shared" si="92"/>
        <v>1.4249676757059362E-3</v>
      </c>
      <c r="L123" s="6"/>
      <c r="M123" s="89"/>
      <c r="N123" s="6"/>
      <c r="O123" s="6"/>
      <c r="P123" s="6"/>
      <c r="Q123" s="6"/>
      <c r="R123" s="6"/>
      <c r="S123" s="6"/>
      <c r="T123" s="6"/>
      <c r="U123" s="6"/>
      <c r="V123" s="6"/>
      <c r="W123" s="6"/>
      <c r="X123" s="6"/>
      <c r="Y123" s="6"/>
      <c r="Z123" s="6"/>
      <c r="AA123" s="6"/>
      <c r="AB123" s="6"/>
      <c r="AC123" s="6"/>
      <c r="AD123" s="6"/>
      <c r="AE123" s="6"/>
      <c r="AF123" s="6"/>
      <c r="AG123" s="6"/>
      <c r="AH123" s="6"/>
      <c r="AI123" s="6"/>
    </row>
    <row r="124" spans="1:35" ht="39.75" customHeight="1">
      <c r="A124" s="63" t="s">
        <v>978</v>
      </c>
      <c r="B124" s="71" t="s">
        <v>979</v>
      </c>
      <c r="C124" s="65" t="s">
        <v>10</v>
      </c>
      <c r="D124" s="66" t="s">
        <v>2324</v>
      </c>
      <c r="E124" s="71" t="s">
        <v>28</v>
      </c>
      <c r="F124" s="73">
        <v>2.8</v>
      </c>
      <c r="G124" s="75">
        <v>13.43</v>
      </c>
      <c r="H124" s="75">
        <f t="shared" si="89"/>
        <v>16.38</v>
      </c>
      <c r="I124" s="75">
        <f t="shared" si="90"/>
        <v>37.6</v>
      </c>
      <c r="J124" s="75">
        <f t="shared" si="91"/>
        <v>45.86</v>
      </c>
      <c r="K124" s="77">
        <f t="shared" si="92"/>
        <v>2.6445314883199474E-4</v>
      </c>
      <c r="L124" s="6"/>
      <c r="M124" s="89"/>
      <c r="N124" s="6"/>
      <c r="O124" s="6"/>
      <c r="P124" s="6"/>
      <c r="Q124" s="6"/>
      <c r="R124" s="6"/>
      <c r="S124" s="6"/>
      <c r="T124" s="6"/>
      <c r="U124" s="6"/>
      <c r="V124" s="6"/>
      <c r="W124" s="6"/>
      <c r="X124" s="6"/>
      <c r="Y124" s="6"/>
      <c r="Z124" s="6"/>
      <c r="AA124" s="6"/>
      <c r="AB124" s="6"/>
      <c r="AC124" s="6"/>
      <c r="AD124" s="6"/>
      <c r="AE124" s="6"/>
      <c r="AF124" s="6"/>
      <c r="AG124" s="6"/>
      <c r="AH124" s="6"/>
      <c r="AI124" s="6"/>
    </row>
    <row r="125" spans="1:35" ht="49.5" customHeight="1">
      <c r="A125" s="197" t="s">
        <v>1334</v>
      </c>
      <c r="B125" s="53"/>
      <c r="C125" s="54"/>
      <c r="D125" s="55" t="s">
        <v>984</v>
      </c>
      <c r="E125" s="54"/>
      <c r="F125" s="56"/>
      <c r="G125" s="57"/>
      <c r="H125" s="58" t="s">
        <v>106</v>
      </c>
      <c r="I125" s="59">
        <f t="shared" ref="I125:J125" si="93">SUBTOTAL(9,I126:I127)</f>
        <v>909.97</v>
      </c>
      <c r="J125" s="59">
        <f t="shared" si="93"/>
        <v>1110.1599999999999</v>
      </c>
      <c r="K125" s="60">
        <f t="shared" ref="K125:L125" si="94">SUM(I126:I127)</f>
        <v>909.97</v>
      </c>
      <c r="L125" s="60">
        <f t="shared" si="94"/>
        <v>1110.1599999999999</v>
      </c>
      <c r="M125" s="61"/>
      <c r="N125" s="39"/>
      <c r="O125" s="39"/>
      <c r="P125" s="39"/>
      <c r="Q125" s="39"/>
      <c r="R125" s="39"/>
      <c r="S125" s="39"/>
      <c r="T125" s="39"/>
      <c r="U125" s="39"/>
      <c r="V125" s="39"/>
      <c r="W125" s="39"/>
      <c r="X125" s="39"/>
      <c r="Y125" s="39"/>
      <c r="Z125" s="39"/>
      <c r="AA125" s="39"/>
      <c r="AB125" s="39"/>
      <c r="AC125" s="39"/>
      <c r="AD125" s="39"/>
      <c r="AE125" s="39"/>
      <c r="AF125" s="39"/>
      <c r="AG125" s="39"/>
      <c r="AH125" s="39"/>
      <c r="AI125" s="39"/>
    </row>
    <row r="126" spans="1:35" ht="60" customHeight="1">
      <c r="A126" s="63" t="s">
        <v>1336</v>
      </c>
      <c r="B126" s="64">
        <v>101731</v>
      </c>
      <c r="C126" s="65" t="s">
        <v>143</v>
      </c>
      <c r="D126" s="66" t="s">
        <v>997</v>
      </c>
      <c r="E126" s="71" t="s">
        <v>13</v>
      </c>
      <c r="F126" s="73">
        <v>1</v>
      </c>
      <c r="G126" s="75">
        <v>394.97</v>
      </c>
      <c r="H126" s="75">
        <f t="shared" ref="H126:H127" si="95">TRUNC(G126*(1+$J$5),2)</f>
        <v>481.86</v>
      </c>
      <c r="I126" s="75">
        <f t="shared" ref="I126:I127" si="96">TRUNC(G126*F126,2)</f>
        <v>394.97</v>
      </c>
      <c r="J126" s="75">
        <f t="shared" ref="J126:J127" si="97">TRUNC(H126*F126,2)</f>
        <v>481.86</v>
      </c>
      <c r="K126" s="77">
        <f t="shared" ref="K126:K127" si="98">J126/$J$212</f>
        <v>2.7786610182334278E-3</v>
      </c>
      <c r="L126" s="6"/>
      <c r="M126" s="89" t="s">
        <v>1338</v>
      </c>
      <c r="N126" s="6"/>
      <c r="O126" s="6"/>
      <c r="P126" s="6"/>
      <c r="Q126" s="6"/>
      <c r="R126" s="6"/>
      <c r="S126" s="6"/>
      <c r="T126" s="6"/>
      <c r="U126" s="6"/>
      <c r="V126" s="6"/>
      <c r="W126" s="6"/>
      <c r="X126" s="6"/>
      <c r="Y126" s="6"/>
      <c r="Z126" s="6"/>
      <c r="AA126" s="6"/>
      <c r="AB126" s="6"/>
      <c r="AC126" s="6"/>
      <c r="AD126" s="6"/>
      <c r="AE126" s="6"/>
      <c r="AF126" s="6"/>
      <c r="AG126" s="6"/>
      <c r="AH126" s="6"/>
      <c r="AI126" s="6"/>
    </row>
    <row r="127" spans="1:35" ht="39.75" customHeight="1">
      <c r="A127" s="63" t="s">
        <v>1339</v>
      </c>
      <c r="B127" s="71" t="s">
        <v>884</v>
      </c>
      <c r="C127" s="65" t="s">
        <v>10</v>
      </c>
      <c r="D127" s="66" t="s">
        <v>2319</v>
      </c>
      <c r="E127" s="71" t="s">
        <v>13</v>
      </c>
      <c r="F127" s="73">
        <v>0.3</v>
      </c>
      <c r="G127" s="75">
        <v>1716.68</v>
      </c>
      <c r="H127" s="75">
        <f t="shared" si="95"/>
        <v>2094.34</v>
      </c>
      <c r="I127" s="75">
        <f t="shared" si="96"/>
        <v>515</v>
      </c>
      <c r="J127" s="75">
        <f t="shared" si="97"/>
        <v>628.29999999999995</v>
      </c>
      <c r="K127" s="77">
        <f t="shared" si="98"/>
        <v>3.6231119365709181E-3</v>
      </c>
      <c r="L127" s="6"/>
      <c r="M127" s="89"/>
      <c r="N127" s="6"/>
      <c r="O127" s="6"/>
      <c r="P127" s="6"/>
      <c r="Q127" s="6"/>
      <c r="R127" s="6"/>
      <c r="S127" s="6"/>
      <c r="T127" s="6"/>
      <c r="U127" s="6"/>
      <c r="V127" s="6"/>
      <c r="W127" s="6"/>
      <c r="X127" s="6"/>
      <c r="Y127" s="6"/>
      <c r="Z127" s="6"/>
      <c r="AA127" s="6"/>
      <c r="AB127" s="6"/>
      <c r="AC127" s="6"/>
      <c r="AD127" s="6"/>
      <c r="AE127" s="6"/>
      <c r="AF127" s="6"/>
      <c r="AG127" s="6"/>
      <c r="AH127" s="6"/>
      <c r="AI127" s="6"/>
    </row>
    <row r="128" spans="1:35" ht="49.5" customHeight="1">
      <c r="A128" s="94"/>
      <c r="B128" s="103"/>
      <c r="C128" s="104"/>
      <c r="D128" s="95"/>
      <c r="E128" s="98"/>
      <c r="F128" s="97"/>
      <c r="G128" s="105"/>
      <c r="H128" s="58" t="s">
        <v>336</v>
      </c>
      <c r="I128" s="59">
        <f t="shared" ref="I128:J128" si="99">SUBTOTAL(9,I105:I127)</f>
        <v>3474.9500000000007</v>
      </c>
      <c r="J128" s="59">
        <f t="shared" si="99"/>
        <v>4239.1099999999997</v>
      </c>
      <c r="K128" s="6"/>
      <c r="L128" s="6"/>
      <c r="M128" s="89"/>
      <c r="N128" s="6"/>
      <c r="O128" s="6"/>
      <c r="P128" s="6"/>
      <c r="Q128" s="6"/>
      <c r="R128" s="6"/>
      <c r="S128" s="6"/>
      <c r="T128" s="6"/>
      <c r="U128" s="6"/>
      <c r="V128" s="6"/>
      <c r="W128" s="6"/>
      <c r="X128" s="6"/>
      <c r="Y128" s="6"/>
      <c r="Z128" s="6"/>
      <c r="AA128" s="6"/>
      <c r="AB128" s="6"/>
      <c r="AC128" s="6"/>
      <c r="AD128" s="6"/>
      <c r="AE128" s="6"/>
      <c r="AF128" s="6"/>
      <c r="AG128" s="6"/>
      <c r="AH128" s="6"/>
      <c r="AI128" s="6"/>
    </row>
    <row r="129" spans="1:35" ht="49.5" customHeight="1">
      <c r="A129" s="40">
        <v>6</v>
      </c>
      <c r="B129" s="41"/>
      <c r="C129" s="42"/>
      <c r="D129" s="41" t="s">
        <v>1348</v>
      </c>
      <c r="E129" s="41"/>
      <c r="F129" s="43"/>
      <c r="G129" s="44"/>
      <c r="H129" s="41"/>
      <c r="I129" s="41"/>
      <c r="J129" s="45"/>
      <c r="K129" s="47">
        <f t="shared" ref="K129:L129" si="100">I147</f>
        <v>2686.27</v>
      </c>
      <c r="L129" s="47">
        <f t="shared" si="100"/>
        <v>3276.9399999999996</v>
      </c>
      <c r="M129" s="89"/>
      <c r="N129" s="50">
        <f>A129</f>
        <v>6</v>
      </c>
      <c r="O129" s="51" t="str">
        <f>IF(L129=SUM(L130:L146),"OK","NOK")</f>
        <v>OK</v>
      </c>
      <c r="P129" s="6"/>
      <c r="Q129" s="6"/>
      <c r="R129" s="6"/>
      <c r="S129" s="6"/>
      <c r="T129" s="6"/>
      <c r="U129" s="6"/>
      <c r="V129" s="6"/>
      <c r="W129" s="6"/>
      <c r="X129" s="6"/>
      <c r="Y129" s="6"/>
      <c r="Z129" s="6"/>
      <c r="AA129" s="6"/>
      <c r="AB129" s="6"/>
      <c r="AC129" s="6"/>
      <c r="AD129" s="6"/>
      <c r="AE129" s="6"/>
      <c r="AF129" s="6"/>
      <c r="AG129" s="6"/>
      <c r="AH129" s="6"/>
      <c r="AI129" s="6"/>
    </row>
    <row r="130" spans="1:35" ht="49.5" customHeight="1">
      <c r="A130" s="197" t="s">
        <v>1358</v>
      </c>
      <c r="B130" s="53"/>
      <c r="C130" s="54"/>
      <c r="D130" s="55" t="s">
        <v>555</v>
      </c>
      <c r="E130" s="54"/>
      <c r="F130" s="56"/>
      <c r="G130" s="57"/>
      <c r="H130" s="58" t="s">
        <v>106</v>
      </c>
      <c r="I130" s="59">
        <f t="shared" ref="I130:J130" si="101">SUBTOTAL(9,I131:I141)</f>
        <v>1372.89</v>
      </c>
      <c r="J130" s="59">
        <f t="shared" si="101"/>
        <v>1674.77</v>
      </c>
      <c r="K130" s="60">
        <f t="shared" ref="K130:L130" si="102">SUM(I131:I141)</f>
        <v>1372.89</v>
      </c>
      <c r="L130" s="60">
        <f t="shared" si="102"/>
        <v>1674.77</v>
      </c>
      <c r="M130" s="61"/>
      <c r="N130" s="39"/>
      <c r="O130" s="39"/>
      <c r="P130" s="39"/>
      <c r="Q130" s="39"/>
      <c r="R130" s="39"/>
      <c r="S130" s="39"/>
      <c r="T130" s="39"/>
      <c r="U130" s="39"/>
      <c r="V130" s="39"/>
      <c r="W130" s="39"/>
      <c r="X130" s="39"/>
      <c r="Y130" s="39"/>
      <c r="Z130" s="39"/>
      <c r="AA130" s="39"/>
      <c r="AB130" s="39"/>
      <c r="AC130" s="39"/>
      <c r="AD130" s="39"/>
      <c r="AE130" s="39"/>
      <c r="AF130" s="39"/>
      <c r="AG130" s="39"/>
      <c r="AH130" s="39"/>
      <c r="AI130" s="39"/>
    </row>
    <row r="131" spans="1:35" ht="60" customHeight="1">
      <c r="A131" s="63" t="s">
        <v>1365</v>
      </c>
      <c r="B131" s="63" t="s">
        <v>566</v>
      </c>
      <c r="C131" s="65" t="s">
        <v>10</v>
      </c>
      <c r="D131" s="66" t="s">
        <v>2284</v>
      </c>
      <c r="E131" s="71" t="s">
        <v>156</v>
      </c>
      <c r="F131" s="73">
        <v>0.64</v>
      </c>
      <c r="G131" s="75">
        <v>71.7</v>
      </c>
      <c r="H131" s="75">
        <f t="shared" ref="H131:H141" si="103">TRUNC(G131*(1+$J$5),2)</f>
        <v>87.47</v>
      </c>
      <c r="I131" s="75">
        <f t="shared" ref="I131:I141" si="104">TRUNC(G131*F131,2)</f>
        <v>45.88</v>
      </c>
      <c r="J131" s="75">
        <f t="shared" ref="J131:J141" si="105">TRUNC(H131*F131,2)</f>
        <v>55.98</v>
      </c>
      <c r="K131" s="77">
        <f t="shared" ref="K131:K141" si="106">J131/$J$212</f>
        <v>3.2281045075479865E-4</v>
      </c>
      <c r="L131" s="39"/>
      <c r="M131" s="89"/>
      <c r="N131" s="6"/>
      <c r="O131" s="6"/>
      <c r="P131" s="6"/>
      <c r="Q131" s="6"/>
      <c r="R131" s="6"/>
      <c r="S131" s="6"/>
      <c r="T131" s="6"/>
      <c r="U131" s="6"/>
      <c r="V131" s="6"/>
      <c r="W131" s="6"/>
      <c r="X131" s="6"/>
      <c r="Y131" s="6"/>
      <c r="Z131" s="6"/>
      <c r="AA131" s="6"/>
      <c r="AB131" s="6"/>
      <c r="AC131" s="6"/>
      <c r="AD131" s="6"/>
      <c r="AE131" s="6"/>
      <c r="AF131" s="6"/>
      <c r="AG131" s="6"/>
      <c r="AH131" s="6"/>
      <c r="AI131" s="6"/>
    </row>
    <row r="132" spans="1:35" ht="39.75" customHeight="1">
      <c r="A132" s="63" t="s">
        <v>1380</v>
      </c>
      <c r="B132" s="112" t="s">
        <v>275</v>
      </c>
      <c r="C132" s="65" t="s">
        <v>10</v>
      </c>
      <c r="D132" s="66" t="s">
        <v>2278</v>
      </c>
      <c r="E132" s="71" t="s">
        <v>156</v>
      </c>
      <c r="F132" s="73">
        <v>0.06</v>
      </c>
      <c r="G132" s="75">
        <v>228.38</v>
      </c>
      <c r="H132" s="75">
        <f t="shared" si="103"/>
        <v>278.62</v>
      </c>
      <c r="I132" s="75">
        <f t="shared" si="104"/>
        <v>13.7</v>
      </c>
      <c r="J132" s="75">
        <f t="shared" si="105"/>
        <v>16.71</v>
      </c>
      <c r="K132" s="77">
        <f t="shared" si="106"/>
        <v>9.6358746554353088E-5</v>
      </c>
      <c r="L132" s="39"/>
      <c r="M132" s="89"/>
      <c r="N132" s="6"/>
      <c r="O132" s="6"/>
      <c r="P132" s="6"/>
      <c r="Q132" s="6"/>
      <c r="R132" s="6"/>
      <c r="S132" s="6"/>
      <c r="T132" s="6"/>
      <c r="U132" s="6"/>
      <c r="V132" s="6"/>
      <c r="W132" s="6"/>
      <c r="X132" s="6"/>
      <c r="Y132" s="6"/>
      <c r="Z132" s="6"/>
      <c r="AA132" s="6"/>
      <c r="AB132" s="6"/>
      <c r="AC132" s="6"/>
      <c r="AD132" s="6"/>
      <c r="AE132" s="6"/>
      <c r="AF132" s="6"/>
      <c r="AG132" s="6"/>
      <c r="AH132" s="6"/>
      <c r="AI132" s="6"/>
    </row>
    <row r="133" spans="1:35" ht="79.5" customHeight="1">
      <c r="A133" s="63" t="s">
        <v>1408</v>
      </c>
      <c r="B133" s="112">
        <v>96536</v>
      </c>
      <c r="C133" s="65" t="s">
        <v>143</v>
      </c>
      <c r="D133" s="66" t="s">
        <v>2320</v>
      </c>
      <c r="E133" s="71" t="s">
        <v>13</v>
      </c>
      <c r="F133" s="73">
        <v>1.72</v>
      </c>
      <c r="G133" s="75">
        <v>79.819999999999993</v>
      </c>
      <c r="H133" s="75">
        <f t="shared" si="103"/>
        <v>97.38</v>
      </c>
      <c r="I133" s="75">
        <f t="shared" si="104"/>
        <v>137.29</v>
      </c>
      <c r="J133" s="75">
        <f t="shared" si="105"/>
        <v>167.49</v>
      </c>
      <c r="K133" s="77">
        <f t="shared" si="106"/>
        <v>9.6583641294964689E-4</v>
      </c>
      <c r="L133" s="39"/>
      <c r="M133" s="89"/>
      <c r="N133" s="6"/>
      <c r="O133" s="6"/>
      <c r="P133" s="6"/>
      <c r="Q133" s="6"/>
      <c r="R133" s="6"/>
      <c r="S133" s="6"/>
      <c r="T133" s="6"/>
      <c r="U133" s="6"/>
      <c r="V133" s="6"/>
      <c r="W133" s="6"/>
      <c r="X133" s="6"/>
      <c r="Y133" s="6"/>
      <c r="Z133" s="6"/>
      <c r="AA133" s="6"/>
      <c r="AB133" s="6"/>
      <c r="AC133" s="6"/>
      <c r="AD133" s="6"/>
      <c r="AE133" s="6"/>
      <c r="AF133" s="6"/>
      <c r="AG133" s="6"/>
      <c r="AH133" s="6"/>
      <c r="AI133" s="6"/>
    </row>
    <row r="134" spans="1:35" ht="60" customHeight="1">
      <c r="A134" s="63" t="s">
        <v>1424</v>
      </c>
      <c r="B134" s="112" t="s">
        <v>854</v>
      </c>
      <c r="C134" s="65" t="s">
        <v>10</v>
      </c>
      <c r="D134" s="66" t="s">
        <v>2306</v>
      </c>
      <c r="E134" s="71" t="s">
        <v>28</v>
      </c>
      <c r="F134" s="73">
        <v>6</v>
      </c>
      <c r="G134" s="75">
        <v>74.709999999999994</v>
      </c>
      <c r="H134" s="75">
        <f t="shared" si="103"/>
        <v>91.14</v>
      </c>
      <c r="I134" s="75">
        <f t="shared" si="104"/>
        <v>448.26</v>
      </c>
      <c r="J134" s="75">
        <f t="shared" si="105"/>
        <v>546.84</v>
      </c>
      <c r="K134" s="77">
        <f t="shared" si="106"/>
        <v>3.1533702552832103E-3</v>
      </c>
      <c r="L134" s="6"/>
      <c r="M134" s="89"/>
      <c r="N134" s="6"/>
      <c r="O134" s="6"/>
      <c r="P134" s="6"/>
      <c r="Q134" s="6"/>
      <c r="R134" s="6"/>
      <c r="S134" s="6"/>
      <c r="T134" s="6"/>
      <c r="U134" s="6"/>
      <c r="V134" s="6"/>
      <c r="W134" s="6"/>
      <c r="X134" s="6"/>
      <c r="Y134" s="6"/>
      <c r="Z134" s="6"/>
      <c r="AA134" s="6"/>
      <c r="AB134" s="6"/>
      <c r="AC134" s="6"/>
      <c r="AD134" s="6"/>
      <c r="AE134" s="6"/>
      <c r="AF134" s="6"/>
      <c r="AG134" s="6"/>
      <c r="AH134" s="6"/>
      <c r="AI134" s="6"/>
    </row>
    <row r="135" spans="1:35" ht="39.75" customHeight="1">
      <c r="A135" s="63" t="s">
        <v>1439</v>
      </c>
      <c r="B135" s="112" t="s">
        <v>717</v>
      </c>
      <c r="C135" s="65" t="s">
        <v>10</v>
      </c>
      <c r="D135" s="66" t="s">
        <v>2302</v>
      </c>
      <c r="E135" s="71" t="s">
        <v>129</v>
      </c>
      <c r="F135" s="73">
        <v>11.65</v>
      </c>
      <c r="G135" s="75">
        <v>10.27</v>
      </c>
      <c r="H135" s="75">
        <f t="shared" si="103"/>
        <v>12.52</v>
      </c>
      <c r="I135" s="75">
        <f t="shared" si="104"/>
        <v>119.64</v>
      </c>
      <c r="J135" s="75">
        <f t="shared" si="105"/>
        <v>145.85</v>
      </c>
      <c r="K135" s="77">
        <f t="shared" si="106"/>
        <v>8.4104866456926372E-4</v>
      </c>
      <c r="L135" s="6"/>
      <c r="M135" s="89"/>
      <c r="N135" s="6"/>
      <c r="O135" s="6"/>
      <c r="P135" s="6"/>
      <c r="Q135" s="6"/>
      <c r="R135" s="6"/>
      <c r="S135" s="6"/>
      <c r="T135" s="6"/>
      <c r="U135" s="6"/>
      <c r="V135" s="6"/>
      <c r="W135" s="6"/>
      <c r="X135" s="6"/>
      <c r="Y135" s="6"/>
      <c r="Z135" s="6"/>
      <c r="AA135" s="6"/>
      <c r="AB135" s="6"/>
      <c r="AC135" s="6"/>
      <c r="AD135" s="6"/>
      <c r="AE135" s="6"/>
      <c r="AF135" s="6"/>
      <c r="AG135" s="6"/>
      <c r="AH135" s="6"/>
      <c r="AI135" s="6"/>
    </row>
    <row r="136" spans="1:35" ht="39.75" customHeight="1">
      <c r="A136" s="63" t="s">
        <v>1449</v>
      </c>
      <c r="B136" s="112" t="s">
        <v>962</v>
      </c>
      <c r="C136" s="65" t="s">
        <v>10</v>
      </c>
      <c r="D136" s="66" t="s">
        <v>2310</v>
      </c>
      <c r="E136" s="71" t="s">
        <v>129</v>
      </c>
      <c r="F136" s="73">
        <v>3.39</v>
      </c>
      <c r="G136" s="75">
        <v>10.65</v>
      </c>
      <c r="H136" s="75">
        <f t="shared" si="103"/>
        <v>12.99</v>
      </c>
      <c r="I136" s="75">
        <f t="shared" si="104"/>
        <v>36.1</v>
      </c>
      <c r="J136" s="75">
        <f t="shared" si="105"/>
        <v>44.03</v>
      </c>
      <c r="K136" s="77">
        <f t="shared" si="106"/>
        <v>2.5390039561868142E-4</v>
      </c>
      <c r="L136" s="6"/>
      <c r="M136" s="89"/>
      <c r="N136" s="6"/>
      <c r="O136" s="6"/>
      <c r="P136" s="6"/>
      <c r="Q136" s="6"/>
      <c r="R136" s="6"/>
      <c r="S136" s="6"/>
      <c r="T136" s="6"/>
      <c r="U136" s="6"/>
      <c r="V136" s="6"/>
      <c r="W136" s="6"/>
      <c r="X136" s="6"/>
      <c r="Y136" s="6"/>
      <c r="Z136" s="6"/>
      <c r="AA136" s="6"/>
      <c r="AB136" s="6"/>
      <c r="AC136" s="6"/>
      <c r="AD136" s="6"/>
      <c r="AE136" s="6"/>
      <c r="AF136" s="6"/>
      <c r="AG136" s="6"/>
      <c r="AH136" s="6"/>
      <c r="AI136" s="6"/>
    </row>
    <row r="137" spans="1:35" ht="39.75" customHeight="1">
      <c r="A137" s="63" t="s">
        <v>1469</v>
      </c>
      <c r="B137" s="65" t="s">
        <v>1122</v>
      </c>
      <c r="C137" s="65" t="s">
        <v>10</v>
      </c>
      <c r="D137" s="66" t="s">
        <v>2321</v>
      </c>
      <c r="E137" s="71" t="s">
        <v>156</v>
      </c>
      <c r="F137" s="73">
        <v>0.39</v>
      </c>
      <c r="G137" s="75">
        <v>577.79999999999995</v>
      </c>
      <c r="H137" s="75">
        <f t="shared" si="103"/>
        <v>704.91</v>
      </c>
      <c r="I137" s="75">
        <f t="shared" si="104"/>
        <v>225.34</v>
      </c>
      <c r="J137" s="75">
        <f t="shared" si="105"/>
        <v>274.91000000000003</v>
      </c>
      <c r="K137" s="77">
        <f t="shared" si="106"/>
        <v>1.5852772600393303E-3</v>
      </c>
      <c r="L137" s="6"/>
      <c r="M137" s="89"/>
      <c r="N137" s="6"/>
      <c r="O137" s="6"/>
      <c r="P137" s="6"/>
      <c r="Q137" s="6"/>
      <c r="R137" s="6"/>
      <c r="S137" s="6"/>
      <c r="T137" s="6"/>
      <c r="U137" s="6"/>
      <c r="V137" s="6"/>
      <c r="W137" s="6"/>
      <c r="X137" s="6"/>
      <c r="Y137" s="6"/>
      <c r="Z137" s="6"/>
      <c r="AA137" s="6"/>
      <c r="AB137" s="6"/>
      <c r="AC137" s="6"/>
      <c r="AD137" s="6"/>
      <c r="AE137" s="6"/>
      <c r="AF137" s="6"/>
      <c r="AG137" s="6"/>
      <c r="AH137" s="6"/>
      <c r="AI137" s="6"/>
    </row>
    <row r="138" spans="1:35" ht="60" customHeight="1">
      <c r="A138" s="63" t="s">
        <v>1480</v>
      </c>
      <c r="B138" s="65" t="s">
        <v>938</v>
      </c>
      <c r="C138" s="65" t="s">
        <v>10</v>
      </c>
      <c r="D138" s="66" t="s">
        <v>2322</v>
      </c>
      <c r="E138" s="71" t="s">
        <v>156</v>
      </c>
      <c r="F138" s="73">
        <v>0.39</v>
      </c>
      <c r="G138" s="75">
        <v>201.56</v>
      </c>
      <c r="H138" s="75">
        <f t="shared" si="103"/>
        <v>245.9</v>
      </c>
      <c r="I138" s="75">
        <f t="shared" si="104"/>
        <v>78.599999999999994</v>
      </c>
      <c r="J138" s="75">
        <f t="shared" si="105"/>
        <v>95.9</v>
      </c>
      <c r="K138" s="77">
        <f t="shared" si="106"/>
        <v>5.5301040063210425E-4</v>
      </c>
      <c r="L138" s="6"/>
      <c r="M138" s="89"/>
      <c r="N138" s="6"/>
      <c r="O138" s="6"/>
      <c r="P138" s="6"/>
      <c r="Q138" s="6"/>
      <c r="R138" s="6"/>
      <c r="S138" s="6"/>
      <c r="T138" s="6"/>
      <c r="U138" s="6"/>
      <c r="V138" s="6"/>
      <c r="W138" s="6"/>
      <c r="X138" s="6"/>
      <c r="Y138" s="6"/>
      <c r="Z138" s="6"/>
      <c r="AA138" s="6"/>
      <c r="AB138" s="6"/>
      <c r="AC138" s="6"/>
      <c r="AD138" s="6"/>
      <c r="AE138" s="6"/>
      <c r="AF138" s="6"/>
      <c r="AG138" s="6"/>
      <c r="AH138" s="6"/>
      <c r="AI138" s="6"/>
    </row>
    <row r="139" spans="1:35" ht="79.5" customHeight="1">
      <c r="A139" s="63" t="s">
        <v>1489</v>
      </c>
      <c r="B139" s="65">
        <v>98562</v>
      </c>
      <c r="C139" s="65" t="s">
        <v>143</v>
      </c>
      <c r="D139" s="66" t="s">
        <v>2323</v>
      </c>
      <c r="E139" s="71" t="s">
        <v>13</v>
      </c>
      <c r="F139" s="73">
        <v>4.05</v>
      </c>
      <c r="G139" s="75">
        <v>59.23</v>
      </c>
      <c r="H139" s="75">
        <f t="shared" si="103"/>
        <v>72.260000000000005</v>
      </c>
      <c r="I139" s="75">
        <f t="shared" si="104"/>
        <v>239.88</v>
      </c>
      <c r="J139" s="75">
        <f t="shared" si="105"/>
        <v>292.64999999999998</v>
      </c>
      <c r="K139" s="77">
        <f t="shared" si="106"/>
        <v>1.6875755343585535E-3</v>
      </c>
      <c r="L139" s="6"/>
      <c r="M139" s="89"/>
      <c r="N139" s="6"/>
      <c r="O139" s="6"/>
      <c r="P139" s="6"/>
      <c r="Q139" s="6"/>
      <c r="R139" s="6"/>
      <c r="S139" s="6"/>
      <c r="T139" s="6"/>
      <c r="U139" s="6"/>
      <c r="V139" s="6"/>
      <c r="W139" s="6"/>
      <c r="X139" s="6"/>
      <c r="Y139" s="6"/>
      <c r="Z139" s="6"/>
      <c r="AA139" s="6"/>
      <c r="AB139" s="6"/>
      <c r="AC139" s="6"/>
      <c r="AD139" s="6"/>
      <c r="AE139" s="6"/>
      <c r="AF139" s="6"/>
      <c r="AG139" s="6"/>
      <c r="AH139" s="6"/>
      <c r="AI139" s="6"/>
    </row>
    <row r="140" spans="1:35" ht="60" customHeight="1">
      <c r="A140" s="63" t="s">
        <v>1037</v>
      </c>
      <c r="B140" s="64">
        <v>97088</v>
      </c>
      <c r="C140" s="65" t="s">
        <v>143</v>
      </c>
      <c r="D140" s="66" t="s">
        <v>2286</v>
      </c>
      <c r="E140" s="71" t="s">
        <v>129</v>
      </c>
      <c r="F140" s="73">
        <v>0.4</v>
      </c>
      <c r="G140" s="75">
        <v>15</v>
      </c>
      <c r="H140" s="75">
        <f t="shared" si="103"/>
        <v>18.3</v>
      </c>
      <c r="I140" s="75">
        <f t="shared" si="104"/>
        <v>6</v>
      </c>
      <c r="J140" s="75">
        <f t="shared" si="105"/>
        <v>7.32</v>
      </c>
      <c r="K140" s="77">
        <f t="shared" si="106"/>
        <v>4.2211012853253421E-5</v>
      </c>
      <c r="L140" s="6"/>
      <c r="M140" s="89"/>
      <c r="N140" s="6"/>
      <c r="O140" s="6"/>
      <c r="P140" s="6"/>
      <c r="Q140" s="6"/>
      <c r="R140" s="6"/>
      <c r="S140" s="6"/>
      <c r="T140" s="6"/>
      <c r="U140" s="6"/>
      <c r="V140" s="6"/>
      <c r="W140" s="6"/>
      <c r="X140" s="6"/>
      <c r="Y140" s="6"/>
      <c r="Z140" s="6"/>
      <c r="AA140" s="6"/>
      <c r="AB140" s="6"/>
      <c r="AC140" s="6"/>
      <c r="AD140" s="6"/>
      <c r="AE140" s="6"/>
      <c r="AF140" s="6"/>
      <c r="AG140" s="6"/>
      <c r="AH140" s="6"/>
      <c r="AI140" s="6"/>
    </row>
    <row r="141" spans="1:35" ht="79.5" customHeight="1">
      <c r="A141" s="63" t="s">
        <v>1039</v>
      </c>
      <c r="B141" s="64">
        <v>104626</v>
      </c>
      <c r="C141" s="65" t="s">
        <v>143</v>
      </c>
      <c r="D141" s="66" t="s">
        <v>2325</v>
      </c>
      <c r="E141" s="71" t="s">
        <v>156</v>
      </c>
      <c r="F141" s="73">
        <v>0.03</v>
      </c>
      <c r="G141" s="75">
        <v>740.23</v>
      </c>
      <c r="H141" s="75">
        <f t="shared" si="103"/>
        <v>903.08</v>
      </c>
      <c r="I141" s="75">
        <f t="shared" si="104"/>
        <v>22.2</v>
      </c>
      <c r="J141" s="75">
        <f t="shared" si="105"/>
        <v>27.09</v>
      </c>
      <c r="K141" s="77">
        <f t="shared" si="106"/>
        <v>1.5621534674790095E-4</v>
      </c>
      <c r="L141" s="6"/>
      <c r="M141" s="89"/>
      <c r="N141" s="6"/>
      <c r="O141" s="6"/>
      <c r="P141" s="6"/>
      <c r="Q141" s="6"/>
      <c r="R141" s="6"/>
      <c r="S141" s="6"/>
      <c r="T141" s="6"/>
      <c r="U141" s="6"/>
      <c r="V141" s="6"/>
      <c r="W141" s="6"/>
      <c r="X141" s="6"/>
      <c r="Y141" s="6"/>
      <c r="Z141" s="6"/>
      <c r="AA141" s="6"/>
      <c r="AB141" s="6"/>
      <c r="AC141" s="6"/>
      <c r="AD141" s="6"/>
      <c r="AE141" s="6"/>
      <c r="AF141" s="6"/>
      <c r="AG141" s="6"/>
      <c r="AH141" s="6"/>
      <c r="AI141" s="6"/>
    </row>
    <row r="142" spans="1:35" ht="49.5" customHeight="1">
      <c r="A142" s="197" t="s">
        <v>1517</v>
      </c>
      <c r="B142" s="53"/>
      <c r="C142" s="54"/>
      <c r="D142" s="55" t="s">
        <v>957</v>
      </c>
      <c r="E142" s="54"/>
      <c r="F142" s="56"/>
      <c r="G142" s="57"/>
      <c r="H142" s="58" t="s">
        <v>106</v>
      </c>
      <c r="I142" s="59">
        <f t="shared" ref="I142:J142" si="107">SUBTOTAL(9,I143:I146)</f>
        <v>1313.38</v>
      </c>
      <c r="J142" s="59">
        <f t="shared" si="107"/>
        <v>1602.1699999999998</v>
      </c>
      <c r="K142" s="60">
        <f t="shared" ref="K142:L142" si="108">SUM(I143:I146)</f>
        <v>1313.38</v>
      </c>
      <c r="L142" s="60">
        <f t="shared" si="108"/>
        <v>1602.1699999999998</v>
      </c>
      <c r="M142" s="61"/>
      <c r="N142" s="39"/>
      <c r="O142" s="39"/>
      <c r="P142" s="39"/>
      <c r="Q142" s="39"/>
      <c r="R142" s="39"/>
      <c r="S142" s="39"/>
      <c r="T142" s="39"/>
      <c r="U142" s="39"/>
      <c r="V142" s="39"/>
      <c r="W142" s="39"/>
      <c r="X142" s="39"/>
      <c r="Y142" s="39"/>
      <c r="Z142" s="39"/>
      <c r="AA142" s="39"/>
      <c r="AB142" s="39"/>
      <c r="AC142" s="39"/>
      <c r="AD142" s="39"/>
      <c r="AE142" s="39"/>
      <c r="AF142" s="39"/>
      <c r="AG142" s="39"/>
      <c r="AH142" s="39"/>
      <c r="AI142" s="39"/>
    </row>
    <row r="143" spans="1:35" ht="79.5" customHeight="1">
      <c r="A143" s="63" t="s">
        <v>1524</v>
      </c>
      <c r="B143" s="64">
        <v>105095</v>
      </c>
      <c r="C143" s="65" t="s">
        <v>143</v>
      </c>
      <c r="D143" s="66" t="s">
        <v>2326</v>
      </c>
      <c r="E143" s="71" t="s">
        <v>28</v>
      </c>
      <c r="F143" s="73">
        <v>4.45</v>
      </c>
      <c r="G143" s="75">
        <v>111.56</v>
      </c>
      <c r="H143" s="75">
        <f t="shared" ref="H143:H146" si="109">TRUNC(G143*(1+$J$5),2)</f>
        <v>136.1</v>
      </c>
      <c r="I143" s="75">
        <f t="shared" ref="I143:I146" si="110">TRUNC(G143*F143,2)</f>
        <v>496.44</v>
      </c>
      <c r="J143" s="75">
        <f t="shared" ref="J143:J146" si="111">TRUNC(H143*F143,2)</f>
        <v>605.64</v>
      </c>
      <c r="K143" s="77">
        <f t="shared" ref="K143:K146" si="112">J143/$J$212</f>
        <v>3.4924423257437702E-3</v>
      </c>
      <c r="L143" s="6"/>
      <c r="M143" s="89"/>
      <c r="N143" s="6"/>
      <c r="O143" s="6"/>
      <c r="P143" s="6"/>
      <c r="Q143" s="6"/>
      <c r="R143" s="6"/>
      <c r="S143" s="6"/>
      <c r="T143" s="6"/>
      <c r="U143" s="6"/>
      <c r="V143" s="6"/>
      <c r="W143" s="6"/>
      <c r="X143" s="6"/>
      <c r="Y143" s="6"/>
      <c r="Z143" s="6"/>
      <c r="AA143" s="6"/>
      <c r="AB143" s="6"/>
      <c r="AC143" s="6"/>
      <c r="AD143" s="6"/>
      <c r="AE143" s="6"/>
      <c r="AF143" s="6"/>
      <c r="AG143" s="6"/>
      <c r="AH143" s="6"/>
      <c r="AI143" s="6"/>
    </row>
    <row r="144" spans="1:35" ht="60" customHeight="1">
      <c r="A144" s="63" t="s">
        <v>1533</v>
      </c>
      <c r="B144" s="64">
        <v>102223</v>
      </c>
      <c r="C144" s="65" t="s">
        <v>143</v>
      </c>
      <c r="D144" s="66" t="s">
        <v>2327</v>
      </c>
      <c r="E144" s="71" t="s">
        <v>13</v>
      </c>
      <c r="F144" s="73">
        <v>2.89</v>
      </c>
      <c r="G144" s="75">
        <v>37.67</v>
      </c>
      <c r="H144" s="75">
        <f t="shared" si="109"/>
        <v>45.95</v>
      </c>
      <c r="I144" s="75">
        <f t="shared" si="110"/>
        <v>108.86</v>
      </c>
      <c r="J144" s="75">
        <f t="shared" si="111"/>
        <v>132.79</v>
      </c>
      <c r="K144" s="77">
        <f t="shared" si="112"/>
        <v>7.6573775912343182E-4</v>
      </c>
      <c r="L144" s="6"/>
      <c r="M144" s="89"/>
      <c r="N144" s="6"/>
      <c r="O144" s="6"/>
      <c r="P144" s="6"/>
      <c r="Q144" s="6"/>
      <c r="R144" s="6"/>
      <c r="S144" s="6"/>
      <c r="T144" s="6"/>
      <c r="U144" s="6"/>
      <c r="V144" s="6"/>
      <c r="W144" s="6"/>
      <c r="X144" s="6"/>
      <c r="Y144" s="6"/>
      <c r="Z144" s="6"/>
      <c r="AA144" s="6"/>
      <c r="AB144" s="6"/>
      <c r="AC144" s="6"/>
      <c r="AD144" s="6"/>
      <c r="AE144" s="6"/>
      <c r="AF144" s="6"/>
      <c r="AG144" s="6"/>
      <c r="AH144" s="6"/>
      <c r="AI144" s="6"/>
    </row>
    <row r="145" spans="1:35" ht="60" customHeight="1">
      <c r="A145" s="63" t="s">
        <v>1544</v>
      </c>
      <c r="B145" s="64" t="s">
        <v>1545</v>
      </c>
      <c r="C145" s="65" t="s">
        <v>10</v>
      </c>
      <c r="D145" s="66" t="s">
        <v>2328</v>
      </c>
      <c r="E145" s="71" t="s">
        <v>28</v>
      </c>
      <c r="F145" s="73">
        <v>18</v>
      </c>
      <c r="G145" s="75">
        <v>26.94</v>
      </c>
      <c r="H145" s="75">
        <f t="shared" si="109"/>
        <v>32.86</v>
      </c>
      <c r="I145" s="75">
        <f t="shared" si="110"/>
        <v>484.92</v>
      </c>
      <c r="J145" s="75">
        <f t="shared" si="111"/>
        <v>591.48</v>
      </c>
      <c r="K145" s="77">
        <f t="shared" si="112"/>
        <v>3.4107882353063292E-3</v>
      </c>
      <c r="L145" s="6"/>
      <c r="M145" s="89"/>
      <c r="N145" s="6"/>
      <c r="O145" s="6"/>
      <c r="P145" s="6"/>
      <c r="Q145" s="6"/>
      <c r="R145" s="6"/>
      <c r="S145" s="6"/>
      <c r="T145" s="6"/>
      <c r="U145" s="6"/>
      <c r="V145" s="6"/>
      <c r="W145" s="6"/>
      <c r="X145" s="6"/>
      <c r="Y145" s="6"/>
      <c r="Z145" s="6"/>
      <c r="AA145" s="6"/>
      <c r="AB145" s="6"/>
      <c r="AC145" s="6"/>
      <c r="AD145" s="6"/>
      <c r="AE145" s="6"/>
      <c r="AF145" s="6"/>
      <c r="AG145" s="6"/>
      <c r="AH145" s="6"/>
      <c r="AI145" s="6"/>
    </row>
    <row r="146" spans="1:35" ht="39.75" customHeight="1">
      <c r="A146" s="63" t="s">
        <v>1555</v>
      </c>
      <c r="B146" s="71" t="s">
        <v>884</v>
      </c>
      <c r="C146" s="65" t="s">
        <v>10</v>
      </c>
      <c r="D146" s="66" t="s">
        <v>2319</v>
      </c>
      <c r="E146" s="71" t="s">
        <v>13</v>
      </c>
      <c r="F146" s="73">
        <v>0.13</v>
      </c>
      <c r="G146" s="75">
        <v>1716.68</v>
      </c>
      <c r="H146" s="75">
        <f t="shared" si="109"/>
        <v>2094.34</v>
      </c>
      <c r="I146" s="75">
        <f t="shared" si="110"/>
        <v>223.16</v>
      </c>
      <c r="J146" s="75">
        <f t="shared" si="111"/>
        <v>272.26</v>
      </c>
      <c r="K146" s="77">
        <f t="shared" si="112"/>
        <v>1.5699959507413626E-3</v>
      </c>
      <c r="L146" s="6"/>
      <c r="M146" s="89"/>
      <c r="N146" s="6"/>
      <c r="O146" s="6"/>
      <c r="P146" s="6"/>
      <c r="Q146" s="6"/>
      <c r="R146" s="6"/>
      <c r="S146" s="6"/>
      <c r="T146" s="6"/>
      <c r="U146" s="6"/>
      <c r="V146" s="6"/>
      <c r="W146" s="6"/>
      <c r="X146" s="6"/>
      <c r="Y146" s="6"/>
      <c r="Z146" s="6"/>
      <c r="AA146" s="6"/>
      <c r="AB146" s="6"/>
      <c r="AC146" s="6"/>
      <c r="AD146" s="6"/>
      <c r="AE146" s="6"/>
      <c r="AF146" s="6"/>
      <c r="AG146" s="6"/>
      <c r="AH146" s="6"/>
      <c r="AI146" s="6"/>
    </row>
    <row r="147" spans="1:35" ht="49.5" customHeight="1">
      <c r="A147" s="94"/>
      <c r="B147" s="103"/>
      <c r="C147" s="104"/>
      <c r="D147" s="95"/>
      <c r="E147" s="98"/>
      <c r="F147" s="97"/>
      <c r="G147" s="105"/>
      <c r="H147" s="58" t="s">
        <v>336</v>
      </c>
      <c r="I147" s="59">
        <f t="shared" ref="I147:J147" si="113">SUBTOTAL(9,I131:I146)</f>
        <v>2686.27</v>
      </c>
      <c r="J147" s="59">
        <f t="shared" si="113"/>
        <v>3276.9399999999996</v>
      </c>
      <c r="K147" s="6"/>
      <c r="L147" s="6"/>
      <c r="M147" s="89"/>
      <c r="N147" s="6"/>
      <c r="O147" s="6"/>
      <c r="P147" s="6"/>
      <c r="Q147" s="6"/>
      <c r="R147" s="6"/>
      <c r="S147" s="6"/>
      <c r="T147" s="6"/>
      <c r="U147" s="6"/>
      <c r="V147" s="6"/>
      <c r="W147" s="6"/>
      <c r="X147" s="6"/>
      <c r="Y147" s="6"/>
      <c r="Z147" s="6"/>
      <c r="AA147" s="6"/>
      <c r="AB147" s="6"/>
      <c r="AC147" s="6"/>
      <c r="AD147" s="6"/>
      <c r="AE147" s="6"/>
      <c r="AF147" s="6"/>
      <c r="AG147" s="6"/>
      <c r="AH147" s="6"/>
      <c r="AI147" s="6"/>
    </row>
    <row r="148" spans="1:35" ht="49.5" customHeight="1">
      <c r="A148" s="40">
        <v>7</v>
      </c>
      <c r="B148" s="41"/>
      <c r="C148" s="42"/>
      <c r="D148" s="41" t="s">
        <v>1571</v>
      </c>
      <c r="E148" s="41"/>
      <c r="F148" s="43"/>
      <c r="G148" s="44"/>
      <c r="H148" s="41"/>
      <c r="I148" s="41"/>
      <c r="J148" s="45"/>
      <c r="K148" s="47">
        <f t="shared" ref="K148:L148" si="114">I186</f>
        <v>11515.249999999998</v>
      </c>
      <c r="L148" s="47">
        <f t="shared" si="114"/>
        <v>14048.19</v>
      </c>
      <c r="M148" s="89"/>
      <c r="N148" s="50">
        <f>A148</f>
        <v>7</v>
      </c>
      <c r="O148" s="51" t="str">
        <f>IF(L148=SUM(L149:L186),"OK","NOK")</f>
        <v>OK</v>
      </c>
      <c r="P148" s="6"/>
      <c r="Q148" s="6"/>
      <c r="R148" s="6"/>
      <c r="S148" s="6"/>
      <c r="T148" s="6"/>
      <c r="U148" s="6"/>
      <c r="V148" s="6"/>
      <c r="W148" s="6"/>
      <c r="X148" s="6"/>
      <c r="Y148" s="6"/>
      <c r="Z148" s="6"/>
      <c r="AA148" s="6"/>
      <c r="AB148" s="6"/>
      <c r="AC148" s="6"/>
      <c r="AD148" s="6"/>
      <c r="AE148" s="6"/>
      <c r="AF148" s="6"/>
      <c r="AG148" s="6"/>
      <c r="AH148" s="6"/>
      <c r="AI148" s="6"/>
    </row>
    <row r="149" spans="1:35" ht="49.5" customHeight="1">
      <c r="A149" s="197" t="s">
        <v>1577</v>
      </c>
      <c r="B149" s="53"/>
      <c r="C149" s="54"/>
      <c r="D149" s="55" t="s">
        <v>1578</v>
      </c>
      <c r="E149" s="54"/>
      <c r="F149" s="56"/>
      <c r="G149" s="57"/>
      <c r="H149" s="58" t="s">
        <v>106</v>
      </c>
      <c r="I149" s="59">
        <f t="shared" ref="I149:J149" si="115">SUBTOTAL(9,I150:I161)</f>
        <v>4801.0399999999991</v>
      </c>
      <c r="J149" s="59">
        <f t="shared" si="115"/>
        <v>5857.11</v>
      </c>
      <c r="K149" s="60">
        <f t="shared" ref="K149:L149" si="116">SUM(I150:I161)</f>
        <v>4801.0399999999991</v>
      </c>
      <c r="L149" s="60">
        <f t="shared" si="116"/>
        <v>5857.11</v>
      </c>
      <c r="M149" s="61"/>
      <c r="N149" s="39"/>
      <c r="O149" s="39"/>
      <c r="P149" s="39"/>
      <c r="Q149" s="39"/>
      <c r="R149" s="39"/>
      <c r="S149" s="39"/>
      <c r="T149" s="39"/>
      <c r="U149" s="39"/>
      <c r="V149" s="39"/>
      <c r="W149" s="39"/>
      <c r="X149" s="39"/>
      <c r="Y149" s="39"/>
      <c r="Z149" s="39"/>
      <c r="AA149" s="39"/>
      <c r="AB149" s="39"/>
      <c r="AC149" s="39"/>
      <c r="AD149" s="39"/>
      <c r="AE149" s="39"/>
      <c r="AF149" s="39"/>
      <c r="AG149" s="39"/>
      <c r="AH149" s="39"/>
      <c r="AI149" s="39"/>
    </row>
    <row r="150" spans="1:35" ht="60" customHeight="1">
      <c r="A150" s="63" t="s">
        <v>1582</v>
      </c>
      <c r="B150" s="71" t="s">
        <v>1101</v>
      </c>
      <c r="C150" s="65" t="s">
        <v>10</v>
      </c>
      <c r="D150" s="66" t="s">
        <v>2329</v>
      </c>
      <c r="E150" s="71" t="s">
        <v>470</v>
      </c>
      <c r="F150" s="73">
        <v>1</v>
      </c>
      <c r="G150" s="75">
        <v>2610.11</v>
      </c>
      <c r="H150" s="75">
        <f t="shared" ref="H150:H161" si="117">TRUNC(G150*(1+$J$5),2)</f>
        <v>3184.33</v>
      </c>
      <c r="I150" s="75">
        <f t="shared" ref="I150:I161" si="118">TRUNC(G150*F150,2)</f>
        <v>2610.11</v>
      </c>
      <c r="J150" s="75">
        <f t="shared" ref="J150:J161" si="119">TRUNC(H150*F150,2)</f>
        <v>3184.33</v>
      </c>
      <c r="K150" s="77">
        <f t="shared" ref="K150:K161" si="120">J150/$J$212</f>
        <v>1.8362540240300606E-2</v>
      </c>
      <c r="L150" s="6"/>
      <c r="M150" s="89"/>
      <c r="N150" s="6"/>
      <c r="O150" s="6"/>
      <c r="P150" s="6"/>
      <c r="Q150" s="6"/>
      <c r="R150" s="6"/>
      <c r="S150" s="6"/>
      <c r="T150" s="6"/>
      <c r="U150" s="6"/>
      <c r="V150" s="6"/>
      <c r="W150" s="6"/>
      <c r="X150" s="6"/>
      <c r="Y150" s="6"/>
      <c r="Z150" s="6"/>
      <c r="AA150" s="6"/>
      <c r="AB150" s="6"/>
      <c r="AC150" s="6"/>
      <c r="AD150" s="6"/>
      <c r="AE150" s="6"/>
      <c r="AF150" s="6"/>
      <c r="AG150" s="6"/>
      <c r="AH150" s="6"/>
      <c r="AI150" s="6"/>
    </row>
    <row r="151" spans="1:35" ht="60" customHeight="1">
      <c r="A151" s="63" t="s">
        <v>1593</v>
      </c>
      <c r="B151" s="71">
        <v>101657</v>
      </c>
      <c r="C151" s="65" t="s">
        <v>143</v>
      </c>
      <c r="D151" s="66" t="s">
        <v>2330</v>
      </c>
      <c r="E151" s="71" t="s">
        <v>470</v>
      </c>
      <c r="F151" s="73">
        <v>4</v>
      </c>
      <c r="G151" s="75">
        <v>337.7</v>
      </c>
      <c r="H151" s="75">
        <f t="shared" si="117"/>
        <v>411.99</v>
      </c>
      <c r="I151" s="75">
        <f t="shared" si="118"/>
        <v>1350.8</v>
      </c>
      <c r="J151" s="75">
        <f t="shared" si="119"/>
        <v>1647.96</v>
      </c>
      <c r="K151" s="77">
        <f t="shared" si="120"/>
        <v>9.5030137625201506E-3</v>
      </c>
      <c r="L151" s="6"/>
      <c r="M151" s="89"/>
      <c r="N151" s="6"/>
      <c r="O151" s="6"/>
      <c r="P151" s="6"/>
      <c r="Q151" s="6"/>
      <c r="R151" s="6"/>
      <c r="S151" s="6"/>
      <c r="T151" s="6"/>
      <c r="U151" s="6"/>
      <c r="V151" s="6"/>
      <c r="W151" s="6"/>
      <c r="X151" s="6"/>
      <c r="Y151" s="6"/>
      <c r="Z151" s="6"/>
      <c r="AA151" s="6"/>
      <c r="AB151" s="6"/>
      <c r="AC151" s="6"/>
      <c r="AD151" s="6"/>
      <c r="AE151" s="6"/>
      <c r="AF151" s="6"/>
      <c r="AG151" s="6"/>
      <c r="AH151" s="6"/>
      <c r="AI151" s="6"/>
    </row>
    <row r="152" spans="1:35" ht="60" customHeight="1">
      <c r="A152" s="63" t="s">
        <v>1600</v>
      </c>
      <c r="B152" s="71" t="s">
        <v>1131</v>
      </c>
      <c r="C152" s="65" t="s">
        <v>10</v>
      </c>
      <c r="D152" s="66" t="s">
        <v>2331</v>
      </c>
      <c r="E152" s="71" t="s">
        <v>470</v>
      </c>
      <c r="F152" s="73">
        <v>2</v>
      </c>
      <c r="G152" s="75">
        <v>113.07</v>
      </c>
      <c r="H152" s="75">
        <f t="shared" si="117"/>
        <v>137.94</v>
      </c>
      <c r="I152" s="75">
        <f t="shared" si="118"/>
        <v>226.14</v>
      </c>
      <c r="J152" s="75">
        <f t="shared" si="119"/>
        <v>275.88</v>
      </c>
      <c r="K152" s="77">
        <f t="shared" si="120"/>
        <v>1.5908707958955672E-3</v>
      </c>
      <c r="L152" s="6"/>
      <c r="M152" s="89"/>
      <c r="N152" s="6"/>
      <c r="O152" s="6"/>
      <c r="P152" s="6"/>
      <c r="Q152" s="6"/>
      <c r="R152" s="6"/>
      <c r="S152" s="6"/>
      <c r="T152" s="6"/>
      <c r="U152" s="6"/>
      <c r="V152" s="6"/>
      <c r="W152" s="6"/>
      <c r="X152" s="6"/>
      <c r="Y152" s="6"/>
      <c r="Z152" s="6"/>
      <c r="AA152" s="6"/>
      <c r="AB152" s="6"/>
      <c r="AC152" s="6"/>
      <c r="AD152" s="6"/>
      <c r="AE152" s="6"/>
      <c r="AF152" s="6"/>
      <c r="AG152" s="6"/>
      <c r="AH152" s="6"/>
      <c r="AI152" s="6"/>
    </row>
    <row r="153" spans="1:35" ht="60" customHeight="1">
      <c r="A153" s="63" t="s">
        <v>1611</v>
      </c>
      <c r="B153" s="113" t="s">
        <v>566</v>
      </c>
      <c r="C153" s="65" t="s">
        <v>10</v>
      </c>
      <c r="D153" s="66" t="s">
        <v>2284</v>
      </c>
      <c r="E153" s="71" t="s">
        <v>156</v>
      </c>
      <c r="F153" s="73">
        <v>0.08</v>
      </c>
      <c r="G153" s="75">
        <v>71.7</v>
      </c>
      <c r="H153" s="75">
        <f t="shared" si="117"/>
        <v>87.47</v>
      </c>
      <c r="I153" s="75">
        <f t="shared" si="118"/>
        <v>5.73</v>
      </c>
      <c r="J153" s="75">
        <f t="shared" si="119"/>
        <v>6.99</v>
      </c>
      <c r="K153" s="77">
        <f t="shared" si="120"/>
        <v>4.030805735577068E-5</v>
      </c>
      <c r="L153" s="6"/>
      <c r="M153" s="89"/>
      <c r="N153" s="6"/>
      <c r="O153" s="6"/>
      <c r="P153" s="6"/>
      <c r="Q153" s="6"/>
      <c r="R153" s="6"/>
      <c r="S153" s="6"/>
      <c r="T153" s="6"/>
      <c r="U153" s="6"/>
      <c r="V153" s="6"/>
      <c r="W153" s="6"/>
      <c r="X153" s="6"/>
      <c r="Y153" s="6"/>
      <c r="Z153" s="6"/>
      <c r="AA153" s="6"/>
      <c r="AB153" s="6"/>
      <c r="AC153" s="6"/>
      <c r="AD153" s="6"/>
      <c r="AE153" s="6"/>
      <c r="AF153" s="6"/>
      <c r="AG153" s="6"/>
      <c r="AH153" s="6"/>
      <c r="AI153" s="6"/>
    </row>
    <row r="154" spans="1:35" ht="79.5" customHeight="1">
      <c r="A154" s="63" t="s">
        <v>1623</v>
      </c>
      <c r="B154" s="71">
        <v>101616</v>
      </c>
      <c r="C154" s="65" t="s">
        <v>143</v>
      </c>
      <c r="D154" s="66" t="s">
        <v>2332</v>
      </c>
      <c r="E154" s="71" t="s">
        <v>13</v>
      </c>
      <c r="F154" s="73">
        <v>0.16</v>
      </c>
      <c r="G154" s="75">
        <v>10.23</v>
      </c>
      <c r="H154" s="75">
        <f t="shared" si="117"/>
        <v>12.48</v>
      </c>
      <c r="I154" s="75">
        <f t="shared" si="118"/>
        <v>1.63</v>
      </c>
      <c r="J154" s="75">
        <f t="shared" si="119"/>
        <v>1.99</v>
      </c>
      <c r="K154" s="77">
        <f t="shared" si="120"/>
        <v>1.1475398303001954E-5</v>
      </c>
      <c r="L154" s="6"/>
      <c r="M154" s="89"/>
      <c r="N154" s="6"/>
      <c r="O154" s="6"/>
      <c r="P154" s="6"/>
      <c r="Q154" s="6"/>
      <c r="R154" s="6"/>
      <c r="S154" s="6"/>
      <c r="T154" s="6"/>
      <c r="U154" s="6"/>
      <c r="V154" s="6"/>
      <c r="W154" s="6"/>
      <c r="X154" s="6"/>
      <c r="Y154" s="6"/>
      <c r="Z154" s="6"/>
      <c r="AA154" s="6"/>
      <c r="AB154" s="6"/>
      <c r="AC154" s="6"/>
      <c r="AD154" s="6"/>
      <c r="AE154" s="6"/>
      <c r="AF154" s="6"/>
      <c r="AG154" s="6"/>
      <c r="AH154" s="6"/>
      <c r="AI154" s="6"/>
    </row>
    <row r="155" spans="1:35" ht="79.5" customHeight="1">
      <c r="A155" s="63" t="s">
        <v>1631</v>
      </c>
      <c r="B155" s="71">
        <v>97882</v>
      </c>
      <c r="C155" s="65" t="s">
        <v>143</v>
      </c>
      <c r="D155" s="66" t="s">
        <v>2333</v>
      </c>
      <c r="E155" s="71" t="s">
        <v>470</v>
      </c>
      <c r="F155" s="73">
        <v>1</v>
      </c>
      <c r="G155" s="75">
        <v>248.61</v>
      </c>
      <c r="H155" s="75">
        <f t="shared" si="117"/>
        <v>303.3</v>
      </c>
      <c r="I155" s="75">
        <f t="shared" si="118"/>
        <v>248.61</v>
      </c>
      <c r="J155" s="75">
        <f t="shared" si="119"/>
        <v>303.3</v>
      </c>
      <c r="K155" s="77">
        <f t="shared" si="120"/>
        <v>1.7489890981409509E-3</v>
      </c>
      <c r="L155" s="6"/>
      <c r="M155" s="89"/>
      <c r="N155" s="6"/>
      <c r="O155" s="6"/>
      <c r="P155" s="6"/>
      <c r="Q155" s="6"/>
      <c r="R155" s="6"/>
      <c r="S155" s="6"/>
      <c r="T155" s="6"/>
      <c r="U155" s="6"/>
      <c r="V155" s="6"/>
      <c r="W155" s="6"/>
      <c r="X155" s="6"/>
      <c r="Y155" s="6"/>
      <c r="Z155" s="6"/>
      <c r="AA155" s="6"/>
      <c r="AB155" s="6"/>
      <c r="AC155" s="6"/>
      <c r="AD155" s="6"/>
      <c r="AE155" s="6"/>
      <c r="AF155" s="6"/>
      <c r="AG155" s="6"/>
      <c r="AH155" s="6"/>
      <c r="AI155" s="6"/>
    </row>
    <row r="156" spans="1:35" ht="39.75" customHeight="1">
      <c r="A156" s="63" t="s">
        <v>1638</v>
      </c>
      <c r="B156" s="71" t="s">
        <v>275</v>
      </c>
      <c r="C156" s="65" t="s">
        <v>10</v>
      </c>
      <c r="D156" s="66" t="s">
        <v>2278</v>
      </c>
      <c r="E156" s="71" t="s">
        <v>156</v>
      </c>
      <c r="F156" s="73">
        <v>0.05</v>
      </c>
      <c r="G156" s="75">
        <v>228.38</v>
      </c>
      <c r="H156" s="75">
        <f t="shared" si="117"/>
        <v>278.62</v>
      </c>
      <c r="I156" s="75">
        <f t="shared" si="118"/>
        <v>11.41</v>
      </c>
      <c r="J156" s="75">
        <f t="shared" si="119"/>
        <v>13.93</v>
      </c>
      <c r="K156" s="77">
        <f t="shared" si="120"/>
        <v>8.0327788121013673E-5</v>
      </c>
      <c r="L156" s="6"/>
      <c r="M156" s="89"/>
      <c r="N156" s="6"/>
      <c r="O156" s="6"/>
      <c r="P156" s="6"/>
      <c r="Q156" s="6"/>
      <c r="R156" s="6"/>
      <c r="S156" s="6"/>
      <c r="T156" s="6"/>
      <c r="U156" s="6"/>
      <c r="V156" s="6"/>
      <c r="W156" s="6"/>
      <c r="X156" s="6"/>
      <c r="Y156" s="6"/>
      <c r="Z156" s="6"/>
      <c r="AA156" s="6"/>
      <c r="AB156" s="6"/>
      <c r="AC156" s="6"/>
      <c r="AD156" s="6"/>
      <c r="AE156" s="6"/>
      <c r="AF156" s="6"/>
      <c r="AG156" s="6"/>
      <c r="AH156" s="6"/>
      <c r="AI156" s="6"/>
    </row>
    <row r="157" spans="1:35" ht="79.5" customHeight="1">
      <c r="A157" s="63" t="s">
        <v>1641</v>
      </c>
      <c r="B157" s="71">
        <v>94963</v>
      </c>
      <c r="C157" s="65" t="s">
        <v>143</v>
      </c>
      <c r="D157" s="66" t="s">
        <v>2334</v>
      </c>
      <c r="E157" s="71" t="s">
        <v>156</v>
      </c>
      <c r="F157" s="73">
        <v>0.06</v>
      </c>
      <c r="G157" s="75">
        <v>445.19</v>
      </c>
      <c r="H157" s="75">
        <f t="shared" si="117"/>
        <v>543.13</v>
      </c>
      <c r="I157" s="75">
        <f t="shared" si="118"/>
        <v>26.71</v>
      </c>
      <c r="J157" s="75">
        <f t="shared" si="119"/>
        <v>32.58</v>
      </c>
      <c r="K157" s="77">
        <f t="shared" si="120"/>
        <v>1.87873606387841E-4</v>
      </c>
      <c r="L157" s="6"/>
      <c r="M157" s="89"/>
      <c r="N157" s="6"/>
      <c r="O157" s="6"/>
      <c r="P157" s="6"/>
      <c r="Q157" s="6"/>
      <c r="R157" s="6"/>
      <c r="S157" s="6"/>
      <c r="T157" s="6"/>
      <c r="U157" s="6"/>
      <c r="V157" s="6"/>
      <c r="W157" s="6"/>
      <c r="X157" s="6"/>
      <c r="Y157" s="6"/>
      <c r="Z157" s="6"/>
      <c r="AA157" s="6"/>
      <c r="AB157" s="6"/>
      <c r="AC157" s="6"/>
      <c r="AD157" s="6"/>
      <c r="AE157" s="6"/>
      <c r="AF157" s="6"/>
      <c r="AG157" s="6"/>
      <c r="AH157" s="6"/>
      <c r="AI157" s="6"/>
    </row>
    <row r="158" spans="1:35" ht="60" customHeight="1">
      <c r="A158" s="63" t="s">
        <v>1647</v>
      </c>
      <c r="B158" s="71" t="s">
        <v>1174</v>
      </c>
      <c r="C158" s="65" t="s">
        <v>10</v>
      </c>
      <c r="D158" s="66" t="s">
        <v>2335</v>
      </c>
      <c r="E158" s="71" t="s">
        <v>28</v>
      </c>
      <c r="F158" s="73">
        <v>12</v>
      </c>
      <c r="G158" s="75">
        <v>7.68</v>
      </c>
      <c r="H158" s="75">
        <f t="shared" si="117"/>
        <v>9.36</v>
      </c>
      <c r="I158" s="75">
        <f t="shared" si="118"/>
        <v>92.16</v>
      </c>
      <c r="J158" s="75">
        <f t="shared" si="119"/>
        <v>112.32</v>
      </c>
      <c r="K158" s="77">
        <f t="shared" si="120"/>
        <v>6.4769685296139662E-4</v>
      </c>
      <c r="L158" s="6"/>
      <c r="M158" s="89"/>
      <c r="N158" s="6"/>
      <c r="O158" s="6"/>
      <c r="P158" s="6"/>
      <c r="Q158" s="6"/>
      <c r="R158" s="6"/>
      <c r="S158" s="6"/>
      <c r="T158" s="6"/>
      <c r="U158" s="6"/>
      <c r="V158" s="6"/>
      <c r="W158" s="6"/>
      <c r="X158" s="6"/>
      <c r="Y158" s="6"/>
      <c r="Z158" s="6"/>
      <c r="AA158" s="6"/>
      <c r="AB158" s="6"/>
      <c r="AC158" s="6"/>
      <c r="AD158" s="6"/>
      <c r="AE158" s="6"/>
      <c r="AF158" s="6"/>
      <c r="AG158" s="6"/>
      <c r="AH158" s="6"/>
      <c r="AI158" s="6"/>
    </row>
    <row r="159" spans="1:35" ht="60" customHeight="1">
      <c r="A159" s="63" t="s">
        <v>1181</v>
      </c>
      <c r="B159" s="71">
        <v>96985</v>
      </c>
      <c r="C159" s="65" t="s">
        <v>143</v>
      </c>
      <c r="D159" s="66" t="s">
        <v>2336</v>
      </c>
      <c r="E159" s="71" t="s">
        <v>470</v>
      </c>
      <c r="F159" s="73">
        <v>1</v>
      </c>
      <c r="G159" s="75">
        <v>87.65</v>
      </c>
      <c r="H159" s="75">
        <f t="shared" si="117"/>
        <v>106.93</v>
      </c>
      <c r="I159" s="75">
        <f t="shared" si="118"/>
        <v>87.65</v>
      </c>
      <c r="J159" s="75">
        <f t="shared" si="119"/>
        <v>106.93</v>
      </c>
      <c r="K159" s="77">
        <f t="shared" si="120"/>
        <v>6.1661524650251202E-4</v>
      </c>
      <c r="L159" s="6"/>
      <c r="M159" s="89"/>
      <c r="N159" s="6"/>
      <c r="O159" s="6"/>
      <c r="P159" s="6"/>
      <c r="Q159" s="6"/>
      <c r="R159" s="6"/>
      <c r="S159" s="6"/>
      <c r="T159" s="6"/>
      <c r="U159" s="6"/>
      <c r="V159" s="6"/>
      <c r="W159" s="6"/>
      <c r="X159" s="6"/>
      <c r="Y159" s="6"/>
      <c r="Z159" s="6"/>
      <c r="AA159" s="6"/>
      <c r="AB159" s="6"/>
      <c r="AC159" s="6"/>
      <c r="AD159" s="6"/>
      <c r="AE159" s="6"/>
      <c r="AF159" s="6"/>
      <c r="AG159" s="6"/>
      <c r="AH159" s="6"/>
      <c r="AI159" s="6"/>
    </row>
    <row r="160" spans="1:35" ht="39.75" customHeight="1">
      <c r="A160" s="63" t="s">
        <v>1187</v>
      </c>
      <c r="B160" s="71" t="s">
        <v>1188</v>
      </c>
      <c r="C160" s="65" t="s">
        <v>10</v>
      </c>
      <c r="D160" s="66" t="s">
        <v>2337</v>
      </c>
      <c r="E160" s="71" t="s">
        <v>470</v>
      </c>
      <c r="F160" s="73">
        <v>1</v>
      </c>
      <c r="G160" s="75">
        <v>26.05</v>
      </c>
      <c r="H160" s="75">
        <f t="shared" si="117"/>
        <v>31.78</v>
      </c>
      <c r="I160" s="75">
        <f t="shared" si="118"/>
        <v>26.05</v>
      </c>
      <c r="J160" s="75">
        <f t="shared" si="119"/>
        <v>31.78</v>
      </c>
      <c r="K160" s="77">
        <f t="shared" si="120"/>
        <v>1.8326038093939803E-4</v>
      </c>
      <c r="L160" s="6"/>
      <c r="M160" s="89"/>
      <c r="N160" s="6"/>
      <c r="O160" s="6"/>
      <c r="P160" s="6"/>
      <c r="Q160" s="6"/>
      <c r="R160" s="6"/>
      <c r="S160" s="6"/>
      <c r="T160" s="6"/>
      <c r="U160" s="6"/>
      <c r="V160" s="6"/>
      <c r="W160" s="6"/>
      <c r="X160" s="6"/>
      <c r="Y160" s="6"/>
      <c r="Z160" s="6"/>
      <c r="AA160" s="6"/>
      <c r="AB160" s="6"/>
      <c r="AC160" s="6"/>
      <c r="AD160" s="6"/>
      <c r="AE160" s="6"/>
      <c r="AF160" s="6"/>
      <c r="AG160" s="6"/>
      <c r="AH160" s="6"/>
      <c r="AI160" s="6"/>
    </row>
    <row r="161" spans="1:35" ht="60" customHeight="1">
      <c r="A161" s="63" t="s">
        <v>1192</v>
      </c>
      <c r="B161" s="71">
        <v>101632</v>
      </c>
      <c r="C161" s="65" t="s">
        <v>143</v>
      </c>
      <c r="D161" s="66" t="s">
        <v>2338</v>
      </c>
      <c r="E161" s="71" t="s">
        <v>470</v>
      </c>
      <c r="F161" s="73">
        <v>4</v>
      </c>
      <c r="G161" s="75">
        <v>28.51</v>
      </c>
      <c r="H161" s="75">
        <f t="shared" si="117"/>
        <v>34.78</v>
      </c>
      <c r="I161" s="75">
        <f t="shared" si="118"/>
        <v>114.04</v>
      </c>
      <c r="J161" s="75">
        <f t="shared" si="119"/>
        <v>139.12</v>
      </c>
      <c r="K161" s="77">
        <f t="shared" si="120"/>
        <v>8.0223990548423712E-4</v>
      </c>
      <c r="L161" s="6"/>
      <c r="M161" s="89"/>
      <c r="N161" s="6"/>
      <c r="O161" s="6"/>
      <c r="P161" s="6"/>
      <c r="Q161" s="6"/>
      <c r="R161" s="6"/>
      <c r="S161" s="6"/>
      <c r="T161" s="6"/>
      <c r="U161" s="6"/>
      <c r="V161" s="6"/>
      <c r="W161" s="6"/>
      <c r="X161" s="6"/>
      <c r="Y161" s="6"/>
      <c r="Z161" s="6"/>
      <c r="AA161" s="6"/>
      <c r="AB161" s="6"/>
      <c r="AC161" s="6"/>
      <c r="AD161" s="6"/>
      <c r="AE161" s="6"/>
      <c r="AF161" s="6"/>
      <c r="AG161" s="6"/>
      <c r="AH161" s="6"/>
      <c r="AI161" s="6"/>
    </row>
    <row r="162" spans="1:35" ht="49.5" customHeight="1">
      <c r="A162" s="197" t="s">
        <v>1686</v>
      </c>
      <c r="B162" s="53"/>
      <c r="C162" s="54"/>
      <c r="D162" s="55" t="s">
        <v>1687</v>
      </c>
      <c r="E162" s="54"/>
      <c r="F162" s="56"/>
      <c r="G162" s="57"/>
      <c r="H162" s="58" t="s">
        <v>106</v>
      </c>
      <c r="I162" s="59">
        <f t="shared" ref="I162:J162" si="121">SUBTOTAL(9,I163:I168)</f>
        <v>1068.8899999999999</v>
      </c>
      <c r="J162" s="59">
        <f t="shared" si="121"/>
        <v>1303.8999999999999</v>
      </c>
      <c r="K162" s="60">
        <f t="shared" ref="K162:L162" si="122">SUM(I163:I168)</f>
        <v>1068.8899999999999</v>
      </c>
      <c r="L162" s="60">
        <f t="shared" si="122"/>
        <v>1303.8999999999999</v>
      </c>
      <c r="M162" s="61"/>
      <c r="N162" s="39"/>
      <c r="O162" s="39"/>
      <c r="P162" s="39"/>
      <c r="Q162" s="39"/>
      <c r="R162" s="39"/>
      <c r="S162" s="39"/>
      <c r="T162" s="39"/>
      <c r="U162" s="39"/>
      <c r="V162" s="39"/>
      <c r="W162" s="39"/>
      <c r="X162" s="39"/>
      <c r="Y162" s="39"/>
      <c r="Z162" s="39"/>
      <c r="AA162" s="39"/>
      <c r="AB162" s="39"/>
      <c r="AC162" s="39"/>
      <c r="AD162" s="39"/>
      <c r="AE162" s="39"/>
      <c r="AF162" s="39"/>
      <c r="AG162" s="39"/>
      <c r="AH162" s="39"/>
      <c r="AI162" s="39"/>
    </row>
    <row r="163" spans="1:35" ht="60" customHeight="1">
      <c r="A163" s="63" t="s">
        <v>1689</v>
      </c>
      <c r="B163" s="113" t="s">
        <v>566</v>
      </c>
      <c r="C163" s="65" t="s">
        <v>10</v>
      </c>
      <c r="D163" s="66" t="s">
        <v>2284</v>
      </c>
      <c r="E163" s="71" t="s">
        <v>156</v>
      </c>
      <c r="F163" s="73">
        <v>2.7</v>
      </c>
      <c r="G163" s="75">
        <v>71.7</v>
      </c>
      <c r="H163" s="75">
        <f t="shared" ref="H163:H168" si="123">TRUNC(G163*(1+$J$5),2)</f>
        <v>87.47</v>
      </c>
      <c r="I163" s="75">
        <f t="shared" ref="I163:I168" si="124">TRUNC(G163*F163,2)</f>
        <v>193.59</v>
      </c>
      <c r="J163" s="75">
        <f t="shared" ref="J163:J168" si="125">TRUNC(H163*F163,2)</f>
        <v>236.16</v>
      </c>
      <c r="K163" s="77">
        <f t="shared" ref="K163:K168" si="126">J163/$J$212</f>
        <v>1.3618241523803724E-3</v>
      </c>
      <c r="L163" s="6"/>
      <c r="M163" s="89"/>
      <c r="N163" s="6"/>
      <c r="O163" s="6"/>
      <c r="P163" s="6"/>
      <c r="Q163" s="6"/>
      <c r="R163" s="6"/>
      <c r="S163" s="6"/>
      <c r="T163" s="6"/>
      <c r="U163" s="6"/>
      <c r="V163" s="6"/>
      <c r="W163" s="6"/>
      <c r="X163" s="6"/>
      <c r="Y163" s="6"/>
      <c r="Z163" s="6"/>
      <c r="AA163" s="6"/>
      <c r="AB163" s="6"/>
      <c r="AC163" s="6"/>
      <c r="AD163" s="6"/>
      <c r="AE163" s="6"/>
      <c r="AF163" s="6"/>
      <c r="AG163" s="6"/>
      <c r="AH163" s="6"/>
      <c r="AI163" s="6"/>
    </row>
    <row r="164" spans="1:35" ht="79.5" customHeight="1">
      <c r="A164" s="63" t="s">
        <v>1707</v>
      </c>
      <c r="B164" s="71">
        <v>101616</v>
      </c>
      <c r="C164" s="65" t="s">
        <v>143</v>
      </c>
      <c r="D164" s="66" t="s">
        <v>2332</v>
      </c>
      <c r="E164" s="71" t="s">
        <v>13</v>
      </c>
      <c r="F164" s="73">
        <v>3.6</v>
      </c>
      <c r="G164" s="75">
        <v>10.23</v>
      </c>
      <c r="H164" s="75">
        <f t="shared" si="123"/>
        <v>12.48</v>
      </c>
      <c r="I164" s="75">
        <f t="shared" si="124"/>
        <v>36.82</v>
      </c>
      <c r="J164" s="75">
        <f t="shared" si="125"/>
        <v>44.92</v>
      </c>
      <c r="K164" s="77">
        <f t="shared" si="126"/>
        <v>2.5903260893007425E-4</v>
      </c>
      <c r="L164" s="6"/>
      <c r="M164" s="89"/>
      <c r="N164" s="6"/>
      <c r="O164" s="6"/>
      <c r="P164" s="6"/>
      <c r="Q164" s="6"/>
      <c r="R164" s="6"/>
      <c r="S164" s="6"/>
      <c r="T164" s="6"/>
      <c r="U164" s="6"/>
      <c r="V164" s="6"/>
      <c r="W164" s="6"/>
      <c r="X164" s="6"/>
      <c r="Y164" s="6"/>
      <c r="Z164" s="6"/>
      <c r="AA164" s="6"/>
      <c r="AB164" s="6"/>
      <c r="AC164" s="6"/>
      <c r="AD164" s="6"/>
      <c r="AE164" s="6"/>
      <c r="AF164" s="6"/>
      <c r="AG164" s="6"/>
      <c r="AH164" s="6"/>
      <c r="AI164" s="6"/>
    </row>
    <row r="165" spans="1:35" ht="60" customHeight="1">
      <c r="A165" s="63" t="s">
        <v>1717</v>
      </c>
      <c r="B165" s="71" t="s">
        <v>1204</v>
      </c>
      <c r="C165" s="65" t="s">
        <v>10</v>
      </c>
      <c r="D165" s="66" t="s">
        <v>2339</v>
      </c>
      <c r="E165" s="71" t="s">
        <v>28</v>
      </c>
      <c r="F165" s="73">
        <v>12</v>
      </c>
      <c r="G165" s="75">
        <v>17.760000000000002</v>
      </c>
      <c r="H165" s="75">
        <f t="shared" si="123"/>
        <v>21.66</v>
      </c>
      <c r="I165" s="75">
        <f t="shared" si="124"/>
        <v>213.12</v>
      </c>
      <c r="J165" s="75">
        <f t="shared" si="125"/>
        <v>259.92</v>
      </c>
      <c r="K165" s="77">
        <f t="shared" si="126"/>
        <v>1.4988369481991296E-3</v>
      </c>
      <c r="L165" s="6"/>
      <c r="M165" s="89"/>
      <c r="N165" s="6"/>
      <c r="O165" s="6"/>
      <c r="P165" s="6"/>
      <c r="Q165" s="6"/>
      <c r="R165" s="6"/>
      <c r="S165" s="6"/>
      <c r="T165" s="6"/>
      <c r="U165" s="6"/>
      <c r="V165" s="6"/>
      <c r="W165" s="6"/>
      <c r="X165" s="6"/>
      <c r="Y165" s="6"/>
      <c r="Z165" s="6"/>
      <c r="AA165" s="6"/>
      <c r="AB165" s="6"/>
      <c r="AC165" s="6"/>
      <c r="AD165" s="6"/>
      <c r="AE165" s="6"/>
      <c r="AF165" s="6"/>
      <c r="AG165" s="6"/>
      <c r="AH165" s="6"/>
      <c r="AI165" s="6"/>
    </row>
    <row r="166" spans="1:35" ht="79.5" customHeight="1">
      <c r="A166" s="63" t="s">
        <v>1728</v>
      </c>
      <c r="B166" s="71">
        <v>91931</v>
      </c>
      <c r="C166" s="65" t="s">
        <v>143</v>
      </c>
      <c r="D166" s="66" t="s">
        <v>2340</v>
      </c>
      <c r="E166" s="71" t="s">
        <v>28</v>
      </c>
      <c r="F166" s="73">
        <v>36</v>
      </c>
      <c r="G166" s="75">
        <v>12.64</v>
      </c>
      <c r="H166" s="75">
        <f t="shared" si="123"/>
        <v>15.42</v>
      </c>
      <c r="I166" s="75">
        <f t="shared" si="124"/>
        <v>455.04</v>
      </c>
      <c r="J166" s="75">
        <f t="shared" si="125"/>
        <v>555.12</v>
      </c>
      <c r="K166" s="77">
        <f t="shared" si="126"/>
        <v>3.2011171386745951E-3</v>
      </c>
      <c r="L166" s="6"/>
      <c r="M166" s="89"/>
      <c r="N166" s="6"/>
      <c r="O166" s="6"/>
      <c r="P166" s="6"/>
      <c r="Q166" s="6"/>
      <c r="R166" s="6"/>
      <c r="S166" s="6"/>
      <c r="T166" s="6"/>
      <c r="U166" s="6"/>
      <c r="V166" s="6"/>
      <c r="W166" s="6"/>
      <c r="X166" s="6"/>
      <c r="Y166" s="6"/>
      <c r="Z166" s="6"/>
      <c r="AA166" s="6"/>
      <c r="AB166" s="6"/>
      <c r="AC166" s="6"/>
      <c r="AD166" s="6"/>
      <c r="AE166" s="6"/>
      <c r="AF166" s="6"/>
      <c r="AG166" s="6"/>
      <c r="AH166" s="6"/>
      <c r="AI166" s="6"/>
    </row>
    <row r="167" spans="1:35" ht="79.5" customHeight="1">
      <c r="A167" s="63" t="s">
        <v>1736</v>
      </c>
      <c r="B167" s="71">
        <v>94963</v>
      </c>
      <c r="C167" s="65" t="s">
        <v>143</v>
      </c>
      <c r="D167" s="66" t="s">
        <v>2334</v>
      </c>
      <c r="E167" s="71" t="s">
        <v>156</v>
      </c>
      <c r="F167" s="73">
        <v>0.18</v>
      </c>
      <c r="G167" s="75">
        <v>445.19</v>
      </c>
      <c r="H167" s="75">
        <f t="shared" si="123"/>
        <v>543.13</v>
      </c>
      <c r="I167" s="75">
        <f t="shared" si="124"/>
        <v>80.13</v>
      </c>
      <c r="J167" s="75">
        <f t="shared" si="125"/>
        <v>97.76</v>
      </c>
      <c r="K167" s="77">
        <f t="shared" si="126"/>
        <v>5.6373614979973415E-4</v>
      </c>
      <c r="L167" s="6"/>
      <c r="M167" s="89"/>
      <c r="N167" s="6"/>
      <c r="O167" s="6"/>
      <c r="P167" s="6"/>
      <c r="Q167" s="6"/>
      <c r="R167" s="6"/>
      <c r="S167" s="6"/>
      <c r="T167" s="6"/>
      <c r="U167" s="6"/>
      <c r="V167" s="6"/>
      <c r="W167" s="6"/>
      <c r="X167" s="6"/>
      <c r="Y167" s="6"/>
      <c r="Z167" s="6"/>
      <c r="AA167" s="6"/>
      <c r="AB167" s="6"/>
      <c r="AC167" s="6"/>
      <c r="AD167" s="6"/>
      <c r="AE167" s="6"/>
      <c r="AF167" s="6"/>
      <c r="AG167" s="6"/>
      <c r="AH167" s="6"/>
      <c r="AI167" s="6"/>
    </row>
    <row r="168" spans="1:35" ht="60" customHeight="1">
      <c r="A168" s="63" t="s">
        <v>1746</v>
      </c>
      <c r="B168" s="71">
        <v>93382</v>
      </c>
      <c r="C168" s="65" t="s">
        <v>143</v>
      </c>
      <c r="D168" s="66" t="s">
        <v>2341</v>
      </c>
      <c r="E168" s="71" t="s">
        <v>156</v>
      </c>
      <c r="F168" s="73">
        <v>2.52</v>
      </c>
      <c r="G168" s="75">
        <v>35.79</v>
      </c>
      <c r="H168" s="75">
        <f t="shared" si="123"/>
        <v>43.66</v>
      </c>
      <c r="I168" s="75">
        <f t="shared" si="124"/>
        <v>90.19</v>
      </c>
      <c r="J168" s="75">
        <f t="shared" si="125"/>
        <v>110.02</v>
      </c>
      <c r="K168" s="77">
        <f t="shared" si="126"/>
        <v>6.3443382979712305E-4</v>
      </c>
      <c r="L168" s="6"/>
      <c r="M168" s="89"/>
      <c r="N168" s="6"/>
      <c r="O168" s="6"/>
      <c r="P168" s="6"/>
      <c r="Q168" s="6"/>
      <c r="R168" s="6"/>
      <c r="S168" s="6"/>
      <c r="T168" s="6"/>
      <c r="U168" s="6"/>
      <c r="V168" s="6"/>
      <c r="W168" s="6"/>
      <c r="X168" s="6"/>
      <c r="Y168" s="6"/>
      <c r="Z168" s="6"/>
      <c r="AA168" s="6"/>
      <c r="AB168" s="6"/>
      <c r="AC168" s="6"/>
      <c r="AD168" s="6"/>
      <c r="AE168" s="6"/>
      <c r="AF168" s="6"/>
      <c r="AG168" s="6"/>
      <c r="AH168" s="6"/>
      <c r="AI168" s="6"/>
    </row>
    <row r="169" spans="1:35" ht="49.5" customHeight="1">
      <c r="A169" s="197" t="s">
        <v>1757</v>
      </c>
      <c r="B169" s="53"/>
      <c r="C169" s="54"/>
      <c r="D169" s="55" t="s">
        <v>1758</v>
      </c>
      <c r="E169" s="54"/>
      <c r="F169" s="56"/>
      <c r="G169" s="57"/>
      <c r="H169" s="58" t="s">
        <v>106</v>
      </c>
      <c r="I169" s="59">
        <f t="shared" ref="I169:J169" si="127">SUBTOTAL(9,I170:I175)</f>
        <v>1187.6600000000001</v>
      </c>
      <c r="J169" s="59">
        <f t="shared" si="127"/>
        <v>1448.85</v>
      </c>
      <c r="K169" s="60">
        <f t="shared" ref="K169:L169" si="128">SUM(I170:I175)</f>
        <v>1187.6600000000001</v>
      </c>
      <c r="L169" s="60">
        <f t="shared" si="128"/>
        <v>1448.85</v>
      </c>
      <c r="M169" s="61"/>
      <c r="N169" s="39"/>
      <c r="O169" s="39"/>
      <c r="P169" s="39"/>
      <c r="Q169" s="39"/>
      <c r="R169" s="39"/>
      <c r="S169" s="39"/>
      <c r="T169" s="39"/>
      <c r="U169" s="39"/>
      <c r="V169" s="39"/>
      <c r="W169" s="39"/>
      <c r="X169" s="39"/>
      <c r="Y169" s="39"/>
      <c r="Z169" s="39"/>
      <c r="AA169" s="39"/>
      <c r="AB169" s="39"/>
      <c r="AC169" s="39"/>
      <c r="AD169" s="39"/>
      <c r="AE169" s="39"/>
      <c r="AF169" s="39"/>
      <c r="AG169" s="39"/>
      <c r="AH169" s="39"/>
      <c r="AI169" s="39"/>
    </row>
    <row r="170" spans="1:35" ht="60" customHeight="1">
      <c r="A170" s="63" t="s">
        <v>1761</v>
      </c>
      <c r="B170" s="71">
        <v>101946</v>
      </c>
      <c r="C170" s="65" t="s">
        <v>143</v>
      </c>
      <c r="D170" s="66" t="s">
        <v>2342</v>
      </c>
      <c r="E170" s="71" t="s">
        <v>470</v>
      </c>
      <c r="F170" s="73">
        <v>1</v>
      </c>
      <c r="G170" s="75">
        <v>116.68</v>
      </c>
      <c r="H170" s="75">
        <f t="shared" ref="H170:H175" si="129">TRUNC(G170*(1+$J$5),2)</f>
        <v>142.34</v>
      </c>
      <c r="I170" s="75">
        <f t="shared" ref="I170:I175" si="130">TRUNC(G170*F170,2)</f>
        <v>116.68</v>
      </c>
      <c r="J170" s="75">
        <f t="shared" ref="J170:J175" si="131">TRUNC(H170*F170,2)</f>
        <v>142.34</v>
      </c>
      <c r="K170" s="77">
        <f t="shared" ref="K170:K175" si="132">J170/$J$212</f>
        <v>8.208081379142201E-4</v>
      </c>
      <c r="L170" s="6"/>
      <c r="M170" s="89"/>
      <c r="N170" s="6"/>
      <c r="O170" s="6"/>
      <c r="P170" s="6"/>
      <c r="Q170" s="6"/>
      <c r="R170" s="6"/>
      <c r="S170" s="6"/>
      <c r="T170" s="6"/>
      <c r="U170" s="6"/>
      <c r="V170" s="6"/>
      <c r="W170" s="6"/>
      <c r="X170" s="6"/>
      <c r="Y170" s="6"/>
      <c r="Z170" s="6"/>
      <c r="AA170" s="6"/>
      <c r="AB170" s="6"/>
      <c r="AC170" s="6"/>
      <c r="AD170" s="6"/>
      <c r="AE170" s="6"/>
      <c r="AF170" s="6"/>
      <c r="AG170" s="6"/>
      <c r="AH170" s="6"/>
      <c r="AI170" s="6"/>
    </row>
    <row r="171" spans="1:35" ht="60" customHeight="1">
      <c r="A171" s="63" t="s">
        <v>1770</v>
      </c>
      <c r="B171" s="71" t="s">
        <v>1244</v>
      </c>
      <c r="C171" s="65" t="s">
        <v>10</v>
      </c>
      <c r="D171" s="66" t="s">
        <v>2343</v>
      </c>
      <c r="E171" s="71" t="s">
        <v>28</v>
      </c>
      <c r="F171" s="73">
        <v>8</v>
      </c>
      <c r="G171" s="75">
        <v>49.72</v>
      </c>
      <c r="H171" s="75">
        <f t="shared" si="129"/>
        <v>60.65</v>
      </c>
      <c r="I171" s="75">
        <f t="shared" si="130"/>
        <v>397.76</v>
      </c>
      <c r="J171" s="75">
        <f t="shared" si="131"/>
        <v>485.2</v>
      </c>
      <c r="K171" s="77">
        <f t="shared" si="132"/>
        <v>2.7979212344806772E-3</v>
      </c>
      <c r="L171" s="6"/>
      <c r="M171" s="89"/>
      <c r="N171" s="6"/>
      <c r="O171" s="6"/>
      <c r="P171" s="6"/>
      <c r="Q171" s="6"/>
      <c r="R171" s="6"/>
      <c r="S171" s="6"/>
      <c r="T171" s="6"/>
      <c r="U171" s="6"/>
      <c r="V171" s="6"/>
      <c r="W171" s="6"/>
      <c r="X171" s="6"/>
      <c r="Y171" s="6"/>
      <c r="Z171" s="6"/>
      <c r="AA171" s="6"/>
      <c r="AB171" s="6"/>
      <c r="AC171" s="6"/>
      <c r="AD171" s="6"/>
      <c r="AE171" s="6"/>
      <c r="AF171" s="6"/>
      <c r="AG171" s="6"/>
      <c r="AH171" s="6"/>
      <c r="AI171" s="6"/>
    </row>
    <row r="172" spans="1:35" ht="60" customHeight="1">
      <c r="A172" s="63" t="s">
        <v>1780</v>
      </c>
      <c r="B172" s="71" t="s">
        <v>1252</v>
      </c>
      <c r="C172" s="65" t="s">
        <v>10</v>
      </c>
      <c r="D172" s="66" t="s">
        <v>2344</v>
      </c>
      <c r="E172" s="71" t="s">
        <v>470</v>
      </c>
      <c r="F172" s="73">
        <v>1</v>
      </c>
      <c r="G172" s="75">
        <v>133.99</v>
      </c>
      <c r="H172" s="75">
        <f t="shared" si="129"/>
        <v>163.46</v>
      </c>
      <c r="I172" s="75">
        <f t="shared" si="130"/>
        <v>133.99</v>
      </c>
      <c r="J172" s="75">
        <f t="shared" si="131"/>
        <v>163.46</v>
      </c>
      <c r="K172" s="77">
        <f t="shared" si="132"/>
        <v>9.4259728975311526E-4</v>
      </c>
      <c r="L172" s="6"/>
      <c r="M172" s="89"/>
      <c r="N172" s="6"/>
      <c r="O172" s="6"/>
      <c r="P172" s="6"/>
      <c r="Q172" s="6"/>
      <c r="R172" s="6"/>
      <c r="S172" s="6"/>
      <c r="T172" s="6"/>
      <c r="U172" s="6"/>
      <c r="V172" s="6"/>
      <c r="W172" s="6"/>
      <c r="X172" s="6"/>
      <c r="Y172" s="6"/>
      <c r="Z172" s="6"/>
      <c r="AA172" s="6"/>
      <c r="AB172" s="6"/>
      <c r="AC172" s="6"/>
      <c r="AD172" s="6"/>
      <c r="AE172" s="6"/>
      <c r="AF172" s="6"/>
      <c r="AG172" s="6"/>
      <c r="AH172" s="6"/>
      <c r="AI172" s="6"/>
    </row>
    <row r="173" spans="1:35" ht="60" customHeight="1">
      <c r="A173" s="63" t="s">
        <v>1788</v>
      </c>
      <c r="B173" s="71">
        <v>101903</v>
      </c>
      <c r="C173" s="65" t="s">
        <v>143</v>
      </c>
      <c r="D173" s="66" t="s">
        <v>2345</v>
      </c>
      <c r="E173" s="71" t="s">
        <v>470</v>
      </c>
      <c r="F173" s="73">
        <v>1</v>
      </c>
      <c r="G173" s="75">
        <v>358.01</v>
      </c>
      <c r="H173" s="75">
        <f t="shared" si="129"/>
        <v>436.77</v>
      </c>
      <c r="I173" s="75">
        <f t="shared" si="130"/>
        <v>358.01</v>
      </c>
      <c r="J173" s="75">
        <f t="shared" si="131"/>
        <v>436.77</v>
      </c>
      <c r="K173" s="77">
        <f t="shared" si="132"/>
        <v>2.5186480988955593E-3</v>
      </c>
      <c r="L173" s="6"/>
      <c r="M173" s="89"/>
      <c r="N173" s="6"/>
      <c r="O173" s="6"/>
      <c r="P173" s="6"/>
      <c r="Q173" s="6"/>
      <c r="R173" s="6"/>
      <c r="S173" s="6"/>
      <c r="T173" s="6"/>
      <c r="U173" s="6"/>
      <c r="V173" s="6"/>
      <c r="W173" s="6"/>
      <c r="X173" s="6"/>
      <c r="Y173" s="6"/>
      <c r="Z173" s="6"/>
      <c r="AA173" s="6"/>
      <c r="AB173" s="6"/>
      <c r="AC173" s="6"/>
      <c r="AD173" s="6"/>
      <c r="AE173" s="6"/>
      <c r="AF173" s="6"/>
      <c r="AG173" s="6"/>
      <c r="AH173" s="6"/>
      <c r="AI173" s="6"/>
    </row>
    <row r="174" spans="1:35" ht="60" customHeight="1">
      <c r="A174" s="63" t="s">
        <v>1800</v>
      </c>
      <c r="B174" s="71">
        <v>101632</v>
      </c>
      <c r="C174" s="65" t="s">
        <v>143</v>
      </c>
      <c r="D174" s="66" t="s">
        <v>2338</v>
      </c>
      <c r="E174" s="71" t="s">
        <v>470</v>
      </c>
      <c r="F174" s="73">
        <v>1</v>
      </c>
      <c r="G174" s="75">
        <v>28.51</v>
      </c>
      <c r="H174" s="75">
        <f t="shared" si="129"/>
        <v>34.78</v>
      </c>
      <c r="I174" s="75">
        <f t="shared" si="130"/>
        <v>28.51</v>
      </c>
      <c r="J174" s="75">
        <f t="shared" si="131"/>
        <v>34.78</v>
      </c>
      <c r="K174" s="77">
        <f t="shared" si="132"/>
        <v>2.0055997637105928E-4</v>
      </c>
      <c r="L174" s="6"/>
      <c r="M174" s="89"/>
      <c r="N174" s="6"/>
      <c r="O174" s="6"/>
      <c r="P174" s="6"/>
      <c r="Q174" s="6"/>
      <c r="R174" s="6"/>
      <c r="S174" s="6"/>
      <c r="T174" s="6"/>
      <c r="U174" s="6"/>
      <c r="V174" s="6"/>
      <c r="W174" s="6"/>
      <c r="X174" s="6"/>
      <c r="Y174" s="6"/>
      <c r="Z174" s="6"/>
      <c r="AA174" s="6"/>
      <c r="AB174" s="6"/>
      <c r="AC174" s="6"/>
      <c r="AD174" s="6"/>
      <c r="AE174" s="6"/>
      <c r="AF174" s="6"/>
      <c r="AG174" s="6"/>
      <c r="AH174" s="6"/>
      <c r="AI174" s="6"/>
    </row>
    <row r="175" spans="1:35" ht="39.75" customHeight="1">
      <c r="A175" s="63" t="s">
        <v>1807</v>
      </c>
      <c r="B175" s="71" t="s">
        <v>1268</v>
      </c>
      <c r="C175" s="65" t="s">
        <v>10</v>
      </c>
      <c r="D175" s="66" t="s">
        <v>2346</v>
      </c>
      <c r="E175" s="71" t="s">
        <v>470</v>
      </c>
      <c r="F175" s="73">
        <v>1</v>
      </c>
      <c r="G175" s="75">
        <v>152.71</v>
      </c>
      <c r="H175" s="75">
        <f t="shared" si="129"/>
        <v>186.3</v>
      </c>
      <c r="I175" s="75">
        <f t="shared" si="130"/>
        <v>152.71</v>
      </c>
      <c r="J175" s="75">
        <f t="shared" si="131"/>
        <v>186.3</v>
      </c>
      <c r="K175" s="77">
        <f t="shared" si="132"/>
        <v>1.0743048763061627E-3</v>
      </c>
      <c r="L175" s="6"/>
      <c r="M175" s="89"/>
      <c r="N175" s="6"/>
      <c r="O175" s="6"/>
      <c r="P175" s="6"/>
      <c r="Q175" s="6"/>
      <c r="R175" s="6"/>
      <c r="S175" s="6"/>
      <c r="T175" s="6"/>
      <c r="U175" s="6"/>
      <c r="V175" s="6"/>
      <c r="W175" s="6"/>
      <c r="X175" s="6"/>
      <c r="Y175" s="6"/>
      <c r="Z175" s="6"/>
      <c r="AA175" s="6"/>
      <c r="AB175" s="6"/>
      <c r="AC175" s="6"/>
      <c r="AD175" s="6"/>
      <c r="AE175" s="6"/>
      <c r="AF175" s="6"/>
      <c r="AG175" s="6"/>
      <c r="AH175" s="6"/>
      <c r="AI175" s="6"/>
    </row>
    <row r="176" spans="1:35" ht="49.5" customHeight="1">
      <c r="A176" s="197" t="s">
        <v>1817</v>
      </c>
      <c r="B176" s="53"/>
      <c r="C176" s="54"/>
      <c r="D176" s="55" t="s">
        <v>1819</v>
      </c>
      <c r="E176" s="54"/>
      <c r="F176" s="56"/>
      <c r="G176" s="57"/>
      <c r="H176" s="58" t="s">
        <v>106</v>
      </c>
      <c r="I176" s="59">
        <f t="shared" ref="I176:J176" si="133">SUBTOTAL(9,I177:I185)</f>
        <v>4457.66</v>
      </c>
      <c r="J176" s="59">
        <f t="shared" si="133"/>
        <v>5438.33</v>
      </c>
      <c r="K176" s="60">
        <f t="shared" ref="K176:L176" si="134">SUM(I177:I185)</f>
        <v>4457.66</v>
      </c>
      <c r="L176" s="60">
        <f t="shared" si="134"/>
        <v>5438.33</v>
      </c>
      <c r="M176" s="61"/>
      <c r="N176" s="39"/>
      <c r="O176" s="39"/>
      <c r="P176" s="39"/>
      <c r="Q176" s="39"/>
      <c r="R176" s="39"/>
      <c r="S176" s="39"/>
      <c r="T176" s="39"/>
      <c r="U176" s="39"/>
      <c r="V176" s="39"/>
      <c r="W176" s="39"/>
      <c r="X176" s="39"/>
      <c r="Y176" s="39"/>
      <c r="Z176" s="39"/>
      <c r="AA176" s="39"/>
      <c r="AB176" s="39"/>
      <c r="AC176" s="39"/>
      <c r="AD176" s="39"/>
      <c r="AE176" s="39"/>
      <c r="AF176" s="39"/>
      <c r="AG176" s="39"/>
      <c r="AH176" s="39"/>
      <c r="AI176" s="39"/>
    </row>
    <row r="177" spans="1:35" ht="79.5" customHeight="1">
      <c r="A177" s="63" t="s">
        <v>1822</v>
      </c>
      <c r="B177" s="71">
        <v>101497</v>
      </c>
      <c r="C177" s="65" t="s">
        <v>143</v>
      </c>
      <c r="D177" s="66" t="s">
        <v>2347</v>
      </c>
      <c r="E177" s="71" t="s">
        <v>470</v>
      </c>
      <c r="F177" s="73">
        <v>1</v>
      </c>
      <c r="G177" s="75">
        <v>2073.91</v>
      </c>
      <c r="H177" s="75">
        <f t="shared" ref="H177:H185" si="135">TRUNC(G177*(1+$J$5),2)</f>
        <v>2530.17</v>
      </c>
      <c r="I177" s="75">
        <f t="shared" ref="I177:I185" si="136">TRUNC(G177*F177,2)</f>
        <v>2073.91</v>
      </c>
      <c r="J177" s="75">
        <f t="shared" ref="J177:J185" si="137">TRUNC(H177*F177,2)</f>
        <v>2530.17</v>
      </c>
      <c r="K177" s="77">
        <f t="shared" ref="K177:K185" si="138">J177/$J$212</f>
        <v>1.459030579110877E-2</v>
      </c>
      <c r="L177" s="6"/>
      <c r="M177" s="89"/>
      <c r="N177" s="6"/>
      <c r="O177" s="6"/>
      <c r="P177" s="6"/>
      <c r="Q177" s="6"/>
      <c r="R177" s="6"/>
      <c r="S177" s="6"/>
      <c r="T177" s="6"/>
      <c r="U177" s="6"/>
      <c r="V177" s="6"/>
      <c r="W177" s="6"/>
      <c r="X177" s="6"/>
      <c r="Y177" s="6"/>
      <c r="Z177" s="6"/>
      <c r="AA177" s="6"/>
      <c r="AB177" s="6"/>
      <c r="AC177" s="6"/>
      <c r="AD177" s="6"/>
      <c r="AE177" s="6"/>
      <c r="AF177" s="6"/>
      <c r="AG177" s="6"/>
      <c r="AH177" s="6"/>
      <c r="AI177" s="6"/>
    </row>
    <row r="178" spans="1:35" ht="60" customHeight="1">
      <c r="A178" s="63" t="s">
        <v>1836</v>
      </c>
      <c r="B178" s="71">
        <v>5057</v>
      </c>
      <c r="C178" s="65" t="s">
        <v>1321</v>
      </c>
      <c r="D178" s="66" t="s">
        <v>2348</v>
      </c>
      <c r="E178" s="71" t="s">
        <v>470</v>
      </c>
      <c r="F178" s="73">
        <v>1</v>
      </c>
      <c r="G178" s="75">
        <v>1072.0999999999999</v>
      </c>
      <c r="H178" s="75">
        <f t="shared" si="135"/>
        <v>1307.96</v>
      </c>
      <c r="I178" s="75">
        <f t="shared" si="136"/>
        <v>1072.0999999999999</v>
      </c>
      <c r="J178" s="75">
        <f t="shared" si="137"/>
        <v>1307.96</v>
      </c>
      <c r="K178" s="77">
        <f t="shared" si="138"/>
        <v>7.5423929469318769E-3</v>
      </c>
      <c r="L178" s="6"/>
      <c r="M178" s="89"/>
      <c r="N178" s="6"/>
      <c r="O178" s="6"/>
      <c r="P178" s="6"/>
      <c r="Q178" s="6"/>
      <c r="R178" s="6"/>
      <c r="S178" s="6"/>
      <c r="T178" s="6"/>
      <c r="U178" s="6"/>
      <c r="V178" s="6"/>
      <c r="W178" s="6"/>
      <c r="X178" s="6"/>
      <c r="Y178" s="6"/>
      <c r="Z178" s="6"/>
      <c r="AA178" s="6"/>
      <c r="AB178" s="6"/>
      <c r="AC178" s="6"/>
      <c r="AD178" s="6"/>
      <c r="AE178" s="6"/>
      <c r="AF178" s="6"/>
      <c r="AG178" s="6"/>
      <c r="AH178" s="6"/>
      <c r="AI178" s="6"/>
    </row>
    <row r="179" spans="1:35" ht="60" customHeight="1">
      <c r="A179" s="63" t="s">
        <v>1854</v>
      </c>
      <c r="B179" s="71" t="s">
        <v>1325</v>
      </c>
      <c r="C179" s="65" t="s">
        <v>10</v>
      </c>
      <c r="D179" s="66" t="s">
        <v>2349</v>
      </c>
      <c r="E179" s="71" t="s">
        <v>470</v>
      </c>
      <c r="F179" s="73">
        <v>2</v>
      </c>
      <c r="G179" s="75">
        <v>80.11</v>
      </c>
      <c r="H179" s="75">
        <f t="shared" si="135"/>
        <v>97.73</v>
      </c>
      <c r="I179" s="75">
        <f t="shared" si="136"/>
        <v>160.22</v>
      </c>
      <c r="J179" s="75">
        <f t="shared" si="137"/>
        <v>195.46</v>
      </c>
      <c r="K179" s="77">
        <f t="shared" si="138"/>
        <v>1.127126307690835E-3</v>
      </c>
      <c r="L179" s="6"/>
      <c r="M179" s="89"/>
      <c r="N179" s="6"/>
      <c r="O179" s="6"/>
      <c r="P179" s="6"/>
      <c r="Q179" s="6"/>
      <c r="R179" s="6"/>
      <c r="S179" s="6"/>
      <c r="T179" s="6"/>
      <c r="U179" s="6"/>
      <c r="V179" s="6"/>
      <c r="W179" s="6"/>
      <c r="X179" s="6"/>
      <c r="Y179" s="6"/>
      <c r="Z179" s="6"/>
      <c r="AA179" s="6"/>
      <c r="AB179" s="6"/>
      <c r="AC179" s="6"/>
      <c r="AD179" s="6"/>
      <c r="AE179" s="6"/>
      <c r="AF179" s="6"/>
      <c r="AG179" s="6"/>
      <c r="AH179" s="6"/>
      <c r="AI179" s="6"/>
    </row>
    <row r="180" spans="1:35" ht="60" customHeight="1">
      <c r="A180" s="63" t="s">
        <v>1866</v>
      </c>
      <c r="B180" s="113" t="s">
        <v>566</v>
      </c>
      <c r="C180" s="65" t="s">
        <v>10</v>
      </c>
      <c r="D180" s="66" t="s">
        <v>2284</v>
      </c>
      <c r="E180" s="71" t="s">
        <v>156</v>
      </c>
      <c r="F180" s="73">
        <v>0.08</v>
      </c>
      <c r="G180" s="75">
        <v>71.7</v>
      </c>
      <c r="H180" s="75">
        <f t="shared" si="135"/>
        <v>87.47</v>
      </c>
      <c r="I180" s="75">
        <f t="shared" si="136"/>
        <v>5.73</v>
      </c>
      <c r="J180" s="75">
        <f t="shared" si="137"/>
        <v>6.99</v>
      </c>
      <c r="K180" s="77">
        <f t="shared" si="138"/>
        <v>4.030805735577068E-5</v>
      </c>
      <c r="L180" s="6"/>
      <c r="M180" s="89"/>
      <c r="N180" s="6"/>
      <c r="O180" s="6"/>
      <c r="P180" s="6"/>
      <c r="Q180" s="6"/>
      <c r="R180" s="6"/>
      <c r="S180" s="6"/>
      <c r="T180" s="6"/>
      <c r="U180" s="6"/>
      <c r="V180" s="6"/>
      <c r="W180" s="6"/>
      <c r="X180" s="6"/>
      <c r="Y180" s="6"/>
      <c r="Z180" s="6"/>
      <c r="AA180" s="6"/>
      <c r="AB180" s="6"/>
      <c r="AC180" s="6"/>
      <c r="AD180" s="6"/>
      <c r="AE180" s="6"/>
      <c r="AF180" s="6"/>
      <c r="AG180" s="6"/>
      <c r="AH180" s="6"/>
      <c r="AI180" s="6"/>
    </row>
    <row r="181" spans="1:35" ht="79.5" customHeight="1">
      <c r="A181" s="63" t="s">
        <v>1878</v>
      </c>
      <c r="B181" s="71">
        <v>101616</v>
      </c>
      <c r="C181" s="65" t="s">
        <v>143</v>
      </c>
      <c r="D181" s="66" t="s">
        <v>2332</v>
      </c>
      <c r="E181" s="71" t="s">
        <v>13</v>
      </c>
      <c r="F181" s="73">
        <v>0.16</v>
      </c>
      <c r="G181" s="75">
        <v>10.23</v>
      </c>
      <c r="H181" s="75">
        <f t="shared" si="135"/>
        <v>12.48</v>
      </c>
      <c r="I181" s="75">
        <f t="shared" si="136"/>
        <v>1.63</v>
      </c>
      <c r="J181" s="75">
        <f t="shared" si="137"/>
        <v>1.99</v>
      </c>
      <c r="K181" s="77">
        <f t="shared" si="138"/>
        <v>1.1475398303001954E-5</v>
      </c>
      <c r="L181" s="6"/>
      <c r="M181" s="89"/>
      <c r="N181" s="6"/>
      <c r="O181" s="6"/>
      <c r="P181" s="6"/>
      <c r="Q181" s="6"/>
      <c r="R181" s="6"/>
      <c r="S181" s="6"/>
      <c r="T181" s="6"/>
      <c r="U181" s="6"/>
      <c r="V181" s="6"/>
      <c r="W181" s="6"/>
      <c r="X181" s="6"/>
      <c r="Y181" s="6"/>
      <c r="Z181" s="6"/>
      <c r="AA181" s="6"/>
      <c r="AB181" s="6"/>
      <c r="AC181" s="6"/>
      <c r="AD181" s="6"/>
      <c r="AE181" s="6"/>
      <c r="AF181" s="6"/>
      <c r="AG181" s="6"/>
      <c r="AH181" s="6"/>
      <c r="AI181" s="6"/>
    </row>
    <row r="182" spans="1:35" ht="79.5" customHeight="1">
      <c r="A182" s="63" t="s">
        <v>1887</v>
      </c>
      <c r="B182" s="71">
        <v>97882</v>
      </c>
      <c r="C182" s="65" t="s">
        <v>143</v>
      </c>
      <c r="D182" s="66" t="s">
        <v>2333</v>
      </c>
      <c r="E182" s="71" t="s">
        <v>470</v>
      </c>
      <c r="F182" s="73">
        <v>1</v>
      </c>
      <c r="G182" s="75">
        <v>248.61</v>
      </c>
      <c r="H182" s="75">
        <f t="shared" si="135"/>
        <v>303.3</v>
      </c>
      <c r="I182" s="75">
        <f t="shared" si="136"/>
        <v>248.61</v>
      </c>
      <c r="J182" s="75">
        <f t="shared" si="137"/>
        <v>303.3</v>
      </c>
      <c r="K182" s="77">
        <f t="shared" si="138"/>
        <v>1.7489890981409509E-3</v>
      </c>
      <c r="L182" s="6"/>
      <c r="M182" s="89"/>
      <c r="N182" s="6"/>
      <c r="O182" s="6"/>
      <c r="P182" s="6"/>
      <c r="Q182" s="6"/>
      <c r="R182" s="6"/>
      <c r="S182" s="6"/>
      <c r="T182" s="6"/>
      <c r="U182" s="6"/>
      <c r="V182" s="6"/>
      <c r="W182" s="6"/>
      <c r="X182" s="6"/>
      <c r="Y182" s="6"/>
      <c r="Z182" s="6"/>
      <c r="AA182" s="6"/>
      <c r="AB182" s="6"/>
      <c r="AC182" s="6"/>
      <c r="AD182" s="6"/>
      <c r="AE182" s="6"/>
      <c r="AF182" s="6"/>
      <c r="AG182" s="6"/>
      <c r="AH182" s="6"/>
      <c r="AI182" s="6"/>
    </row>
    <row r="183" spans="1:35" ht="39.75" customHeight="1">
      <c r="A183" s="63" t="s">
        <v>1895</v>
      </c>
      <c r="B183" s="71" t="s">
        <v>275</v>
      </c>
      <c r="C183" s="65" t="s">
        <v>10</v>
      </c>
      <c r="D183" s="66" t="s">
        <v>2278</v>
      </c>
      <c r="E183" s="71" t="s">
        <v>156</v>
      </c>
      <c r="F183" s="73">
        <v>0.05</v>
      </c>
      <c r="G183" s="75">
        <v>228.38</v>
      </c>
      <c r="H183" s="75">
        <f t="shared" si="135"/>
        <v>278.62</v>
      </c>
      <c r="I183" s="75">
        <f t="shared" si="136"/>
        <v>11.41</v>
      </c>
      <c r="J183" s="75">
        <f t="shared" si="137"/>
        <v>13.93</v>
      </c>
      <c r="K183" s="77">
        <f t="shared" si="138"/>
        <v>8.0327788121013673E-5</v>
      </c>
      <c r="L183" s="6"/>
      <c r="M183" s="89"/>
      <c r="N183" s="6"/>
      <c r="O183" s="6"/>
      <c r="P183" s="6"/>
      <c r="Q183" s="6"/>
      <c r="R183" s="6"/>
      <c r="S183" s="6"/>
      <c r="T183" s="6"/>
      <c r="U183" s="6"/>
      <c r="V183" s="6"/>
      <c r="W183" s="6"/>
      <c r="X183" s="6"/>
      <c r="Y183" s="6"/>
      <c r="Z183" s="6"/>
      <c r="AA183" s="6"/>
      <c r="AB183" s="6"/>
      <c r="AC183" s="6"/>
      <c r="AD183" s="6"/>
      <c r="AE183" s="6"/>
      <c r="AF183" s="6"/>
      <c r="AG183" s="6"/>
      <c r="AH183" s="6"/>
      <c r="AI183" s="6"/>
    </row>
    <row r="184" spans="1:35" ht="79.5" customHeight="1">
      <c r="A184" s="63" t="s">
        <v>1903</v>
      </c>
      <c r="B184" s="71">
        <v>94963</v>
      </c>
      <c r="C184" s="65" t="s">
        <v>143</v>
      </c>
      <c r="D184" s="66" t="s">
        <v>2334</v>
      </c>
      <c r="E184" s="71" t="s">
        <v>156</v>
      </c>
      <c r="F184" s="73">
        <v>0.06</v>
      </c>
      <c r="G184" s="75">
        <v>445.19</v>
      </c>
      <c r="H184" s="75">
        <f t="shared" si="135"/>
        <v>543.13</v>
      </c>
      <c r="I184" s="75">
        <f t="shared" si="136"/>
        <v>26.71</v>
      </c>
      <c r="J184" s="75">
        <f t="shared" si="137"/>
        <v>32.58</v>
      </c>
      <c r="K184" s="77">
        <f t="shared" si="138"/>
        <v>1.87873606387841E-4</v>
      </c>
      <c r="L184" s="6"/>
      <c r="M184" s="89"/>
      <c r="N184" s="6"/>
      <c r="O184" s="6"/>
      <c r="P184" s="6"/>
      <c r="Q184" s="6"/>
      <c r="R184" s="6"/>
      <c r="S184" s="6"/>
      <c r="T184" s="6"/>
      <c r="U184" s="6"/>
      <c r="V184" s="6"/>
      <c r="W184" s="6"/>
      <c r="X184" s="6"/>
      <c r="Y184" s="6"/>
      <c r="Z184" s="6"/>
      <c r="AA184" s="6"/>
      <c r="AB184" s="6"/>
      <c r="AC184" s="6"/>
      <c r="AD184" s="6"/>
      <c r="AE184" s="6"/>
      <c r="AF184" s="6"/>
      <c r="AG184" s="6"/>
      <c r="AH184" s="6"/>
      <c r="AI184" s="6"/>
    </row>
    <row r="185" spans="1:35" ht="39.75" customHeight="1">
      <c r="A185" s="63" t="s">
        <v>1912</v>
      </c>
      <c r="B185" s="71" t="s">
        <v>1345</v>
      </c>
      <c r="C185" s="65" t="s">
        <v>1344</v>
      </c>
      <c r="D185" s="66" t="s">
        <v>2350</v>
      </c>
      <c r="E185" s="71" t="s">
        <v>1347</v>
      </c>
      <c r="F185" s="73">
        <v>1</v>
      </c>
      <c r="G185" s="75">
        <v>857.33999999999992</v>
      </c>
      <c r="H185" s="75">
        <f t="shared" si="135"/>
        <v>1045.95</v>
      </c>
      <c r="I185" s="75">
        <f t="shared" si="136"/>
        <v>857.34</v>
      </c>
      <c r="J185" s="75">
        <f t="shared" si="137"/>
        <v>1045.95</v>
      </c>
      <c r="K185" s="77">
        <f t="shared" si="138"/>
        <v>6.0315039472486898E-3</v>
      </c>
      <c r="L185" s="6"/>
      <c r="M185" s="89"/>
      <c r="N185" s="6"/>
      <c r="O185" s="6"/>
      <c r="P185" s="6"/>
      <c r="Q185" s="6"/>
      <c r="R185" s="6"/>
      <c r="S185" s="6"/>
      <c r="T185" s="6"/>
      <c r="U185" s="6"/>
      <c r="V185" s="6"/>
      <c r="W185" s="6"/>
      <c r="X185" s="6"/>
      <c r="Y185" s="6"/>
      <c r="Z185" s="6"/>
      <c r="AA185" s="6"/>
      <c r="AB185" s="6"/>
      <c r="AC185" s="6"/>
      <c r="AD185" s="6"/>
      <c r="AE185" s="6"/>
      <c r="AF185" s="6"/>
      <c r="AG185" s="6"/>
      <c r="AH185" s="6"/>
      <c r="AI185" s="6"/>
    </row>
    <row r="186" spans="1:35" ht="49.5" customHeight="1">
      <c r="A186" s="94"/>
      <c r="B186" s="103"/>
      <c r="C186" s="104"/>
      <c r="D186" s="95"/>
      <c r="E186" s="98"/>
      <c r="F186" s="97"/>
      <c r="G186" s="105"/>
      <c r="H186" s="58" t="s">
        <v>336</v>
      </c>
      <c r="I186" s="59">
        <f t="shared" ref="I186:J186" si="139">SUBTOTAL(9,I149:I185)</f>
        <v>11515.249999999998</v>
      </c>
      <c r="J186" s="59">
        <f t="shared" si="139"/>
        <v>14048.19</v>
      </c>
      <c r="K186" s="6"/>
      <c r="L186" s="6"/>
      <c r="M186" s="89"/>
      <c r="N186" s="6"/>
      <c r="O186" s="6"/>
      <c r="P186" s="6"/>
      <c r="Q186" s="6"/>
      <c r="R186" s="6"/>
      <c r="S186" s="6"/>
      <c r="T186" s="6"/>
      <c r="U186" s="6"/>
      <c r="V186" s="6"/>
      <c r="W186" s="6"/>
      <c r="X186" s="6"/>
      <c r="Y186" s="6"/>
      <c r="Z186" s="6"/>
      <c r="AA186" s="6"/>
      <c r="AB186" s="6"/>
      <c r="AC186" s="6"/>
      <c r="AD186" s="6"/>
      <c r="AE186" s="6"/>
      <c r="AF186" s="6"/>
      <c r="AG186" s="6"/>
      <c r="AH186" s="6"/>
      <c r="AI186" s="6"/>
    </row>
    <row r="187" spans="1:35" ht="49.5" customHeight="1">
      <c r="A187" s="40">
        <v>8</v>
      </c>
      <c r="B187" s="41"/>
      <c r="C187" s="42"/>
      <c r="D187" s="41" t="s">
        <v>1928</v>
      </c>
      <c r="E187" s="41"/>
      <c r="F187" s="43"/>
      <c r="G187" s="44"/>
      <c r="H187" s="41"/>
      <c r="I187" s="41"/>
      <c r="J187" s="45"/>
      <c r="K187" s="47">
        <f t="shared" ref="K187:L187" si="140">I193</f>
        <v>11133.04</v>
      </c>
      <c r="L187" s="47">
        <f t="shared" si="140"/>
        <v>13582.31</v>
      </c>
      <c r="M187" s="89"/>
      <c r="N187" s="50">
        <f>A187</f>
        <v>8</v>
      </c>
      <c r="O187" s="51" t="str">
        <f>IF(L187=SUM(L188:L192),"OK","NOK")</f>
        <v>OK</v>
      </c>
      <c r="P187" s="6"/>
      <c r="Q187" s="6"/>
      <c r="R187" s="6"/>
      <c r="S187" s="6"/>
      <c r="T187" s="6"/>
      <c r="U187" s="6"/>
      <c r="V187" s="6"/>
      <c r="W187" s="6"/>
      <c r="X187" s="6"/>
      <c r="Y187" s="6"/>
      <c r="Z187" s="6"/>
      <c r="AA187" s="6"/>
      <c r="AB187" s="6"/>
      <c r="AC187" s="6"/>
      <c r="AD187" s="6"/>
      <c r="AE187" s="6"/>
      <c r="AF187" s="6"/>
      <c r="AG187" s="6"/>
      <c r="AH187" s="6"/>
      <c r="AI187" s="6"/>
    </row>
    <row r="188" spans="1:35" ht="49.5" customHeight="1">
      <c r="A188" s="197" t="s">
        <v>1932</v>
      </c>
      <c r="B188" s="53"/>
      <c r="C188" s="54"/>
      <c r="D188" s="55" t="s">
        <v>1933</v>
      </c>
      <c r="E188" s="54"/>
      <c r="F188" s="56"/>
      <c r="G188" s="57"/>
      <c r="H188" s="58" t="s">
        <v>106</v>
      </c>
      <c r="I188" s="59">
        <f t="shared" ref="I188:J188" si="141">SUBTOTAL(9,I189:I192)</f>
        <v>11133.04</v>
      </c>
      <c r="J188" s="59">
        <f t="shared" si="141"/>
        <v>13582.31</v>
      </c>
      <c r="K188" s="60">
        <f t="shared" ref="K188:L188" si="142">SUM(I189:I192)</f>
        <v>11133.04</v>
      </c>
      <c r="L188" s="60">
        <f t="shared" si="142"/>
        <v>13582.31</v>
      </c>
      <c r="M188" s="61"/>
      <c r="N188" s="39"/>
      <c r="O188" s="39"/>
      <c r="P188" s="39"/>
      <c r="Q188" s="39"/>
      <c r="R188" s="39"/>
      <c r="S188" s="39"/>
      <c r="T188" s="39"/>
      <c r="U188" s="39"/>
      <c r="V188" s="39"/>
      <c r="W188" s="39"/>
      <c r="X188" s="39"/>
      <c r="Y188" s="39"/>
      <c r="Z188" s="39"/>
      <c r="AA188" s="39"/>
      <c r="AB188" s="39"/>
      <c r="AC188" s="39"/>
      <c r="AD188" s="39"/>
      <c r="AE188" s="39"/>
      <c r="AF188" s="39"/>
      <c r="AG188" s="39"/>
      <c r="AH188" s="39"/>
      <c r="AI188" s="39"/>
    </row>
    <row r="189" spans="1:35" ht="39.75" customHeight="1">
      <c r="A189" s="63" t="s">
        <v>1939</v>
      </c>
      <c r="B189" s="112" t="s">
        <v>275</v>
      </c>
      <c r="C189" s="65" t="s">
        <v>10</v>
      </c>
      <c r="D189" s="66" t="s">
        <v>2278</v>
      </c>
      <c r="E189" s="71" t="s">
        <v>156</v>
      </c>
      <c r="F189" s="73">
        <v>0.26</v>
      </c>
      <c r="G189" s="75">
        <v>228.38</v>
      </c>
      <c r="H189" s="75">
        <f t="shared" ref="H189:H192" si="143">TRUNC(G189*(1+$J$5),2)</f>
        <v>278.62</v>
      </c>
      <c r="I189" s="75">
        <f t="shared" ref="I189:I192" si="144">TRUNC(G189*F189,2)</f>
        <v>59.37</v>
      </c>
      <c r="J189" s="75">
        <f t="shared" ref="J189:J192" si="145">TRUNC(H189*F189,2)</f>
        <v>72.44</v>
      </c>
      <c r="K189" s="77">
        <f t="shared" ref="K189:K192" si="146">J189/$J$212</f>
        <v>4.177275643565133E-4</v>
      </c>
      <c r="L189" s="39"/>
      <c r="M189" s="89"/>
      <c r="N189" s="6"/>
      <c r="O189" s="6"/>
      <c r="P189" s="6"/>
      <c r="Q189" s="6"/>
      <c r="R189" s="6"/>
      <c r="S189" s="6"/>
      <c r="T189" s="6"/>
      <c r="U189" s="6"/>
      <c r="V189" s="6"/>
      <c r="W189" s="6"/>
      <c r="X189" s="6"/>
      <c r="Y189" s="6"/>
      <c r="Z189" s="6"/>
      <c r="AA189" s="6"/>
      <c r="AB189" s="6"/>
      <c r="AC189" s="6"/>
      <c r="AD189" s="6"/>
      <c r="AE189" s="6"/>
      <c r="AF189" s="6"/>
      <c r="AG189" s="6"/>
      <c r="AH189" s="6"/>
      <c r="AI189" s="6"/>
    </row>
    <row r="190" spans="1:35" ht="39.75" customHeight="1">
      <c r="A190" s="63" t="s">
        <v>1948</v>
      </c>
      <c r="B190" s="71" t="s">
        <v>1369</v>
      </c>
      <c r="C190" s="65" t="s">
        <v>68</v>
      </c>
      <c r="D190" s="66" t="s">
        <v>2351</v>
      </c>
      <c r="E190" s="71" t="s">
        <v>28</v>
      </c>
      <c r="F190" s="73">
        <v>15</v>
      </c>
      <c r="G190" s="75">
        <v>423.32</v>
      </c>
      <c r="H190" s="75">
        <f t="shared" si="143"/>
        <v>516.45000000000005</v>
      </c>
      <c r="I190" s="75">
        <f t="shared" si="144"/>
        <v>6349.8</v>
      </c>
      <c r="J190" s="75">
        <f t="shared" si="145"/>
        <v>7746.75</v>
      </c>
      <c r="K190" s="77">
        <f t="shared" si="146"/>
        <v>4.4671880303407227E-2</v>
      </c>
      <c r="L190" s="6"/>
      <c r="M190" s="89"/>
      <c r="N190" s="6"/>
      <c r="O190" s="6"/>
      <c r="P190" s="6"/>
      <c r="Q190" s="6"/>
      <c r="R190" s="6"/>
      <c r="S190" s="6"/>
      <c r="T190" s="6"/>
      <c r="U190" s="6"/>
      <c r="V190" s="6"/>
      <c r="W190" s="6"/>
      <c r="X190" s="6"/>
      <c r="Y190" s="6"/>
      <c r="Z190" s="6"/>
      <c r="AA190" s="6"/>
      <c r="AB190" s="6"/>
      <c r="AC190" s="6"/>
      <c r="AD190" s="6"/>
      <c r="AE190" s="6"/>
      <c r="AF190" s="6"/>
      <c r="AG190" s="6"/>
      <c r="AH190" s="6"/>
      <c r="AI190" s="6"/>
    </row>
    <row r="191" spans="1:35" ht="39.75" customHeight="1">
      <c r="A191" s="63" t="s">
        <v>1962</v>
      </c>
      <c r="B191" s="64" t="s">
        <v>1406</v>
      </c>
      <c r="C191" s="65" t="s">
        <v>68</v>
      </c>
      <c r="D191" s="66" t="s">
        <v>2352</v>
      </c>
      <c r="E191" s="71" t="s">
        <v>470</v>
      </c>
      <c r="F191" s="73">
        <v>1</v>
      </c>
      <c r="G191" s="75">
        <v>3424.46</v>
      </c>
      <c r="H191" s="75">
        <f t="shared" si="143"/>
        <v>4177.84</v>
      </c>
      <c r="I191" s="75">
        <f t="shared" si="144"/>
        <v>3424.46</v>
      </c>
      <c r="J191" s="75">
        <f t="shared" si="145"/>
        <v>4177.84</v>
      </c>
      <c r="K191" s="77">
        <f t="shared" si="146"/>
        <v>2.409164725940386E-2</v>
      </c>
      <c r="L191" s="39"/>
      <c r="M191" s="89"/>
      <c r="N191" s="6"/>
      <c r="O191" s="6"/>
      <c r="P191" s="6"/>
      <c r="Q191" s="6"/>
      <c r="R191" s="6"/>
      <c r="S191" s="6"/>
      <c r="T191" s="6"/>
      <c r="U191" s="6"/>
      <c r="V191" s="6"/>
      <c r="W191" s="6"/>
      <c r="X191" s="6"/>
      <c r="Y191" s="6"/>
      <c r="Z191" s="6"/>
      <c r="AA191" s="6"/>
      <c r="AB191" s="6"/>
      <c r="AC191" s="6"/>
      <c r="AD191" s="6"/>
      <c r="AE191" s="6"/>
      <c r="AF191" s="6"/>
      <c r="AG191" s="6"/>
      <c r="AH191" s="6"/>
      <c r="AI191" s="6"/>
    </row>
    <row r="192" spans="1:35" ht="79.5" customHeight="1">
      <c r="A192" s="63" t="s">
        <v>1973</v>
      </c>
      <c r="B192" s="71">
        <v>103310</v>
      </c>
      <c r="C192" s="65" t="s">
        <v>143</v>
      </c>
      <c r="D192" s="66" t="s">
        <v>2353</v>
      </c>
      <c r="E192" s="71" t="s">
        <v>470</v>
      </c>
      <c r="F192" s="73">
        <v>1</v>
      </c>
      <c r="G192" s="75">
        <v>1299.4100000000001</v>
      </c>
      <c r="H192" s="75">
        <f t="shared" si="143"/>
        <v>1585.28</v>
      </c>
      <c r="I192" s="75">
        <f t="shared" si="144"/>
        <v>1299.4100000000001</v>
      </c>
      <c r="J192" s="75">
        <f t="shared" si="145"/>
        <v>1585.28</v>
      </c>
      <c r="K192" s="77">
        <f t="shared" si="146"/>
        <v>9.1415675486346409E-3</v>
      </c>
      <c r="L192" s="6"/>
      <c r="M192" s="89"/>
      <c r="N192" s="6"/>
      <c r="O192" s="6"/>
      <c r="P192" s="6"/>
      <c r="Q192" s="6"/>
      <c r="R192" s="6"/>
      <c r="S192" s="6"/>
      <c r="T192" s="6"/>
      <c r="U192" s="6"/>
      <c r="V192" s="6"/>
      <c r="W192" s="6"/>
      <c r="X192" s="6"/>
      <c r="Y192" s="6"/>
      <c r="Z192" s="6"/>
      <c r="AA192" s="6"/>
      <c r="AB192" s="6"/>
      <c r="AC192" s="6"/>
      <c r="AD192" s="6"/>
      <c r="AE192" s="6"/>
      <c r="AF192" s="6"/>
      <c r="AG192" s="6"/>
      <c r="AH192" s="6"/>
      <c r="AI192" s="6"/>
    </row>
    <row r="193" spans="1:35" ht="49.5" customHeight="1">
      <c r="A193" s="94"/>
      <c r="B193" s="103"/>
      <c r="C193" s="104"/>
      <c r="D193" s="95"/>
      <c r="E193" s="98"/>
      <c r="F193" s="97"/>
      <c r="G193" s="105"/>
      <c r="H193" s="58" t="s">
        <v>336</v>
      </c>
      <c r="I193" s="59">
        <f t="shared" ref="I193:J193" si="147">SUBTOTAL(9,I189:I192)</f>
        <v>11133.04</v>
      </c>
      <c r="J193" s="59">
        <f t="shared" si="147"/>
        <v>13582.31</v>
      </c>
      <c r="K193" s="6"/>
      <c r="L193" s="6"/>
      <c r="M193" s="89"/>
      <c r="N193" s="6"/>
      <c r="O193" s="6"/>
      <c r="P193" s="6"/>
      <c r="Q193" s="6"/>
      <c r="R193" s="6"/>
      <c r="S193" s="6"/>
      <c r="T193" s="6"/>
      <c r="U193" s="6"/>
      <c r="V193" s="6"/>
      <c r="W193" s="6"/>
      <c r="X193" s="6"/>
      <c r="Y193" s="6"/>
      <c r="Z193" s="6"/>
      <c r="AA193" s="6"/>
      <c r="AB193" s="6"/>
      <c r="AC193" s="6"/>
      <c r="AD193" s="6"/>
      <c r="AE193" s="6"/>
      <c r="AF193" s="6"/>
      <c r="AG193" s="6"/>
      <c r="AH193" s="6"/>
      <c r="AI193" s="6"/>
    </row>
    <row r="194" spans="1:35" ht="49.5" customHeight="1">
      <c r="A194" s="40">
        <v>9</v>
      </c>
      <c r="B194" s="41"/>
      <c r="C194" s="42"/>
      <c r="D194" s="41" t="s">
        <v>1981</v>
      </c>
      <c r="E194" s="41"/>
      <c r="F194" s="43"/>
      <c r="G194" s="44"/>
      <c r="H194" s="41"/>
      <c r="I194" s="41"/>
      <c r="J194" s="45"/>
      <c r="K194" s="47">
        <f t="shared" ref="K194:L194" si="148">I205</f>
        <v>15355.659999999998</v>
      </c>
      <c r="L194" s="47">
        <f t="shared" si="148"/>
        <v>18731.34</v>
      </c>
      <c r="M194" s="89"/>
      <c r="N194" s="50">
        <f>A194</f>
        <v>9</v>
      </c>
      <c r="O194" s="51" t="str">
        <f>IF(L194=SUM(L195:L204),"OK","NOK")</f>
        <v>OK</v>
      </c>
      <c r="P194" s="6"/>
      <c r="Q194" s="6"/>
      <c r="R194" s="6"/>
      <c r="S194" s="6"/>
      <c r="T194" s="6"/>
      <c r="U194" s="6"/>
      <c r="V194" s="6"/>
      <c r="W194" s="6"/>
      <c r="X194" s="6"/>
      <c r="Y194" s="6"/>
      <c r="Z194" s="6"/>
      <c r="AA194" s="6"/>
      <c r="AB194" s="6"/>
      <c r="AC194" s="6"/>
      <c r="AD194" s="6"/>
      <c r="AE194" s="6"/>
      <c r="AF194" s="6"/>
      <c r="AG194" s="6"/>
      <c r="AH194" s="6"/>
      <c r="AI194" s="6"/>
    </row>
    <row r="195" spans="1:35" ht="49.5" customHeight="1">
      <c r="A195" s="197" t="s">
        <v>1988</v>
      </c>
      <c r="B195" s="53"/>
      <c r="C195" s="54"/>
      <c r="D195" s="55" t="s">
        <v>1989</v>
      </c>
      <c r="E195" s="54"/>
      <c r="F195" s="56"/>
      <c r="G195" s="57"/>
      <c r="H195" s="58" t="s">
        <v>106</v>
      </c>
      <c r="I195" s="59">
        <f t="shared" ref="I195:J195" si="149">SUBTOTAL(9,I196:I200)</f>
        <v>5670.58</v>
      </c>
      <c r="J195" s="59">
        <f t="shared" si="149"/>
        <v>6917.67</v>
      </c>
      <c r="K195" s="60">
        <f t="shared" ref="K195:L195" si="150">SUM(I196:I200)</f>
        <v>5670.58</v>
      </c>
      <c r="L195" s="60">
        <f t="shared" si="150"/>
        <v>6917.67</v>
      </c>
      <c r="M195" s="61"/>
      <c r="N195" s="39"/>
      <c r="O195" s="39"/>
      <c r="P195" s="39"/>
      <c r="Q195" s="39"/>
      <c r="R195" s="39"/>
      <c r="S195" s="39"/>
      <c r="T195" s="39"/>
      <c r="U195" s="39"/>
      <c r="V195" s="39"/>
      <c r="W195" s="39"/>
      <c r="X195" s="39"/>
      <c r="Y195" s="39"/>
      <c r="Z195" s="39"/>
      <c r="AA195" s="39"/>
      <c r="AB195" s="39"/>
      <c r="AC195" s="39"/>
      <c r="AD195" s="39"/>
      <c r="AE195" s="39"/>
      <c r="AF195" s="39"/>
      <c r="AG195" s="39"/>
      <c r="AH195" s="39"/>
      <c r="AI195" s="39"/>
    </row>
    <row r="196" spans="1:35" ht="60" customHeight="1">
      <c r="A196" s="63" t="s">
        <v>1992</v>
      </c>
      <c r="B196" s="113" t="s">
        <v>566</v>
      </c>
      <c r="C196" s="65" t="s">
        <v>10</v>
      </c>
      <c r="D196" s="66" t="s">
        <v>2284</v>
      </c>
      <c r="E196" s="71" t="s">
        <v>156</v>
      </c>
      <c r="F196" s="73">
        <v>6.45</v>
      </c>
      <c r="G196" s="75">
        <v>71.7</v>
      </c>
      <c r="H196" s="75">
        <f t="shared" ref="H196:H200" si="151">TRUNC(G196*(1+$J$5),2)</f>
        <v>87.47</v>
      </c>
      <c r="I196" s="75">
        <f t="shared" ref="I196:I200" si="152">TRUNC(G196*F196,2)</f>
        <v>462.46</v>
      </c>
      <c r="J196" s="75">
        <f t="shared" ref="J196:J200" si="153">TRUNC(H196*F196,2)</f>
        <v>564.17999999999995</v>
      </c>
      <c r="K196" s="77">
        <f t="shared" ref="K196:K200" si="154">J196/$J$212</f>
        <v>3.2533619168782116E-3</v>
      </c>
      <c r="L196" s="39"/>
      <c r="M196" s="89"/>
      <c r="N196" s="6"/>
      <c r="O196" s="6"/>
      <c r="P196" s="6"/>
      <c r="Q196" s="6"/>
      <c r="R196" s="6"/>
      <c r="S196" s="6"/>
      <c r="T196" s="6"/>
      <c r="U196" s="6"/>
      <c r="V196" s="6"/>
      <c r="W196" s="6"/>
      <c r="X196" s="6"/>
      <c r="Y196" s="6"/>
      <c r="Z196" s="6"/>
      <c r="AA196" s="6"/>
      <c r="AB196" s="6"/>
      <c r="AC196" s="6"/>
      <c r="AD196" s="6"/>
      <c r="AE196" s="6"/>
      <c r="AF196" s="6"/>
      <c r="AG196" s="6"/>
      <c r="AH196" s="6"/>
      <c r="AI196" s="6"/>
    </row>
    <row r="197" spans="1:35" ht="60" customHeight="1">
      <c r="A197" s="63" t="s">
        <v>2003</v>
      </c>
      <c r="B197" s="65" t="s">
        <v>1429</v>
      </c>
      <c r="C197" s="65" t="s">
        <v>1428</v>
      </c>
      <c r="D197" s="66" t="s">
        <v>2354</v>
      </c>
      <c r="E197" s="71" t="s">
        <v>28</v>
      </c>
      <c r="F197" s="73">
        <v>45.25</v>
      </c>
      <c r="G197" s="75">
        <v>39.42</v>
      </c>
      <c r="H197" s="75">
        <f t="shared" si="151"/>
        <v>48.09</v>
      </c>
      <c r="I197" s="75">
        <f t="shared" si="152"/>
        <v>1783.75</v>
      </c>
      <c r="J197" s="75">
        <f t="shared" si="153"/>
        <v>2176.0700000000002</v>
      </c>
      <c r="K197" s="77">
        <f t="shared" si="154"/>
        <v>1.2548376876991689E-2</v>
      </c>
      <c r="L197" s="39"/>
      <c r="M197" s="89"/>
      <c r="N197" s="6"/>
      <c r="O197" s="6"/>
      <c r="P197" s="6"/>
      <c r="Q197" s="6"/>
      <c r="R197" s="6"/>
      <c r="S197" s="6"/>
      <c r="T197" s="6"/>
      <c r="U197" s="6"/>
      <c r="V197" s="6"/>
      <c r="W197" s="6"/>
      <c r="X197" s="6"/>
      <c r="Y197" s="6"/>
      <c r="Z197" s="6"/>
      <c r="AA197" s="6"/>
      <c r="AB197" s="6"/>
      <c r="AC197" s="6"/>
      <c r="AD197" s="6"/>
      <c r="AE197" s="6"/>
      <c r="AF197" s="6"/>
      <c r="AG197" s="6"/>
      <c r="AH197" s="6"/>
      <c r="AI197" s="6"/>
    </row>
    <row r="198" spans="1:35" ht="39.75" customHeight="1">
      <c r="A198" s="63" t="s">
        <v>2010</v>
      </c>
      <c r="B198" s="64" t="s">
        <v>1441</v>
      </c>
      <c r="C198" s="65" t="s">
        <v>10</v>
      </c>
      <c r="D198" s="66" t="s">
        <v>2355</v>
      </c>
      <c r="E198" s="71" t="s">
        <v>156</v>
      </c>
      <c r="F198" s="73">
        <v>5.99</v>
      </c>
      <c r="G198" s="75">
        <v>248.72</v>
      </c>
      <c r="H198" s="75">
        <f t="shared" si="151"/>
        <v>303.43</v>
      </c>
      <c r="I198" s="75">
        <f t="shared" si="152"/>
        <v>1489.83</v>
      </c>
      <c r="J198" s="75">
        <f t="shared" si="153"/>
        <v>1817.54</v>
      </c>
      <c r="K198" s="77">
        <f t="shared" si="154"/>
        <v>1.0480902226953854E-2</v>
      </c>
      <c r="L198" s="39"/>
      <c r="M198" s="89"/>
      <c r="N198" s="6"/>
      <c r="O198" s="6"/>
      <c r="P198" s="6"/>
      <c r="Q198" s="6"/>
      <c r="R198" s="6"/>
      <c r="S198" s="6"/>
      <c r="T198" s="6"/>
      <c r="U198" s="6"/>
      <c r="V198" s="6"/>
      <c r="W198" s="6"/>
      <c r="X198" s="6"/>
      <c r="Y198" s="6"/>
      <c r="Z198" s="6"/>
      <c r="AA198" s="6"/>
      <c r="AB198" s="6"/>
      <c r="AC198" s="6"/>
      <c r="AD198" s="6"/>
      <c r="AE198" s="6"/>
      <c r="AF198" s="6"/>
      <c r="AG198" s="6"/>
      <c r="AH198" s="6"/>
      <c r="AI198" s="6"/>
    </row>
    <row r="199" spans="1:35" ht="60" customHeight="1">
      <c r="A199" s="63" t="s">
        <v>2018</v>
      </c>
      <c r="B199" s="65">
        <v>98505</v>
      </c>
      <c r="C199" s="65" t="s">
        <v>143</v>
      </c>
      <c r="D199" s="66" t="s">
        <v>1447</v>
      </c>
      <c r="E199" s="71" t="s">
        <v>13</v>
      </c>
      <c r="F199" s="73">
        <v>19.95</v>
      </c>
      <c r="G199" s="75">
        <v>75.489999999999995</v>
      </c>
      <c r="H199" s="75">
        <f t="shared" si="151"/>
        <v>92.09</v>
      </c>
      <c r="I199" s="75">
        <f t="shared" si="152"/>
        <v>1506.02</v>
      </c>
      <c r="J199" s="75">
        <f t="shared" si="153"/>
        <v>1837.19</v>
      </c>
      <c r="K199" s="77">
        <f t="shared" si="154"/>
        <v>1.0594214577031236E-2</v>
      </c>
      <c r="L199" s="39"/>
      <c r="M199" s="89" t="s">
        <v>2023</v>
      </c>
      <c r="N199" s="6"/>
      <c r="O199" s="6"/>
      <c r="P199" s="6"/>
      <c r="Q199" s="6"/>
      <c r="R199" s="6"/>
      <c r="S199" s="6"/>
      <c r="T199" s="6"/>
      <c r="U199" s="6"/>
      <c r="V199" s="6"/>
      <c r="W199" s="6"/>
      <c r="X199" s="6"/>
      <c r="Y199" s="6"/>
      <c r="Z199" s="6"/>
      <c r="AA199" s="6"/>
      <c r="AB199" s="6"/>
      <c r="AC199" s="6"/>
      <c r="AD199" s="6"/>
      <c r="AE199" s="6"/>
      <c r="AF199" s="6"/>
      <c r="AG199" s="6"/>
      <c r="AH199" s="6"/>
      <c r="AI199" s="6"/>
    </row>
    <row r="200" spans="1:35" ht="39.75" customHeight="1">
      <c r="A200" s="63" t="s">
        <v>2025</v>
      </c>
      <c r="B200" s="64" t="s">
        <v>1458</v>
      </c>
      <c r="C200" s="65" t="s">
        <v>1344</v>
      </c>
      <c r="D200" s="66" t="s">
        <v>2356</v>
      </c>
      <c r="E200" s="71" t="s">
        <v>1460</v>
      </c>
      <c r="F200" s="73">
        <v>39.9</v>
      </c>
      <c r="G200" s="75">
        <v>10.74</v>
      </c>
      <c r="H200" s="75">
        <f t="shared" si="151"/>
        <v>13.1</v>
      </c>
      <c r="I200" s="75">
        <f t="shared" si="152"/>
        <v>428.52</v>
      </c>
      <c r="J200" s="75">
        <f t="shared" si="153"/>
        <v>522.69000000000005</v>
      </c>
      <c r="K200" s="77">
        <f t="shared" si="154"/>
        <v>3.0141085120583373E-3</v>
      </c>
      <c r="L200" s="39"/>
      <c r="M200" s="89"/>
      <c r="N200" s="6"/>
      <c r="O200" s="6"/>
      <c r="P200" s="6"/>
      <c r="Q200" s="6"/>
      <c r="R200" s="6"/>
      <c r="S200" s="6"/>
      <c r="T200" s="6"/>
      <c r="U200" s="6"/>
      <c r="V200" s="6"/>
      <c r="W200" s="6"/>
      <c r="X200" s="6"/>
      <c r="Y200" s="6"/>
      <c r="Z200" s="6"/>
      <c r="AA200" s="6"/>
      <c r="AB200" s="6"/>
      <c r="AC200" s="6"/>
      <c r="AD200" s="6"/>
      <c r="AE200" s="6"/>
      <c r="AF200" s="6"/>
      <c r="AG200" s="6"/>
      <c r="AH200" s="6"/>
      <c r="AI200" s="6"/>
    </row>
    <row r="201" spans="1:35" ht="49.5" customHeight="1">
      <c r="A201" s="197" t="s">
        <v>2034</v>
      </c>
      <c r="B201" s="53"/>
      <c r="C201" s="54"/>
      <c r="D201" s="55" t="s">
        <v>2035</v>
      </c>
      <c r="E201" s="54"/>
      <c r="F201" s="56"/>
      <c r="G201" s="57"/>
      <c r="H201" s="58" t="s">
        <v>106</v>
      </c>
      <c r="I201" s="59">
        <f t="shared" ref="I201:J201" si="155">SUBTOTAL(9,I202:I204)</f>
        <v>9685.08</v>
      </c>
      <c r="J201" s="59">
        <f t="shared" si="155"/>
        <v>11813.67</v>
      </c>
      <c r="K201" s="60">
        <f t="shared" ref="K201:L201" si="156">SUM(I202:I204)</f>
        <v>9685.08</v>
      </c>
      <c r="L201" s="60">
        <f t="shared" si="156"/>
        <v>11813.67</v>
      </c>
      <c r="M201" s="61"/>
      <c r="N201" s="39"/>
      <c r="O201" s="39"/>
      <c r="P201" s="39"/>
      <c r="Q201" s="39"/>
      <c r="R201" s="39"/>
      <c r="S201" s="39"/>
      <c r="T201" s="39"/>
      <c r="U201" s="39"/>
      <c r="V201" s="39"/>
      <c r="W201" s="39"/>
      <c r="X201" s="39"/>
      <c r="Y201" s="39"/>
      <c r="Z201" s="39"/>
      <c r="AA201" s="39"/>
      <c r="AB201" s="39"/>
      <c r="AC201" s="39"/>
      <c r="AD201" s="39"/>
      <c r="AE201" s="39"/>
      <c r="AF201" s="39"/>
      <c r="AG201" s="39"/>
      <c r="AH201" s="39"/>
      <c r="AI201" s="39"/>
    </row>
    <row r="202" spans="1:35" ht="39.75" customHeight="1">
      <c r="A202" s="63" t="s">
        <v>2036</v>
      </c>
      <c r="B202" s="64" t="s">
        <v>1441</v>
      </c>
      <c r="C202" s="65" t="s">
        <v>10</v>
      </c>
      <c r="D202" s="66" t="s">
        <v>2355</v>
      </c>
      <c r="E202" s="71" t="s">
        <v>156</v>
      </c>
      <c r="F202" s="73">
        <v>9</v>
      </c>
      <c r="G202" s="75">
        <v>248.72</v>
      </c>
      <c r="H202" s="75">
        <f t="shared" ref="H202:H204" si="157">TRUNC(G202*(1+$J$5),2)</f>
        <v>303.43</v>
      </c>
      <c r="I202" s="75">
        <f t="shared" ref="I202:I204" si="158">TRUNC(G202*F202,2)</f>
        <v>2238.48</v>
      </c>
      <c r="J202" s="75">
        <f t="shared" ref="J202:J204" si="159">TRUNC(H202*F202,2)</f>
        <v>2730.87</v>
      </c>
      <c r="K202" s="77">
        <f t="shared" ref="K202:K204" si="160">J202/$J$212</f>
        <v>1.5747648725486906E-2</v>
      </c>
      <c r="L202" s="6"/>
      <c r="M202" s="89"/>
      <c r="N202" s="6"/>
      <c r="O202" s="6"/>
      <c r="P202" s="6"/>
      <c r="Q202" s="6"/>
      <c r="R202" s="6"/>
      <c r="S202" s="6"/>
      <c r="T202" s="6"/>
      <c r="U202" s="6"/>
      <c r="V202" s="6"/>
      <c r="W202" s="6"/>
      <c r="X202" s="6"/>
      <c r="Y202" s="6"/>
      <c r="Z202" s="6"/>
      <c r="AA202" s="6"/>
      <c r="AB202" s="6"/>
      <c r="AC202" s="6"/>
      <c r="AD202" s="6"/>
      <c r="AE202" s="6"/>
      <c r="AF202" s="6"/>
      <c r="AG202" s="6"/>
      <c r="AH202" s="6"/>
      <c r="AI202" s="6"/>
    </row>
    <row r="203" spans="1:35" ht="60" customHeight="1">
      <c r="A203" s="63" t="s">
        <v>2045</v>
      </c>
      <c r="B203" s="64" t="s">
        <v>1471</v>
      </c>
      <c r="C203" s="65" t="s">
        <v>10</v>
      </c>
      <c r="D203" s="66" t="s">
        <v>2357</v>
      </c>
      <c r="E203" s="71" t="s">
        <v>13</v>
      </c>
      <c r="F203" s="73">
        <v>180</v>
      </c>
      <c r="G203" s="75">
        <v>19.89</v>
      </c>
      <c r="H203" s="75">
        <f t="shared" si="157"/>
        <v>24.26</v>
      </c>
      <c r="I203" s="75">
        <f t="shared" si="158"/>
        <v>3580.2</v>
      </c>
      <c r="J203" s="75">
        <f t="shared" si="159"/>
        <v>4366.8</v>
      </c>
      <c r="K203" s="77">
        <f t="shared" si="160"/>
        <v>2.5181291110326097E-2</v>
      </c>
      <c r="L203" s="6"/>
      <c r="M203" s="89"/>
      <c r="N203" s="6"/>
      <c r="O203" s="6"/>
      <c r="P203" s="6"/>
      <c r="Q203" s="6"/>
      <c r="R203" s="6"/>
      <c r="S203" s="6"/>
      <c r="T203" s="6"/>
      <c r="U203" s="6"/>
      <c r="V203" s="6"/>
      <c r="W203" s="6"/>
      <c r="X203" s="6"/>
      <c r="Y203" s="6"/>
      <c r="Z203" s="6"/>
      <c r="AA203" s="6"/>
      <c r="AB203" s="6"/>
      <c r="AC203" s="6"/>
      <c r="AD203" s="6"/>
      <c r="AE203" s="6"/>
      <c r="AF203" s="6"/>
      <c r="AG203" s="6"/>
      <c r="AH203" s="6"/>
      <c r="AI203" s="6"/>
    </row>
    <row r="204" spans="1:35" ht="39.75" customHeight="1">
      <c r="A204" s="63" t="s">
        <v>2057</v>
      </c>
      <c r="B204" s="64" t="s">
        <v>1458</v>
      </c>
      <c r="C204" s="65" t="s">
        <v>1344</v>
      </c>
      <c r="D204" s="66" t="s">
        <v>2356</v>
      </c>
      <c r="E204" s="71" t="s">
        <v>1460</v>
      </c>
      <c r="F204" s="73">
        <v>360</v>
      </c>
      <c r="G204" s="75">
        <v>10.74</v>
      </c>
      <c r="H204" s="75">
        <f t="shared" si="157"/>
        <v>13.1</v>
      </c>
      <c r="I204" s="75">
        <f t="shared" si="158"/>
        <v>3866.4</v>
      </c>
      <c r="J204" s="75">
        <f t="shared" si="159"/>
        <v>4716</v>
      </c>
      <c r="K204" s="77">
        <f t="shared" si="160"/>
        <v>2.7194964018571462E-2</v>
      </c>
      <c r="L204" s="6"/>
      <c r="M204" s="89"/>
      <c r="N204" s="6"/>
      <c r="O204" s="6"/>
      <c r="P204" s="6"/>
      <c r="Q204" s="6"/>
      <c r="R204" s="6"/>
      <c r="S204" s="6"/>
      <c r="T204" s="6"/>
      <c r="U204" s="6"/>
      <c r="V204" s="6"/>
      <c r="W204" s="6"/>
      <c r="X204" s="6"/>
      <c r="Y204" s="6"/>
      <c r="Z204" s="6"/>
      <c r="AA204" s="6"/>
      <c r="AB204" s="6"/>
      <c r="AC204" s="6"/>
      <c r="AD204" s="6"/>
      <c r="AE204" s="6"/>
      <c r="AF204" s="6"/>
      <c r="AG204" s="6"/>
      <c r="AH204" s="6"/>
      <c r="AI204" s="6"/>
    </row>
    <row r="205" spans="1:35" ht="49.5" customHeight="1">
      <c r="A205" s="94"/>
      <c r="B205" s="103"/>
      <c r="C205" s="104"/>
      <c r="D205" s="95"/>
      <c r="E205" s="98"/>
      <c r="F205" s="97"/>
      <c r="G205" s="105"/>
      <c r="H205" s="58" t="s">
        <v>336</v>
      </c>
      <c r="I205" s="59">
        <f t="shared" ref="I205:J205" si="161">SUBTOTAL(9,I196:I204)</f>
        <v>15355.659999999998</v>
      </c>
      <c r="J205" s="59">
        <f t="shared" si="161"/>
        <v>18731.34</v>
      </c>
      <c r="K205" s="6"/>
      <c r="L205" s="6"/>
      <c r="M205" s="89"/>
      <c r="N205" s="6"/>
      <c r="O205" s="6"/>
      <c r="P205" s="6"/>
      <c r="Q205" s="6"/>
      <c r="R205" s="6"/>
      <c r="S205" s="6"/>
      <c r="T205" s="6"/>
      <c r="U205" s="6"/>
      <c r="V205" s="6"/>
      <c r="W205" s="6"/>
      <c r="X205" s="6"/>
      <c r="Y205" s="6"/>
      <c r="Z205" s="6"/>
      <c r="AA205" s="6"/>
      <c r="AB205" s="6"/>
      <c r="AC205" s="6"/>
      <c r="AD205" s="6"/>
      <c r="AE205" s="6"/>
      <c r="AF205" s="6"/>
      <c r="AG205" s="6"/>
      <c r="AH205" s="6"/>
      <c r="AI205" s="6"/>
    </row>
    <row r="206" spans="1:35" ht="49.5" customHeight="1">
      <c r="A206" s="115"/>
      <c r="B206" s="116"/>
      <c r="C206" s="117"/>
      <c r="D206" s="118"/>
      <c r="E206" s="119"/>
      <c r="F206" s="120"/>
      <c r="G206" s="121"/>
      <c r="H206" s="122"/>
      <c r="I206" s="123" t="s">
        <v>73</v>
      </c>
      <c r="J206" s="123" t="s">
        <v>75</v>
      </c>
      <c r="K206" s="36"/>
      <c r="L206" s="36"/>
      <c r="M206" s="89"/>
      <c r="N206" s="6"/>
      <c r="O206" s="6"/>
      <c r="P206" s="6"/>
      <c r="Q206" s="6"/>
      <c r="R206" s="6"/>
      <c r="S206" s="6"/>
      <c r="T206" s="6"/>
      <c r="U206" s="6"/>
      <c r="V206" s="6"/>
      <c r="W206" s="6"/>
      <c r="X206" s="6"/>
      <c r="Y206" s="6"/>
      <c r="Z206" s="6"/>
      <c r="AA206" s="6"/>
      <c r="AB206" s="6"/>
      <c r="AC206" s="6"/>
      <c r="AD206" s="6"/>
      <c r="AE206" s="6"/>
      <c r="AF206" s="6"/>
      <c r="AG206" s="6"/>
      <c r="AH206" s="6"/>
      <c r="AI206" s="6"/>
    </row>
    <row r="207" spans="1:35" ht="49.5" customHeight="1">
      <c r="A207" s="115"/>
      <c r="B207" s="116"/>
      <c r="C207" s="117"/>
      <c r="D207" s="118"/>
      <c r="E207" s="119"/>
      <c r="F207" s="120"/>
      <c r="G207" s="121"/>
      <c r="H207" s="122" t="s">
        <v>2069</v>
      </c>
      <c r="I207" s="124">
        <f>SUMIF(H11:H205,"TOTAL ITEM",I11:I205)</f>
        <v>137373.54</v>
      </c>
      <c r="J207" s="124">
        <f>SUMIF(H11:H205,"TOTAL ITEM",J11:J205)</f>
        <v>167565.38</v>
      </c>
      <c r="K207" s="36"/>
      <c r="L207" s="36"/>
      <c r="M207" s="89"/>
      <c r="N207" s="6"/>
      <c r="O207" s="6"/>
      <c r="P207" s="6"/>
      <c r="Q207" s="6"/>
      <c r="R207" s="6"/>
      <c r="S207" s="6"/>
      <c r="T207" s="6"/>
      <c r="U207" s="6"/>
      <c r="V207" s="6"/>
      <c r="W207" s="6"/>
      <c r="X207" s="6"/>
      <c r="Y207" s="6"/>
      <c r="Z207" s="6"/>
      <c r="AA207" s="6"/>
      <c r="AB207" s="6"/>
      <c r="AC207" s="6"/>
      <c r="AD207" s="6"/>
      <c r="AE207" s="6"/>
      <c r="AF207" s="6"/>
      <c r="AG207" s="6"/>
      <c r="AH207" s="6"/>
      <c r="AI207" s="6"/>
    </row>
    <row r="208" spans="1:35" ht="49.5" customHeight="1">
      <c r="A208" s="40">
        <v>10</v>
      </c>
      <c r="B208" s="41"/>
      <c r="C208" s="42"/>
      <c r="D208" s="41" t="s">
        <v>2071</v>
      </c>
      <c r="E208" s="41"/>
      <c r="F208" s="43"/>
      <c r="G208" s="44"/>
      <c r="H208" s="41"/>
      <c r="I208" s="41"/>
      <c r="J208" s="45"/>
      <c r="K208" s="47">
        <f t="shared" ref="K208:L208" si="162">I210</f>
        <v>4794.33</v>
      </c>
      <c r="L208" s="47">
        <f t="shared" si="162"/>
        <v>5849.08</v>
      </c>
      <c r="M208" s="89"/>
      <c r="N208" s="50">
        <f>A208</f>
        <v>10</v>
      </c>
      <c r="O208" s="51" t="str">
        <f>IF(L208=SUM(J210),"OK","NOK")</f>
        <v>OK</v>
      </c>
      <c r="P208" s="6"/>
      <c r="Q208" s="6"/>
      <c r="R208" s="6"/>
      <c r="S208" s="6"/>
      <c r="T208" s="6"/>
      <c r="U208" s="6"/>
      <c r="V208" s="6"/>
      <c r="W208" s="6"/>
      <c r="X208" s="6"/>
      <c r="Y208" s="6"/>
      <c r="Z208" s="6"/>
      <c r="AA208" s="6"/>
      <c r="AB208" s="6"/>
      <c r="AC208" s="6"/>
      <c r="AD208" s="6"/>
      <c r="AE208" s="6"/>
      <c r="AF208" s="6"/>
      <c r="AG208" s="6"/>
      <c r="AH208" s="6"/>
      <c r="AI208" s="6"/>
    </row>
    <row r="209" spans="1:35" ht="41.25" customHeight="1">
      <c r="A209" s="63" t="s">
        <v>2073</v>
      </c>
      <c r="B209" s="237" t="s">
        <v>2074</v>
      </c>
      <c r="C209" s="238"/>
      <c r="D209" s="66" t="s">
        <v>2075</v>
      </c>
      <c r="E209" s="65" t="s">
        <v>2076</v>
      </c>
      <c r="F209" s="125">
        <v>3.49E-2</v>
      </c>
      <c r="G209" s="126"/>
      <c r="H209" s="127">
        <f>I207</f>
        <v>137373.54</v>
      </c>
      <c r="I209" s="126">
        <f>TRUNC(H209*F209,2)</f>
        <v>4794.33</v>
      </c>
      <c r="J209" s="75">
        <f>TRUNC(I209*(1+$J$5),2)</f>
        <v>5849.08</v>
      </c>
      <c r="K209" s="6"/>
      <c r="L209" s="6"/>
      <c r="M209" s="89"/>
      <c r="N209" s="6"/>
      <c r="O209" s="6"/>
      <c r="P209" s="6"/>
      <c r="Q209" s="6"/>
      <c r="R209" s="6"/>
      <c r="S209" s="6"/>
      <c r="T209" s="6"/>
      <c r="U209" s="6"/>
      <c r="V209" s="6"/>
      <c r="W209" s="6"/>
      <c r="X209" s="6"/>
      <c r="Y209" s="6"/>
      <c r="Z209" s="6"/>
      <c r="AA209" s="6"/>
      <c r="AB209" s="6"/>
      <c r="AC209" s="6"/>
      <c r="AD209" s="6"/>
      <c r="AE209" s="6"/>
      <c r="AF209" s="6"/>
      <c r="AG209" s="6"/>
      <c r="AH209" s="6"/>
      <c r="AI209" s="6"/>
    </row>
    <row r="210" spans="1:35" ht="49.5" customHeight="1">
      <c r="A210" s="94"/>
      <c r="B210" s="103"/>
      <c r="C210" s="104"/>
      <c r="D210" s="95"/>
      <c r="E210" s="98"/>
      <c r="F210" s="97"/>
      <c r="G210" s="105"/>
      <c r="H210" s="58" t="s">
        <v>106</v>
      </c>
      <c r="I210" s="58">
        <f t="shared" ref="I210:J210" si="163">SUM(I209)</f>
        <v>4794.33</v>
      </c>
      <c r="J210" s="58">
        <f t="shared" si="163"/>
        <v>5849.08</v>
      </c>
      <c r="K210" s="6"/>
      <c r="L210" s="6"/>
      <c r="M210" s="89"/>
      <c r="N210" s="6"/>
      <c r="O210" s="6"/>
      <c r="P210" s="6"/>
      <c r="Q210" s="6"/>
      <c r="R210" s="6"/>
      <c r="S210" s="6"/>
      <c r="T210" s="6"/>
      <c r="U210" s="6"/>
      <c r="V210" s="6"/>
      <c r="W210" s="6"/>
      <c r="X210" s="6"/>
      <c r="Y210" s="6"/>
      <c r="Z210" s="6"/>
      <c r="AA210" s="6"/>
      <c r="AB210" s="6"/>
      <c r="AC210" s="6"/>
      <c r="AD210" s="6"/>
      <c r="AE210" s="6"/>
      <c r="AF210" s="6"/>
      <c r="AG210" s="6"/>
      <c r="AH210" s="6"/>
      <c r="AI210" s="6"/>
    </row>
    <row r="211" spans="1:35" ht="49.5" customHeight="1">
      <c r="A211" s="115"/>
      <c r="B211" s="116"/>
      <c r="C211" s="117"/>
      <c r="D211" s="118"/>
      <c r="E211" s="119"/>
      <c r="F211" s="120"/>
      <c r="G211" s="121"/>
      <c r="H211" s="122"/>
      <c r="I211" s="123" t="s">
        <v>73</v>
      </c>
      <c r="J211" s="123" t="s">
        <v>75</v>
      </c>
      <c r="K211" s="6"/>
      <c r="L211" s="6"/>
      <c r="M211" s="89"/>
      <c r="N211" s="128" t="s">
        <v>2084</v>
      </c>
      <c r="O211" s="129">
        <f>SUM(L9:L205)/2+L208</f>
        <v>173414.46</v>
      </c>
      <c r="P211" s="6"/>
      <c r="Q211" s="6"/>
      <c r="R211" s="6"/>
      <c r="S211" s="6"/>
      <c r="T211" s="6"/>
      <c r="U211" s="6"/>
      <c r="V211" s="6"/>
      <c r="W211" s="6"/>
      <c r="X211" s="6"/>
      <c r="Y211" s="6"/>
      <c r="Z211" s="6"/>
      <c r="AA211" s="6"/>
      <c r="AB211" s="6"/>
      <c r="AC211" s="6"/>
      <c r="AD211" s="6"/>
      <c r="AE211" s="6"/>
      <c r="AF211" s="6"/>
      <c r="AG211" s="6"/>
      <c r="AH211" s="6"/>
      <c r="AI211" s="6"/>
    </row>
    <row r="212" spans="1:35" ht="49.5" customHeight="1">
      <c r="A212" s="115"/>
      <c r="B212" s="116"/>
      <c r="C212" s="117"/>
      <c r="D212" s="118"/>
      <c r="E212" s="119"/>
      <c r="F212" s="120"/>
      <c r="G212" s="121"/>
      <c r="H212" s="122" t="s">
        <v>2069</v>
      </c>
      <c r="I212" s="122">
        <f t="shared" ref="I212:J212" si="164">I207+I210</f>
        <v>142167.87</v>
      </c>
      <c r="J212" s="122">
        <f t="shared" si="164"/>
        <v>173414.46</v>
      </c>
      <c r="K212" s="6"/>
      <c r="L212" s="6"/>
      <c r="M212" s="89"/>
      <c r="N212" s="6" t="s">
        <v>2090</v>
      </c>
      <c r="O212" s="129">
        <f>J212</f>
        <v>173414.46</v>
      </c>
      <c r="P212" s="6"/>
      <c r="Q212" s="6"/>
      <c r="R212" s="6"/>
      <c r="S212" s="6"/>
      <c r="T212" s="6"/>
      <c r="U212" s="6"/>
      <c r="V212" s="6"/>
      <c r="W212" s="6"/>
      <c r="X212" s="6"/>
      <c r="Y212" s="6"/>
      <c r="Z212" s="6"/>
      <c r="AA212" s="6"/>
      <c r="AB212" s="6"/>
      <c r="AC212" s="6"/>
      <c r="AD212" s="6"/>
      <c r="AE212" s="6"/>
      <c r="AF212" s="6"/>
      <c r="AG212" s="6"/>
      <c r="AH212" s="6"/>
      <c r="AI212" s="6"/>
    </row>
    <row r="213" spans="1:35" ht="11.25" customHeight="1">
      <c r="A213" s="239"/>
      <c r="B213" s="240"/>
      <c r="C213" s="240"/>
      <c r="D213" s="240"/>
      <c r="E213" s="240"/>
      <c r="F213" s="240"/>
      <c r="G213" s="240"/>
      <c r="H213" s="240"/>
      <c r="I213" s="240"/>
      <c r="J213" s="238"/>
      <c r="K213" s="6"/>
      <c r="L213" s="6"/>
      <c r="M213" s="89"/>
      <c r="N213" s="6"/>
      <c r="O213" s="195"/>
      <c r="P213" s="6"/>
      <c r="Q213" s="6"/>
      <c r="R213" s="6"/>
      <c r="S213" s="6"/>
      <c r="T213" s="6"/>
      <c r="U213" s="6"/>
      <c r="V213" s="6"/>
      <c r="W213" s="6"/>
      <c r="X213" s="6"/>
      <c r="Y213" s="6"/>
      <c r="Z213" s="6"/>
      <c r="AA213" s="6"/>
      <c r="AB213" s="6"/>
      <c r="AC213" s="6"/>
      <c r="AD213" s="6"/>
      <c r="AE213" s="6"/>
      <c r="AF213" s="6"/>
      <c r="AG213" s="6"/>
      <c r="AH213" s="6"/>
      <c r="AI213" s="6"/>
    </row>
    <row r="214" spans="1:35" ht="28.5" customHeight="1">
      <c r="A214" s="241" t="s">
        <v>2092</v>
      </c>
      <c r="B214" s="240"/>
      <c r="C214" s="240"/>
      <c r="D214" s="240"/>
      <c r="E214" s="240"/>
      <c r="F214" s="240"/>
      <c r="G214" s="240"/>
      <c r="H214" s="240"/>
      <c r="I214" s="240"/>
      <c r="J214" s="238"/>
      <c r="K214" s="130"/>
      <c r="L214" s="130"/>
      <c r="M214" s="89"/>
      <c r="N214" s="6" t="s">
        <v>2094</v>
      </c>
      <c r="O214" s="51" t="str">
        <f>IF(O211=SUM(O212),"OK","NOK")</f>
        <v>OK</v>
      </c>
      <c r="P214" s="6"/>
      <c r="Q214" s="6"/>
      <c r="R214" s="6"/>
      <c r="S214" s="6"/>
      <c r="T214" s="6"/>
      <c r="U214" s="6"/>
      <c r="V214" s="6"/>
      <c r="W214" s="6"/>
      <c r="X214" s="6"/>
      <c r="Y214" s="6"/>
      <c r="Z214" s="6"/>
      <c r="AA214" s="6"/>
      <c r="AB214" s="6"/>
      <c r="AC214" s="6"/>
      <c r="AD214" s="6"/>
      <c r="AE214" s="6"/>
      <c r="AF214" s="6"/>
      <c r="AG214" s="6"/>
      <c r="AH214" s="6"/>
      <c r="AI214" s="6"/>
    </row>
    <row r="215" spans="1:35" ht="105" customHeight="1">
      <c r="A215" s="242" t="s">
        <v>2097</v>
      </c>
      <c r="B215" s="240"/>
      <c r="C215" s="240"/>
      <c r="D215" s="240"/>
      <c r="E215" s="240"/>
      <c r="F215" s="240"/>
      <c r="G215" s="240"/>
      <c r="H215" s="240"/>
      <c r="I215" s="240"/>
      <c r="J215" s="238"/>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row>
    <row r="216" spans="1:35" ht="15.75" customHeight="1">
      <c r="A216" s="6"/>
      <c r="B216" s="6"/>
      <c r="C216" s="128"/>
      <c r="D216" s="6"/>
      <c r="E216" s="6"/>
      <c r="F216" s="131"/>
      <c r="G216" s="130"/>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row>
    <row r="217" spans="1:35" ht="15.75" customHeight="1">
      <c r="A217" s="6"/>
      <c r="B217" s="6"/>
      <c r="C217" s="128"/>
      <c r="D217" s="6"/>
      <c r="E217" s="6"/>
      <c r="F217" s="131"/>
      <c r="G217" s="130"/>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row>
    <row r="218" spans="1:35" ht="15.75" customHeight="1">
      <c r="A218" s="6"/>
      <c r="B218" s="6"/>
      <c r="C218" s="128"/>
      <c r="D218" s="6"/>
      <c r="E218" s="6"/>
      <c r="F218" s="131"/>
      <c r="G218" s="130"/>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row>
    <row r="219" spans="1:35" ht="15.75" customHeight="1">
      <c r="A219" s="6"/>
      <c r="B219" s="6"/>
      <c r="C219" s="128"/>
      <c r="D219" s="6"/>
      <c r="E219" s="6"/>
      <c r="F219" s="131"/>
      <c r="G219" s="130"/>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row>
    <row r="220" spans="1:35" ht="15.75" customHeight="1">
      <c r="A220" s="6"/>
      <c r="B220" s="6"/>
      <c r="C220" s="128"/>
      <c r="D220" s="6"/>
      <c r="E220" s="6"/>
      <c r="F220" s="131"/>
      <c r="G220" s="130"/>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row>
    <row r="221" spans="1:35" ht="15.75" customHeight="1">
      <c r="A221" s="6"/>
      <c r="B221" s="6"/>
      <c r="C221" s="128"/>
      <c r="D221" s="6"/>
      <c r="E221" s="6"/>
      <c r="F221" s="131"/>
      <c r="G221" s="130"/>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row>
    <row r="222" spans="1:35" ht="15.75" customHeight="1">
      <c r="A222" s="6"/>
      <c r="B222" s="6"/>
      <c r="C222" s="128"/>
      <c r="D222" s="6"/>
      <c r="E222" s="6"/>
      <c r="F222" s="131"/>
      <c r="G222" s="130"/>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row>
    <row r="223" spans="1:35" ht="15.75" customHeight="1">
      <c r="A223" s="6"/>
      <c r="B223" s="6"/>
      <c r="C223" s="128"/>
      <c r="D223" s="6"/>
      <c r="E223" s="6"/>
      <c r="F223" s="131"/>
      <c r="G223" s="130"/>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row>
    <row r="224" spans="1:35" ht="15.75" customHeight="1">
      <c r="A224" s="6"/>
      <c r="B224" s="6"/>
      <c r="C224" s="128"/>
      <c r="D224" s="6"/>
      <c r="E224" s="6"/>
      <c r="F224" s="131"/>
      <c r="G224" s="130"/>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row>
    <row r="225" spans="1:35" ht="15.75" customHeight="1">
      <c r="A225" s="6"/>
      <c r="B225" s="6"/>
      <c r="C225" s="128"/>
      <c r="D225" s="6"/>
      <c r="E225" s="6"/>
      <c r="F225" s="131"/>
      <c r="G225" s="130"/>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row>
    <row r="226" spans="1:35" ht="15.75" customHeight="1">
      <c r="A226" s="6"/>
      <c r="B226" s="6"/>
      <c r="C226" s="128"/>
      <c r="D226" s="6"/>
      <c r="E226" s="6"/>
      <c r="F226" s="131"/>
      <c r="G226" s="130"/>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row>
    <row r="227" spans="1:35" ht="15.75" customHeight="1">
      <c r="A227" s="6"/>
      <c r="B227" s="6"/>
      <c r="C227" s="128"/>
      <c r="D227" s="6"/>
      <c r="E227" s="6"/>
      <c r="F227" s="131"/>
      <c r="G227" s="130"/>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row>
    <row r="228" spans="1:35" ht="15.75" customHeight="1">
      <c r="A228" s="6"/>
      <c r="B228" s="6"/>
      <c r="C228" s="128"/>
      <c r="D228" s="6"/>
      <c r="E228" s="6"/>
      <c r="F228" s="131"/>
      <c r="G228" s="130"/>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row>
    <row r="229" spans="1:35" ht="15.75" customHeight="1">
      <c r="A229" s="6"/>
      <c r="B229" s="6"/>
      <c r="C229" s="128"/>
      <c r="D229" s="6"/>
      <c r="E229" s="6"/>
      <c r="F229" s="131"/>
      <c r="G229" s="130"/>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row>
    <row r="230" spans="1:35" ht="15.75" customHeight="1">
      <c r="A230" s="6"/>
      <c r="B230" s="6"/>
      <c r="C230" s="128"/>
      <c r="D230" s="6"/>
      <c r="E230" s="6"/>
      <c r="F230" s="131"/>
      <c r="G230" s="130"/>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row>
    <row r="231" spans="1:35" ht="15.75" customHeight="1">
      <c r="A231" s="6"/>
      <c r="B231" s="6"/>
      <c r="C231" s="128"/>
      <c r="D231" s="6"/>
      <c r="E231" s="6"/>
      <c r="F231" s="131"/>
      <c r="G231" s="130"/>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row>
    <row r="232" spans="1:35" ht="15.75" customHeight="1">
      <c r="A232" s="6"/>
      <c r="B232" s="6"/>
      <c r="C232" s="128"/>
      <c r="D232" s="6"/>
      <c r="E232" s="6"/>
      <c r="F232" s="131"/>
      <c r="G232" s="130"/>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row>
    <row r="233" spans="1:35" ht="15.75" customHeight="1">
      <c r="A233" s="6"/>
      <c r="B233" s="6"/>
      <c r="C233" s="128"/>
      <c r="D233" s="6"/>
      <c r="E233" s="6"/>
      <c r="F233" s="131"/>
      <c r="G233" s="130"/>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row>
    <row r="234" spans="1:35" ht="15.75" customHeight="1">
      <c r="A234" s="6"/>
      <c r="B234" s="6"/>
      <c r="C234" s="128"/>
      <c r="D234" s="6"/>
      <c r="E234" s="6"/>
      <c r="F234" s="131"/>
      <c r="G234" s="130"/>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row>
    <row r="235" spans="1:35" ht="15.75" customHeight="1">
      <c r="A235" s="6"/>
      <c r="B235" s="6"/>
      <c r="C235" s="128"/>
      <c r="D235" s="6"/>
      <c r="E235" s="6"/>
      <c r="F235" s="131"/>
      <c r="G235" s="130"/>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row>
    <row r="236" spans="1:35" ht="15.75" customHeight="1">
      <c r="A236" s="6"/>
      <c r="B236" s="6"/>
      <c r="C236" s="128"/>
      <c r="D236" s="6"/>
      <c r="E236" s="6"/>
      <c r="F236" s="131"/>
      <c r="G236" s="130"/>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row>
    <row r="237" spans="1:35" ht="15.75" customHeight="1">
      <c r="A237" s="6"/>
      <c r="B237" s="6"/>
      <c r="C237" s="128"/>
      <c r="D237" s="6"/>
      <c r="E237" s="6"/>
      <c r="F237" s="131"/>
      <c r="G237" s="130"/>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row>
    <row r="238" spans="1:35" ht="15.75" customHeight="1">
      <c r="A238" s="6"/>
      <c r="B238" s="6"/>
      <c r="C238" s="128"/>
      <c r="D238" s="6"/>
      <c r="E238" s="6"/>
      <c r="F238" s="131"/>
      <c r="G238" s="130"/>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row>
    <row r="239" spans="1:35" ht="15.75" customHeight="1">
      <c r="A239" s="6"/>
      <c r="B239" s="6"/>
      <c r="C239" s="128"/>
      <c r="D239" s="6"/>
      <c r="E239" s="6"/>
      <c r="F239" s="131"/>
      <c r="G239" s="130"/>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row>
    <row r="240" spans="1:35" ht="15.75" customHeight="1">
      <c r="A240" s="6"/>
      <c r="B240" s="6"/>
      <c r="C240" s="128"/>
      <c r="D240" s="6"/>
      <c r="E240" s="6"/>
      <c r="F240" s="131"/>
      <c r="G240" s="130"/>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row>
    <row r="241" spans="1:35" ht="15.75" customHeight="1">
      <c r="A241" s="6"/>
      <c r="B241" s="6"/>
      <c r="C241" s="128"/>
      <c r="D241" s="6"/>
      <c r="E241" s="6"/>
      <c r="F241" s="131"/>
      <c r="G241" s="130"/>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row>
    <row r="242" spans="1:35" ht="15.75" customHeight="1">
      <c r="A242" s="6"/>
      <c r="B242" s="6"/>
      <c r="C242" s="128"/>
      <c r="D242" s="6"/>
      <c r="E242" s="6"/>
      <c r="F242" s="131"/>
      <c r="G242" s="130"/>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row>
    <row r="243" spans="1:35" ht="15.75" customHeight="1">
      <c r="A243" s="6"/>
      <c r="B243" s="6"/>
      <c r="C243" s="128"/>
      <c r="D243" s="6"/>
      <c r="E243" s="6"/>
      <c r="F243" s="131"/>
      <c r="G243" s="130"/>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row>
    <row r="244" spans="1:35" ht="15.75" customHeight="1">
      <c r="A244" s="6"/>
      <c r="B244" s="6"/>
      <c r="C244" s="128"/>
      <c r="D244" s="6"/>
      <c r="E244" s="6"/>
      <c r="F244" s="131"/>
      <c r="G244" s="130"/>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row>
    <row r="245" spans="1:35" ht="15.75" customHeight="1">
      <c r="A245" s="6"/>
      <c r="B245" s="6"/>
      <c r="C245" s="128"/>
      <c r="D245" s="6"/>
      <c r="E245" s="6"/>
      <c r="F245" s="131"/>
      <c r="G245" s="130"/>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row>
    <row r="246" spans="1:35" ht="15.75" customHeight="1">
      <c r="A246" s="6"/>
      <c r="B246" s="6"/>
      <c r="C246" s="128"/>
      <c r="D246" s="6"/>
      <c r="E246" s="6"/>
      <c r="F246" s="131"/>
      <c r="G246" s="130"/>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row>
    <row r="247" spans="1:35" ht="15.75" customHeight="1">
      <c r="A247" s="6"/>
      <c r="B247" s="6"/>
      <c r="C247" s="128"/>
      <c r="D247" s="6"/>
      <c r="E247" s="6"/>
      <c r="F247" s="131"/>
      <c r="G247" s="130"/>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row>
    <row r="248" spans="1:35" ht="15.75" customHeight="1">
      <c r="A248" s="6"/>
      <c r="B248" s="6"/>
      <c r="C248" s="128"/>
      <c r="D248" s="6"/>
      <c r="E248" s="6"/>
      <c r="F248" s="131"/>
      <c r="G248" s="130"/>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row>
    <row r="249" spans="1:35" ht="15.75" customHeight="1">
      <c r="A249" s="6"/>
      <c r="B249" s="6"/>
      <c r="C249" s="128"/>
      <c r="D249" s="6"/>
      <c r="E249" s="6"/>
      <c r="F249" s="131"/>
      <c r="G249" s="130"/>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row>
    <row r="250" spans="1:35" ht="15.75" customHeight="1">
      <c r="A250" s="6"/>
      <c r="B250" s="6"/>
      <c r="C250" s="128"/>
      <c r="D250" s="6"/>
      <c r="E250" s="6"/>
      <c r="F250" s="131"/>
      <c r="G250" s="130"/>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row>
    <row r="251" spans="1:35" ht="15.75" customHeight="1">
      <c r="A251" s="6"/>
      <c r="B251" s="6"/>
      <c r="C251" s="128"/>
      <c r="D251" s="6"/>
      <c r="E251" s="6"/>
      <c r="F251" s="131"/>
      <c r="G251" s="130"/>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row>
    <row r="252" spans="1:35" ht="15.75" customHeight="1">
      <c r="A252" s="6"/>
      <c r="B252" s="6"/>
      <c r="C252" s="128"/>
      <c r="D252" s="6"/>
      <c r="E252" s="6"/>
      <c r="F252" s="131"/>
      <c r="G252" s="130"/>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row>
    <row r="253" spans="1:35" ht="15.75" customHeight="1">
      <c r="A253" s="6"/>
      <c r="B253" s="6"/>
      <c r="C253" s="128"/>
      <c r="D253" s="6"/>
      <c r="E253" s="6"/>
      <c r="F253" s="131"/>
      <c r="G253" s="130"/>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row>
    <row r="254" spans="1:35" ht="15.75" customHeight="1">
      <c r="A254" s="6"/>
      <c r="B254" s="6"/>
      <c r="C254" s="128"/>
      <c r="D254" s="6"/>
      <c r="E254" s="6"/>
      <c r="F254" s="131"/>
      <c r="G254" s="130"/>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row>
    <row r="255" spans="1:35" ht="15.75" customHeight="1">
      <c r="A255" s="6"/>
      <c r="B255" s="6"/>
      <c r="C255" s="128"/>
      <c r="D255" s="6"/>
      <c r="E255" s="6"/>
      <c r="F255" s="131"/>
      <c r="G255" s="130"/>
      <c r="H255" s="6"/>
      <c r="I255" s="6"/>
      <c r="J255" s="6"/>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row>
    <row r="256" spans="1:35" ht="15.75" customHeight="1">
      <c r="A256" s="6"/>
      <c r="B256" s="6"/>
      <c r="C256" s="128"/>
      <c r="D256" s="6"/>
      <c r="E256" s="6"/>
      <c r="F256" s="131"/>
      <c r="G256" s="130"/>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row>
    <row r="257" spans="1:35" ht="15.75" customHeight="1">
      <c r="A257" s="6"/>
      <c r="B257" s="6"/>
      <c r="C257" s="128"/>
      <c r="D257" s="6"/>
      <c r="E257" s="6"/>
      <c r="F257" s="131"/>
      <c r="G257" s="130"/>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row>
    <row r="258" spans="1:35" ht="15.75" customHeight="1">
      <c r="A258" s="6"/>
      <c r="B258" s="6"/>
      <c r="C258" s="128"/>
      <c r="D258" s="6"/>
      <c r="E258" s="6"/>
      <c r="F258" s="131"/>
      <c r="G258" s="130"/>
      <c r="H258" s="6"/>
      <c r="I258" s="6"/>
      <c r="J258" s="6"/>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row>
    <row r="259" spans="1:35" ht="15.75" customHeight="1">
      <c r="A259" s="6"/>
      <c r="B259" s="6"/>
      <c r="C259" s="128"/>
      <c r="D259" s="6"/>
      <c r="E259" s="6"/>
      <c r="F259" s="131"/>
      <c r="G259" s="130"/>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row>
    <row r="260" spans="1:35" ht="15.75" customHeight="1">
      <c r="A260" s="6"/>
      <c r="B260" s="6"/>
      <c r="C260" s="128"/>
      <c r="D260" s="6"/>
      <c r="E260" s="6"/>
      <c r="F260" s="131"/>
      <c r="G260" s="130"/>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row>
    <row r="261" spans="1:35" ht="15.75" customHeight="1">
      <c r="A261" s="6"/>
      <c r="B261" s="6"/>
      <c r="C261" s="128"/>
      <c r="D261" s="6"/>
      <c r="E261" s="6"/>
      <c r="F261" s="131"/>
      <c r="G261" s="130"/>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row>
    <row r="262" spans="1:35" ht="15.75" customHeight="1">
      <c r="A262" s="6"/>
      <c r="B262" s="6"/>
      <c r="C262" s="128"/>
      <c r="D262" s="6"/>
      <c r="E262" s="6"/>
      <c r="F262" s="131"/>
      <c r="G262" s="130"/>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row>
    <row r="263" spans="1:35" ht="15.75" customHeight="1">
      <c r="A263" s="6"/>
      <c r="B263" s="6"/>
      <c r="C263" s="128"/>
      <c r="D263" s="6"/>
      <c r="E263" s="6"/>
      <c r="F263" s="131"/>
      <c r="G263" s="130"/>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row>
    <row r="264" spans="1:35" ht="15.75" customHeight="1">
      <c r="A264" s="6"/>
      <c r="B264" s="6"/>
      <c r="C264" s="128"/>
      <c r="D264" s="6"/>
      <c r="E264" s="6"/>
      <c r="F264" s="131"/>
      <c r="G264" s="130"/>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row>
    <row r="265" spans="1:35" ht="15.75" customHeight="1">
      <c r="A265" s="6"/>
      <c r="B265" s="6"/>
      <c r="C265" s="128"/>
      <c r="D265" s="6"/>
      <c r="E265" s="6"/>
      <c r="F265" s="131"/>
      <c r="G265" s="130"/>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row>
    <row r="266" spans="1:35" ht="15.75" customHeight="1">
      <c r="A266" s="6"/>
      <c r="B266" s="6"/>
      <c r="C266" s="128"/>
      <c r="D266" s="6"/>
      <c r="E266" s="6"/>
      <c r="F266" s="131"/>
      <c r="G266" s="130"/>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row>
    <row r="267" spans="1:35" ht="15.75" customHeight="1">
      <c r="A267" s="6"/>
      <c r="B267" s="6"/>
      <c r="C267" s="128"/>
      <c r="D267" s="6"/>
      <c r="E267" s="6"/>
      <c r="F267" s="131"/>
      <c r="G267" s="130"/>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row>
    <row r="268" spans="1:35" ht="15.75" customHeight="1">
      <c r="A268" s="6"/>
      <c r="B268" s="6"/>
      <c r="C268" s="128"/>
      <c r="D268" s="6"/>
      <c r="E268" s="6"/>
      <c r="F268" s="131"/>
      <c r="G268" s="130"/>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row>
    <row r="269" spans="1:35" ht="15.75" customHeight="1">
      <c r="A269" s="6"/>
      <c r="B269" s="6"/>
      <c r="C269" s="128"/>
      <c r="D269" s="6"/>
      <c r="E269" s="6"/>
      <c r="F269" s="131"/>
      <c r="G269" s="130"/>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row>
    <row r="270" spans="1:35" ht="15.75" customHeight="1">
      <c r="A270" s="6"/>
      <c r="B270" s="6"/>
      <c r="C270" s="128"/>
      <c r="D270" s="6"/>
      <c r="E270" s="6"/>
      <c r="F270" s="131"/>
      <c r="G270" s="130"/>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row>
    <row r="271" spans="1:35" ht="15.75" customHeight="1">
      <c r="A271" s="6"/>
      <c r="B271" s="6"/>
      <c r="C271" s="128"/>
      <c r="D271" s="6"/>
      <c r="E271" s="6"/>
      <c r="F271" s="131"/>
      <c r="G271" s="130"/>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row>
    <row r="272" spans="1:35" ht="15.75" customHeight="1">
      <c r="A272" s="6"/>
      <c r="B272" s="6"/>
      <c r="C272" s="128"/>
      <c r="D272" s="6"/>
      <c r="E272" s="6"/>
      <c r="F272" s="131"/>
      <c r="G272" s="130"/>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row>
    <row r="273" spans="1:35" ht="15.75" customHeight="1">
      <c r="A273" s="6"/>
      <c r="B273" s="6"/>
      <c r="C273" s="128"/>
      <c r="D273" s="6"/>
      <c r="E273" s="6"/>
      <c r="F273" s="131"/>
      <c r="G273" s="130"/>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row>
    <row r="274" spans="1:35" ht="15.75" customHeight="1">
      <c r="A274" s="6"/>
      <c r="B274" s="6"/>
      <c r="C274" s="128"/>
      <c r="D274" s="6"/>
      <c r="E274" s="6"/>
      <c r="F274" s="131"/>
      <c r="G274" s="130"/>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row>
    <row r="275" spans="1:35" ht="15.75" customHeight="1">
      <c r="A275" s="6"/>
      <c r="B275" s="6"/>
      <c r="C275" s="128"/>
      <c r="D275" s="6"/>
      <c r="E275" s="6"/>
      <c r="F275" s="131"/>
      <c r="G275" s="130"/>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row>
    <row r="276" spans="1:35" ht="15.75" customHeight="1">
      <c r="A276" s="6"/>
      <c r="B276" s="6"/>
      <c r="C276" s="128"/>
      <c r="D276" s="6"/>
      <c r="E276" s="6"/>
      <c r="F276" s="131"/>
      <c r="G276" s="130"/>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row>
    <row r="277" spans="1:35" ht="15.75" customHeight="1">
      <c r="A277" s="6"/>
      <c r="B277" s="6"/>
      <c r="C277" s="128"/>
      <c r="D277" s="6"/>
      <c r="E277" s="6"/>
      <c r="F277" s="131"/>
      <c r="G277" s="130"/>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row>
    <row r="278" spans="1:35" ht="15.75" customHeight="1">
      <c r="A278" s="6"/>
      <c r="B278" s="6"/>
      <c r="C278" s="128"/>
      <c r="D278" s="6"/>
      <c r="E278" s="6"/>
      <c r="F278" s="131"/>
      <c r="G278" s="130"/>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row>
    <row r="279" spans="1:35" ht="15.75" customHeight="1">
      <c r="A279" s="6"/>
      <c r="B279" s="6"/>
      <c r="C279" s="128"/>
      <c r="D279" s="6"/>
      <c r="E279" s="6"/>
      <c r="F279" s="131"/>
      <c r="G279" s="130"/>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row>
    <row r="280" spans="1:35" ht="15.75" customHeight="1">
      <c r="A280" s="6"/>
      <c r="B280" s="6"/>
      <c r="C280" s="128"/>
      <c r="D280" s="6"/>
      <c r="E280" s="6"/>
      <c r="F280" s="131"/>
      <c r="G280" s="130"/>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row>
    <row r="281" spans="1:35" ht="15.75" customHeight="1">
      <c r="A281" s="6"/>
      <c r="B281" s="6"/>
      <c r="C281" s="128"/>
      <c r="D281" s="6"/>
      <c r="E281" s="6"/>
      <c r="F281" s="131"/>
      <c r="G281" s="130"/>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row>
    <row r="282" spans="1:35" ht="15.75" customHeight="1">
      <c r="A282" s="6"/>
      <c r="B282" s="6"/>
      <c r="C282" s="128"/>
      <c r="D282" s="6"/>
      <c r="E282" s="6"/>
      <c r="F282" s="131"/>
      <c r="G282" s="130"/>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row>
    <row r="283" spans="1:35" ht="15.75" customHeight="1">
      <c r="A283" s="6"/>
      <c r="B283" s="6"/>
      <c r="C283" s="128"/>
      <c r="D283" s="6"/>
      <c r="E283" s="6"/>
      <c r="F283" s="131"/>
      <c r="G283" s="130"/>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row>
    <row r="284" spans="1:35" ht="15.75" customHeight="1">
      <c r="A284" s="6"/>
      <c r="B284" s="6"/>
      <c r="C284" s="128"/>
      <c r="D284" s="6"/>
      <c r="E284" s="6"/>
      <c r="F284" s="131"/>
      <c r="G284" s="130"/>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row>
    <row r="285" spans="1:35" ht="15.75" customHeight="1">
      <c r="A285" s="6"/>
      <c r="B285" s="6"/>
      <c r="C285" s="128"/>
      <c r="D285" s="6"/>
      <c r="E285" s="6"/>
      <c r="F285" s="131"/>
      <c r="G285" s="130"/>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row>
    <row r="286" spans="1:35" ht="15.75" customHeight="1">
      <c r="A286" s="6"/>
      <c r="B286" s="6"/>
      <c r="C286" s="128"/>
      <c r="D286" s="6"/>
      <c r="E286" s="6"/>
      <c r="F286" s="131"/>
      <c r="G286" s="130"/>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row>
    <row r="287" spans="1:35" ht="15.75" customHeight="1">
      <c r="A287" s="6"/>
      <c r="B287" s="6"/>
      <c r="C287" s="128"/>
      <c r="D287" s="6"/>
      <c r="E287" s="6"/>
      <c r="F287" s="131"/>
      <c r="G287" s="130"/>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row>
    <row r="288" spans="1:35" ht="15.75" customHeight="1">
      <c r="A288" s="6"/>
      <c r="B288" s="6"/>
      <c r="C288" s="128"/>
      <c r="D288" s="6"/>
      <c r="E288" s="6"/>
      <c r="F288" s="131"/>
      <c r="G288" s="130"/>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row>
    <row r="289" spans="1:35" ht="15.75" customHeight="1">
      <c r="A289" s="6"/>
      <c r="B289" s="6"/>
      <c r="C289" s="128"/>
      <c r="D289" s="6"/>
      <c r="E289" s="6"/>
      <c r="F289" s="131"/>
      <c r="G289" s="130"/>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row>
    <row r="290" spans="1:35" ht="15.75" customHeight="1">
      <c r="A290" s="6"/>
      <c r="B290" s="6"/>
      <c r="C290" s="128"/>
      <c r="D290" s="6"/>
      <c r="E290" s="6"/>
      <c r="F290" s="131"/>
      <c r="G290" s="130"/>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row>
    <row r="291" spans="1:35" ht="15.75" customHeight="1">
      <c r="A291" s="6"/>
      <c r="B291" s="6"/>
      <c r="C291" s="128"/>
      <c r="D291" s="6"/>
      <c r="E291" s="6"/>
      <c r="F291" s="131"/>
      <c r="G291" s="130"/>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row>
    <row r="292" spans="1:35" ht="15.75" customHeight="1">
      <c r="A292" s="6"/>
      <c r="B292" s="6"/>
      <c r="C292" s="128"/>
      <c r="D292" s="6"/>
      <c r="E292" s="6"/>
      <c r="F292" s="131"/>
      <c r="G292" s="130"/>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row>
    <row r="293" spans="1:35" ht="15.75" customHeight="1">
      <c r="A293" s="6"/>
      <c r="B293" s="6"/>
      <c r="C293" s="128"/>
      <c r="D293" s="6"/>
      <c r="E293" s="6"/>
      <c r="F293" s="131"/>
      <c r="G293" s="130"/>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row>
    <row r="294" spans="1:35" ht="15.75" customHeight="1">
      <c r="A294" s="6"/>
      <c r="B294" s="6"/>
      <c r="C294" s="128"/>
      <c r="D294" s="6"/>
      <c r="E294" s="6"/>
      <c r="F294" s="131"/>
      <c r="G294" s="130"/>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row>
    <row r="295" spans="1:35" ht="15.75" customHeight="1">
      <c r="A295" s="6"/>
      <c r="B295" s="6"/>
      <c r="C295" s="128"/>
      <c r="D295" s="6"/>
      <c r="E295" s="6"/>
      <c r="F295" s="131"/>
      <c r="G295" s="130"/>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row>
    <row r="296" spans="1:35" ht="15.75" customHeight="1">
      <c r="A296" s="6"/>
      <c r="B296" s="6"/>
      <c r="C296" s="128"/>
      <c r="D296" s="6"/>
      <c r="E296" s="6"/>
      <c r="F296" s="131"/>
      <c r="G296" s="130"/>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row>
    <row r="297" spans="1:35" ht="15.75" customHeight="1">
      <c r="A297" s="6"/>
      <c r="B297" s="6"/>
      <c r="C297" s="128"/>
      <c r="D297" s="6"/>
      <c r="E297" s="6"/>
      <c r="F297" s="131"/>
      <c r="G297" s="130"/>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row>
    <row r="298" spans="1:35" ht="15.75" customHeight="1">
      <c r="A298" s="6"/>
      <c r="B298" s="6"/>
      <c r="C298" s="128"/>
      <c r="D298" s="6"/>
      <c r="E298" s="6"/>
      <c r="F298" s="131"/>
      <c r="G298" s="130"/>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row>
    <row r="299" spans="1:35" ht="15.75" customHeight="1">
      <c r="A299" s="6"/>
      <c r="B299" s="6"/>
      <c r="C299" s="128"/>
      <c r="D299" s="6"/>
      <c r="E299" s="6"/>
      <c r="F299" s="131"/>
      <c r="G299" s="130"/>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row>
    <row r="300" spans="1:35" ht="15.75" customHeight="1">
      <c r="A300" s="6"/>
      <c r="B300" s="6"/>
      <c r="C300" s="128"/>
      <c r="D300" s="6"/>
      <c r="E300" s="6"/>
      <c r="F300" s="131"/>
      <c r="G300" s="130"/>
      <c r="H300" s="6"/>
      <c r="I300" s="6"/>
      <c r="J300" s="6"/>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row>
    <row r="301" spans="1:35" ht="15.75" customHeight="1">
      <c r="A301" s="6"/>
      <c r="B301" s="6"/>
      <c r="C301" s="128"/>
      <c r="D301" s="6"/>
      <c r="E301" s="6"/>
      <c r="F301" s="131"/>
      <c r="G301" s="130"/>
      <c r="H301" s="6"/>
      <c r="I301" s="6"/>
      <c r="J301" s="6"/>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row>
    <row r="302" spans="1:35" ht="15.75" customHeight="1">
      <c r="A302" s="6"/>
      <c r="B302" s="6"/>
      <c r="C302" s="128"/>
      <c r="D302" s="6"/>
      <c r="E302" s="6"/>
      <c r="F302" s="131"/>
      <c r="G302" s="130"/>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row>
    <row r="303" spans="1:35" ht="15.75" customHeight="1">
      <c r="A303" s="6"/>
      <c r="B303" s="6"/>
      <c r="C303" s="128"/>
      <c r="D303" s="6"/>
      <c r="E303" s="6"/>
      <c r="F303" s="131"/>
      <c r="G303" s="130"/>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row>
    <row r="304" spans="1:35" ht="15.75" customHeight="1">
      <c r="A304" s="6"/>
      <c r="B304" s="6"/>
      <c r="C304" s="128"/>
      <c r="D304" s="6"/>
      <c r="E304" s="6"/>
      <c r="F304" s="131"/>
      <c r="G304" s="130"/>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row>
    <row r="305" spans="1:35" ht="15.75" customHeight="1">
      <c r="A305" s="6"/>
      <c r="B305" s="6"/>
      <c r="C305" s="128"/>
      <c r="D305" s="6"/>
      <c r="E305" s="6"/>
      <c r="F305" s="131"/>
      <c r="G305" s="130"/>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row>
    <row r="306" spans="1:35" ht="15.75" customHeight="1">
      <c r="A306" s="6"/>
      <c r="B306" s="6"/>
      <c r="C306" s="128"/>
      <c r="D306" s="6"/>
      <c r="E306" s="6"/>
      <c r="F306" s="131"/>
      <c r="G306" s="130"/>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row>
    <row r="307" spans="1:35" ht="15.75" customHeight="1">
      <c r="A307" s="6"/>
      <c r="B307" s="6"/>
      <c r="C307" s="128"/>
      <c r="D307" s="6"/>
      <c r="E307" s="6"/>
      <c r="F307" s="131"/>
      <c r="G307" s="130"/>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row>
    <row r="308" spans="1:35" ht="15.75" customHeight="1">
      <c r="A308" s="6"/>
      <c r="B308" s="6"/>
      <c r="C308" s="128"/>
      <c r="D308" s="6"/>
      <c r="E308" s="6"/>
      <c r="F308" s="131"/>
      <c r="G308" s="130"/>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row>
    <row r="309" spans="1:35" ht="15.75" customHeight="1">
      <c r="A309" s="6"/>
      <c r="B309" s="6"/>
      <c r="C309" s="128"/>
      <c r="D309" s="6"/>
      <c r="E309" s="6"/>
      <c r="F309" s="131"/>
      <c r="G309" s="130"/>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row>
    <row r="310" spans="1:35" ht="15.75" customHeight="1">
      <c r="A310" s="6"/>
      <c r="B310" s="6"/>
      <c r="C310" s="128"/>
      <c r="D310" s="6"/>
      <c r="E310" s="6"/>
      <c r="F310" s="131"/>
      <c r="G310" s="130"/>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row>
    <row r="311" spans="1:35" ht="15.75" customHeight="1">
      <c r="A311" s="6"/>
      <c r="B311" s="6"/>
      <c r="C311" s="128"/>
      <c r="D311" s="6"/>
      <c r="E311" s="6"/>
      <c r="F311" s="131"/>
      <c r="G311" s="130"/>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row>
    <row r="312" spans="1:35" ht="15.75" customHeight="1">
      <c r="A312" s="6"/>
      <c r="B312" s="6"/>
      <c r="C312" s="128"/>
      <c r="D312" s="6"/>
      <c r="E312" s="6"/>
      <c r="F312" s="131"/>
      <c r="G312" s="130"/>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row>
    <row r="313" spans="1:35" ht="15.75" customHeight="1">
      <c r="A313" s="6"/>
      <c r="B313" s="6"/>
      <c r="C313" s="128"/>
      <c r="D313" s="6"/>
      <c r="E313" s="6"/>
      <c r="F313" s="131"/>
      <c r="G313" s="130"/>
      <c r="H313" s="6"/>
      <c r="I313" s="6"/>
      <c r="J313" s="6"/>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row>
    <row r="314" spans="1:35" ht="15.75" customHeight="1">
      <c r="A314" s="6"/>
      <c r="B314" s="6"/>
      <c r="C314" s="128"/>
      <c r="D314" s="6"/>
      <c r="E314" s="6"/>
      <c r="F314" s="131"/>
      <c r="G314" s="130"/>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row>
    <row r="315" spans="1:35" ht="15.75" customHeight="1">
      <c r="A315" s="6"/>
      <c r="B315" s="6"/>
      <c r="C315" s="128"/>
      <c r="D315" s="6"/>
      <c r="E315" s="6"/>
      <c r="F315" s="131"/>
      <c r="G315" s="130"/>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row>
    <row r="316" spans="1:35" ht="15.75" customHeight="1">
      <c r="A316" s="6"/>
      <c r="B316" s="6"/>
      <c r="C316" s="128"/>
      <c r="D316" s="6"/>
      <c r="E316" s="6"/>
      <c r="F316" s="131"/>
      <c r="G316" s="130"/>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row>
    <row r="317" spans="1:35" ht="15.75" customHeight="1">
      <c r="A317" s="6"/>
      <c r="B317" s="6"/>
      <c r="C317" s="128"/>
      <c r="D317" s="6"/>
      <c r="E317" s="6"/>
      <c r="F317" s="131"/>
      <c r="G317" s="130"/>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row>
    <row r="318" spans="1:35" ht="15.75" customHeight="1">
      <c r="A318" s="6"/>
      <c r="B318" s="6"/>
      <c r="C318" s="128"/>
      <c r="D318" s="6"/>
      <c r="E318" s="6"/>
      <c r="F318" s="131"/>
      <c r="G318" s="130"/>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row>
    <row r="319" spans="1:35" ht="15.75" customHeight="1">
      <c r="A319" s="6"/>
      <c r="B319" s="6"/>
      <c r="C319" s="128"/>
      <c r="D319" s="6"/>
      <c r="E319" s="6"/>
      <c r="F319" s="131"/>
      <c r="G319" s="130"/>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row>
    <row r="320" spans="1:35" ht="15.75" customHeight="1">
      <c r="A320" s="6"/>
      <c r="B320" s="6"/>
      <c r="C320" s="128"/>
      <c r="D320" s="6"/>
      <c r="E320" s="6"/>
      <c r="F320" s="131"/>
      <c r="G320" s="130"/>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row>
    <row r="321" spans="1:35" ht="15.75" customHeight="1">
      <c r="A321" s="6"/>
      <c r="B321" s="6"/>
      <c r="C321" s="128"/>
      <c r="D321" s="6"/>
      <c r="E321" s="6"/>
      <c r="F321" s="131"/>
      <c r="G321" s="130"/>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row>
    <row r="322" spans="1:35" ht="15.75" customHeight="1">
      <c r="A322" s="6"/>
      <c r="B322" s="6"/>
      <c r="C322" s="128"/>
      <c r="D322" s="6"/>
      <c r="E322" s="6"/>
      <c r="F322" s="131"/>
      <c r="G322" s="130"/>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row>
    <row r="323" spans="1:35" ht="15.75" customHeight="1">
      <c r="A323" s="6"/>
      <c r="B323" s="6"/>
      <c r="C323" s="128"/>
      <c r="D323" s="6"/>
      <c r="E323" s="6"/>
      <c r="F323" s="131"/>
      <c r="G323" s="130"/>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row>
    <row r="324" spans="1:35" ht="15.75" customHeight="1">
      <c r="A324" s="6"/>
      <c r="B324" s="6"/>
      <c r="C324" s="128"/>
      <c r="D324" s="6"/>
      <c r="E324" s="6"/>
      <c r="F324" s="131"/>
      <c r="G324" s="130"/>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row>
    <row r="325" spans="1:35" ht="15.75" customHeight="1">
      <c r="A325" s="6"/>
      <c r="B325" s="6"/>
      <c r="C325" s="128"/>
      <c r="D325" s="6"/>
      <c r="E325" s="6"/>
      <c r="F325" s="131"/>
      <c r="G325" s="130"/>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row>
    <row r="326" spans="1:35" ht="15.75" customHeight="1">
      <c r="A326" s="6"/>
      <c r="B326" s="6"/>
      <c r="C326" s="128"/>
      <c r="D326" s="6"/>
      <c r="E326" s="6"/>
      <c r="F326" s="131"/>
      <c r="G326" s="130"/>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row>
    <row r="327" spans="1:35" ht="15.75" customHeight="1">
      <c r="A327" s="6"/>
      <c r="B327" s="6"/>
      <c r="C327" s="128"/>
      <c r="D327" s="6"/>
      <c r="E327" s="6"/>
      <c r="F327" s="131"/>
      <c r="G327" s="130"/>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row>
    <row r="328" spans="1:35" ht="15.75" customHeight="1">
      <c r="A328" s="6"/>
      <c r="B328" s="6"/>
      <c r="C328" s="128"/>
      <c r="D328" s="6"/>
      <c r="E328" s="6"/>
      <c r="F328" s="131"/>
      <c r="G328" s="130"/>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row>
    <row r="329" spans="1:35" ht="15.75" customHeight="1">
      <c r="A329" s="6"/>
      <c r="B329" s="6"/>
      <c r="C329" s="128"/>
      <c r="D329" s="6"/>
      <c r="E329" s="6"/>
      <c r="F329" s="131"/>
      <c r="G329" s="130"/>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row>
    <row r="330" spans="1:35" ht="15.75" customHeight="1">
      <c r="A330" s="6"/>
      <c r="B330" s="6"/>
      <c r="C330" s="128"/>
      <c r="D330" s="6"/>
      <c r="E330" s="6"/>
      <c r="F330" s="131"/>
      <c r="G330" s="130"/>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row>
    <row r="331" spans="1:35" ht="15.75" customHeight="1">
      <c r="A331" s="6"/>
      <c r="B331" s="6"/>
      <c r="C331" s="128"/>
      <c r="D331" s="6"/>
      <c r="E331" s="6"/>
      <c r="F331" s="131"/>
      <c r="G331" s="130"/>
      <c r="H331" s="6"/>
      <c r="I331" s="6"/>
      <c r="J331" s="6"/>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row>
    <row r="332" spans="1:35" ht="15.75" customHeight="1">
      <c r="A332" s="6"/>
      <c r="B332" s="6"/>
      <c r="C332" s="128"/>
      <c r="D332" s="6"/>
      <c r="E332" s="6"/>
      <c r="F332" s="131"/>
      <c r="G332" s="130"/>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row>
    <row r="333" spans="1:35" ht="15.75" customHeight="1">
      <c r="A333" s="6"/>
      <c r="B333" s="6"/>
      <c r="C333" s="128"/>
      <c r="D333" s="6"/>
      <c r="E333" s="6"/>
      <c r="F333" s="131"/>
      <c r="G333" s="130"/>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row>
    <row r="334" spans="1:35" ht="15.75" customHeight="1">
      <c r="A334" s="6"/>
      <c r="B334" s="6"/>
      <c r="C334" s="128"/>
      <c r="D334" s="6"/>
      <c r="E334" s="6"/>
      <c r="F334" s="131"/>
      <c r="G334" s="130"/>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row>
    <row r="335" spans="1:35" ht="15.75" customHeight="1">
      <c r="A335" s="6"/>
      <c r="B335" s="6"/>
      <c r="C335" s="128"/>
      <c r="D335" s="6"/>
      <c r="E335" s="6"/>
      <c r="F335" s="131"/>
      <c r="G335" s="130"/>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row>
    <row r="336" spans="1:35" ht="15.75" customHeight="1">
      <c r="A336" s="6"/>
      <c r="B336" s="6"/>
      <c r="C336" s="128"/>
      <c r="D336" s="6"/>
      <c r="E336" s="6"/>
      <c r="F336" s="131"/>
      <c r="G336" s="130"/>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row>
    <row r="337" spans="1:35" ht="15.75" customHeight="1">
      <c r="A337" s="6"/>
      <c r="B337" s="6"/>
      <c r="C337" s="128"/>
      <c r="D337" s="6"/>
      <c r="E337" s="6"/>
      <c r="F337" s="131"/>
      <c r="G337" s="130"/>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row>
    <row r="338" spans="1:35" ht="15.75" customHeight="1">
      <c r="A338" s="6"/>
      <c r="B338" s="6"/>
      <c r="C338" s="128"/>
      <c r="D338" s="6"/>
      <c r="E338" s="6"/>
      <c r="F338" s="131"/>
      <c r="G338" s="130"/>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row>
    <row r="339" spans="1:35" ht="15.75" customHeight="1">
      <c r="A339" s="6"/>
      <c r="B339" s="6"/>
      <c r="C339" s="128"/>
      <c r="D339" s="6"/>
      <c r="E339" s="6"/>
      <c r="F339" s="131"/>
      <c r="G339" s="130"/>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row>
    <row r="340" spans="1:35" ht="15.75" customHeight="1">
      <c r="A340" s="6"/>
      <c r="B340" s="6"/>
      <c r="C340" s="128"/>
      <c r="D340" s="6"/>
      <c r="E340" s="6"/>
      <c r="F340" s="131"/>
      <c r="G340" s="130"/>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row>
    <row r="341" spans="1:35" ht="15.75" customHeight="1">
      <c r="A341" s="6"/>
      <c r="B341" s="6"/>
      <c r="C341" s="128"/>
      <c r="D341" s="6"/>
      <c r="E341" s="6"/>
      <c r="F341" s="131"/>
      <c r="G341" s="130"/>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row>
    <row r="342" spans="1:35" ht="15.75" customHeight="1">
      <c r="A342" s="6"/>
      <c r="B342" s="6"/>
      <c r="C342" s="128"/>
      <c r="D342" s="6"/>
      <c r="E342" s="6"/>
      <c r="F342" s="131"/>
      <c r="G342" s="130"/>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row>
    <row r="343" spans="1:35" ht="15.75" customHeight="1">
      <c r="A343" s="6"/>
      <c r="B343" s="6"/>
      <c r="C343" s="128"/>
      <c r="D343" s="6"/>
      <c r="E343" s="6"/>
      <c r="F343" s="131"/>
      <c r="G343" s="130"/>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row>
    <row r="344" spans="1:35" ht="15.75" customHeight="1">
      <c r="A344" s="6"/>
      <c r="B344" s="6"/>
      <c r="C344" s="128"/>
      <c r="D344" s="6"/>
      <c r="E344" s="6"/>
      <c r="F344" s="131"/>
      <c r="G344" s="130"/>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row>
    <row r="345" spans="1:35" ht="15.75" customHeight="1">
      <c r="A345" s="6"/>
      <c r="B345" s="6"/>
      <c r="C345" s="128"/>
      <c r="D345" s="6"/>
      <c r="E345" s="6"/>
      <c r="F345" s="131"/>
      <c r="G345" s="130"/>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row>
    <row r="346" spans="1:35" ht="15.75" customHeight="1">
      <c r="A346" s="6"/>
      <c r="B346" s="6"/>
      <c r="C346" s="128"/>
      <c r="D346" s="6"/>
      <c r="E346" s="6"/>
      <c r="F346" s="131"/>
      <c r="G346" s="130"/>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row>
    <row r="347" spans="1:35" ht="15.75" customHeight="1">
      <c r="A347" s="6"/>
      <c r="B347" s="6"/>
      <c r="C347" s="128"/>
      <c r="D347" s="6"/>
      <c r="E347" s="6"/>
      <c r="F347" s="131"/>
      <c r="G347" s="130"/>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row>
    <row r="348" spans="1:35" ht="15.75" customHeight="1">
      <c r="A348" s="6"/>
      <c r="B348" s="6"/>
      <c r="C348" s="128"/>
      <c r="D348" s="6"/>
      <c r="E348" s="6"/>
      <c r="F348" s="131"/>
      <c r="G348" s="130"/>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row>
    <row r="349" spans="1:35" ht="15.75" customHeight="1">
      <c r="A349" s="6"/>
      <c r="B349" s="6"/>
      <c r="C349" s="128"/>
      <c r="D349" s="6"/>
      <c r="E349" s="6"/>
      <c r="F349" s="131"/>
      <c r="G349" s="130"/>
      <c r="H349" s="6"/>
      <c r="I349" s="6"/>
      <c r="J349" s="6"/>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row>
    <row r="350" spans="1:35" ht="15.75" customHeight="1">
      <c r="A350" s="6"/>
      <c r="B350" s="6"/>
      <c r="C350" s="128"/>
      <c r="D350" s="6"/>
      <c r="E350" s="6"/>
      <c r="F350" s="131"/>
      <c r="G350" s="130"/>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row>
    <row r="351" spans="1:35" ht="15.75" customHeight="1">
      <c r="A351" s="6"/>
      <c r="B351" s="6"/>
      <c r="C351" s="128"/>
      <c r="D351" s="6"/>
      <c r="E351" s="6"/>
      <c r="F351" s="131"/>
      <c r="G351" s="130"/>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row>
    <row r="352" spans="1:35" ht="15.75" customHeight="1">
      <c r="A352" s="6"/>
      <c r="B352" s="6"/>
      <c r="C352" s="128"/>
      <c r="D352" s="6"/>
      <c r="E352" s="6"/>
      <c r="F352" s="131"/>
      <c r="G352" s="130"/>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row>
    <row r="353" spans="1:35" ht="15.75" customHeight="1">
      <c r="A353" s="6"/>
      <c r="B353" s="6"/>
      <c r="C353" s="128"/>
      <c r="D353" s="6"/>
      <c r="E353" s="6"/>
      <c r="F353" s="131"/>
      <c r="G353" s="130"/>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row>
    <row r="354" spans="1:35" ht="15.75" customHeight="1">
      <c r="A354" s="6"/>
      <c r="B354" s="6"/>
      <c r="C354" s="128"/>
      <c r="D354" s="6"/>
      <c r="E354" s="6"/>
      <c r="F354" s="131"/>
      <c r="G354" s="130"/>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row>
    <row r="355" spans="1:35" ht="15.75" customHeight="1">
      <c r="A355" s="6"/>
      <c r="B355" s="6"/>
      <c r="C355" s="128"/>
      <c r="D355" s="6"/>
      <c r="E355" s="6"/>
      <c r="F355" s="131"/>
      <c r="G355" s="130"/>
      <c r="H355" s="6"/>
      <c r="I355" s="6"/>
      <c r="J355" s="6"/>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row>
    <row r="356" spans="1:35" ht="15.75" customHeight="1">
      <c r="A356" s="6"/>
      <c r="B356" s="6"/>
      <c r="C356" s="128"/>
      <c r="D356" s="6"/>
      <c r="E356" s="6"/>
      <c r="F356" s="131"/>
      <c r="G356" s="130"/>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row>
    <row r="357" spans="1:35" ht="15.75" customHeight="1">
      <c r="A357" s="6"/>
      <c r="B357" s="6"/>
      <c r="C357" s="128"/>
      <c r="D357" s="6"/>
      <c r="E357" s="6"/>
      <c r="F357" s="131"/>
      <c r="G357" s="130"/>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row>
    <row r="358" spans="1:35" ht="15.75" customHeight="1">
      <c r="A358" s="6"/>
      <c r="B358" s="6"/>
      <c r="C358" s="128"/>
      <c r="D358" s="6"/>
      <c r="E358" s="6"/>
      <c r="F358" s="131"/>
      <c r="G358" s="130"/>
      <c r="H358" s="6"/>
      <c r="I358" s="6"/>
      <c r="J358" s="6"/>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row>
    <row r="359" spans="1:35" ht="15.75" customHeight="1">
      <c r="A359" s="6"/>
      <c r="B359" s="6"/>
      <c r="C359" s="128"/>
      <c r="D359" s="6"/>
      <c r="E359" s="6"/>
      <c r="F359" s="131"/>
      <c r="G359" s="130"/>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row>
    <row r="360" spans="1:35" ht="15.75" customHeight="1">
      <c r="A360" s="6"/>
      <c r="B360" s="6"/>
      <c r="C360" s="128"/>
      <c r="D360" s="6"/>
      <c r="E360" s="6"/>
      <c r="F360" s="131"/>
      <c r="G360" s="130"/>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row>
    <row r="361" spans="1:35" ht="15.75" customHeight="1">
      <c r="A361" s="6"/>
      <c r="B361" s="6"/>
      <c r="C361" s="128"/>
      <c r="D361" s="6"/>
      <c r="E361" s="6"/>
      <c r="F361" s="131"/>
      <c r="G361" s="130"/>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row>
    <row r="362" spans="1:35" ht="15.75" customHeight="1">
      <c r="A362" s="6"/>
      <c r="B362" s="6"/>
      <c r="C362" s="128"/>
      <c r="D362" s="6"/>
      <c r="E362" s="6"/>
      <c r="F362" s="131"/>
      <c r="G362" s="130"/>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row>
    <row r="363" spans="1:35" ht="15.75" customHeight="1">
      <c r="A363" s="6"/>
      <c r="B363" s="6"/>
      <c r="C363" s="128"/>
      <c r="D363" s="6"/>
      <c r="E363" s="6"/>
      <c r="F363" s="131"/>
      <c r="G363" s="130"/>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row>
    <row r="364" spans="1:35" ht="15.75" customHeight="1">
      <c r="A364" s="6"/>
      <c r="B364" s="6"/>
      <c r="C364" s="128"/>
      <c r="D364" s="6"/>
      <c r="E364" s="6"/>
      <c r="F364" s="131"/>
      <c r="G364" s="130"/>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row>
    <row r="365" spans="1:35" ht="15.75" customHeight="1">
      <c r="A365" s="6"/>
      <c r="B365" s="6"/>
      <c r="C365" s="128"/>
      <c r="D365" s="6"/>
      <c r="E365" s="6"/>
      <c r="F365" s="131"/>
      <c r="G365" s="130"/>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row>
    <row r="366" spans="1:35" ht="15.75" customHeight="1">
      <c r="A366" s="6"/>
      <c r="B366" s="6"/>
      <c r="C366" s="128"/>
      <c r="D366" s="6"/>
      <c r="E366" s="6"/>
      <c r="F366" s="131"/>
      <c r="G366" s="130"/>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row>
    <row r="367" spans="1:35" ht="15.75" customHeight="1">
      <c r="A367" s="6"/>
      <c r="B367" s="6"/>
      <c r="C367" s="128"/>
      <c r="D367" s="6"/>
      <c r="E367" s="6"/>
      <c r="F367" s="131"/>
      <c r="G367" s="130"/>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row>
    <row r="368" spans="1:35" ht="15.75" customHeight="1">
      <c r="A368" s="6"/>
      <c r="B368" s="6"/>
      <c r="C368" s="128"/>
      <c r="D368" s="6"/>
      <c r="E368" s="6"/>
      <c r="F368" s="131"/>
      <c r="G368" s="130"/>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row>
    <row r="369" spans="1:35" ht="15.75" customHeight="1">
      <c r="A369" s="6"/>
      <c r="B369" s="6"/>
      <c r="C369" s="128"/>
      <c r="D369" s="6"/>
      <c r="E369" s="6"/>
      <c r="F369" s="131"/>
      <c r="G369" s="130"/>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row>
    <row r="370" spans="1:35" ht="15.75" customHeight="1">
      <c r="A370" s="6"/>
      <c r="B370" s="6"/>
      <c r="C370" s="128"/>
      <c r="D370" s="6"/>
      <c r="E370" s="6"/>
      <c r="F370" s="131"/>
      <c r="G370" s="130"/>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row>
    <row r="371" spans="1:35" ht="15.75" customHeight="1">
      <c r="A371" s="6"/>
      <c r="B371" s="6"/>
      <c r="C371" s="128"/>
      <c r="D371" s="6"/>
      <c r="E371" s="6"/>
      <c r="F371" s="131"/>
      <c r="G371" s="130"/>
      <c r="H371" s="6"/>
      <c r="I371" s="6"/>
      <c r="J371" s="6"/>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row>
    <row r="372" spans="1:35" ht="15.75" customHeight="1">
      <c r="A372" s="6"/>
      <c r="B372" s="6"/>
      <c r="C372" s="128"/>
      <c r="D372" s="6"/>
      <c r="E372" s="6"/>
      <c r="F372" s="131"/>
      <c r="G372" s="130"/>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row>
    <row r="373" spans="1:35" ht="15.75" customHeight="1">
      <c r="A373" s="6"/>
      <c r="B373" s="6"/>
      <c r="C373" s="128"/>
      <c r="D373" s="6"/>
      <c r="E373" s="6"/>
      <c r="F373" s="131"/>
      <c r="G373" s="130"/>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row>
    <row r="374" spans="1:35" ht="15.75" customHeight="1">
      <c r="A374" s="6"/>
      <c r="B374" s="6"/>
      <c r="C374" s="128"/>
      <c r="D374" s="6"/>
      <c r="E374" s="6"/>
      <c r="F374" s="131"/>
      <c r="G374" s="130"/>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row>
    <row r="375" spans="1:35" ht="15.75" customHeight="1">
      <c r="A375" s="6"/>
      <c r="B375" s="6"/>
      <c r="C375" s="128"/>
      <c r="D375" s="6"/>
      <c r="E375" s="6"/>
      <c r="F375" s="131"/>
      <c r="G375" s="130"/>
      <c r="H375" s="6"/>
      <c r="I375" s="6"/>
      <c r="J375" s="6"/>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row>
    <row r="376" spans="1:35" ht="15.75" customHeight="1">
      <c r="A376" s="6"/>
      <c r="B376" s="6"/>
      <c r="C376" s="128"/>
      <c r="D376" s="6"/>
      <c r="E376" s="6"/>
      <c r="F376" s="131"/>
      <c r="G376" s="130"/>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row>
    <row r="377" spans="1:35" ht="15.75" customHeight="1">
      <c r="A377" s="6"/>
      <c r="B377" s="6"/>
      <c r="C377" s="128"/>
      <c r="D377" s="6"/>
      <c r="E377" s="6"/>
      <c r="F377" s="131"/>
      <c r="G377" s="130"/>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row>
    <row r="378" spans="1:35" ht="15.75" customHeight="1">
      <c r="A378" s="6"/>
      <c r="B378" s="6"/>
      <c r="C378" s="128"/>
      <c r="D378" s="6"/>
      <c r="E378" s="6"/>
      <c r="F378" s="131"/>
      <c r="G378" s="130"/>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row>
    <row r="379" spans="1:35" ht="15.75" customHeight="1">
      <c r="A379" s="6"/>
      <c r="B379" s="6"/>
      <c r="C379" s="128"/>
      <c r="D379" s="6"/>
      <c r="E379" s="6"/>
      <c r="F379" s="131"/>
      <c r="G379" s="130"/>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row>
    <row r="380" spans="1:35" ht="15.75" customHeight="1">
      <c r="A380" s="6"/>
      <c r="B380" s="6"/>
      <c r="C380" s="128"/>
      <c r="D380" s="6"/>
      <c r="E380" s="6"/>
      <c r="F380" s="131"/>
      <c r="G380" s="130"/>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row>
    <row r="381" spans="1:35" ht="15.75" customHeight="1">
      <c r="A381" s="6"/>
      <c r="B381" s="6"/>
      <c r="C381" s="128"/>
      <c r="D381" s="6"/>
      <c r="E381" s="6"/>
      <c r="F381" s="131"/>
      <c r="G381" s="130"/>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row>
    <row r="382" spans="1:35" ht="15.75" customHeight="1">
      <c r="A382" s="6"/>
      <c r="B382" s="6"/>
      <c r="C382" s="128"/>
      <c r="D382" s="6"/>
      <c r="E382" s="6"/>
      <c r="F382" s="131"/>
      <c r="G382" s="130"/>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row>
    <row r="383" spans="1:35" ht="15.75" customHeight="1">
      <c r="A383" s="6"/>
      <c r="B383" s="6"/>
      <c r="C383" s="128"/>
      <c r="D383" s="6"/>
      <c r="E383" s="6"/>
      <c r="F383" s="131"/>
      <c r="G383" s="130"/>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row>
    <row r="384" spans="1:35" ht="15.75" customHeight="1">
      <c r="A384" s="6"/>
      <c r="B384" s="6"/>
      <c r="C384" s="128"/>
      <c r="D384" s="6"/>
      <c r="E384" s="6"/>
      <c r="F384" s="131"/>
      <c r="G384" s="130"/>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row>
    <row r="385" spans="1:35" ht="15.75" customHeight="1">
      <c r="A385" s="6"/>
      <c r="B385" s="6"/>
      <c r="C385" s="128"/>
      <c r="D385" s="6"/>
      <c r="E385" s="6"/>
      <c r="F385" s="131"/>
      <c r="G385" s="130"/>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row>
    <row r="386" spans="1:35" ht="15.75" customHeight="1">
      <c r="A386" s="6"/>
      <c r="B386" s="6"/>
      <c r="C386" s="128"/>
      <c r="D386" s="6"/>
      <c r="E386" s="6"/>
      <c r="F386" s="131"/>
      <c r="G386" s="130"/>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row>
    <row r="387" spans="1:35" ht="15.75" customHeight="1">
      <c r="A387" s="6"/>
      <c r="B387" s="6"/>
      <c r="C387" s="128"/>
      <c r="D387" s="6"/>
      <c r="E387" s="6"/>
      <c r="F387" s="131"/>
      <c r="G387" s="130"/>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row>
    <row r="388" spans="1:35" ht="15.75" customHeight="1">
      <c r="A388" s="6"/>
      <c r="B388" s="6"/>
      <c r="C388" s="128"/>
      <c r="D388" s="6"/>
      <c r="E388" s="6"/>
      <c r="F388" s="131"/>
      <c r="G388" s="130"/>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row>
    <row r="389" spans="1:35" ht="15.75" customHeight="1">
      <c r="A389" s="6"/>
      <c r="B389" s="6"/>
      <c r="C389" s="128"/>
      <c r="D389" s="6"/>
      <c r="E389" s="6"/>
      <c r="F389" s="131"/>
      <c r="G389" s="130"/>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row>
    <row r="390" spans="1:35" ht="15.75" customHeight="1">
      <c r="A390" s="6"/>
      <c r="B390" s="6"/>
      <c r="C390" s="128"/>
      <c r="D390" s="6"/>
      <c r="E390" s="6"/>
      <c r="F390" s="131"/>
      <c r="G390" s="130"/>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row>
    <row r="391" spans="1:35" ht="15.75" customHeight="1">
      <c r="A391" s="6"/>
      <c r="B391" s="6"/>
      <c r="C391" s="128"/>
      <c r="D391" s="6"/>
      <c r="E391" s="6"/>
      <c r="F391" s="131"/>
      <c r="G391" s="130"/>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row>
    <row r="392" spans="1:35" ht="15.75" customHeight="1">
      <c r="A392" s="6"/>
      <c r="B392" s="6"/>
      <c r="C392" s="128"/>
      <c r="D392" s="6"/>
      <c r="E392" s="6"/>
      <c r="F392" s="131"/>
      <c r="G392" s="130"/>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row>
    <row r="393" spans="1:35" ht="15.75" customHeight="1">
      <c r="A393" s="6"/>
      <c r="B393" s="6"/>
      <c r="C393" s="128"/>
      <c r="D393" s="6"/>
      <c r="E393" s="6"/>
      <c r="F393" s="131"/>
      <c r="G393" s="130"/>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row>
    <row r="394" spans="1:35" ht="15.75" customHeight="1">
      <c r="A394" s="6"/>
      <c r="B394" s="6"/>
      <c r="C394" s="128"/>
      <c r="D394" s="6"/>
      <c r="E394" s="6"/>
      <c r="F394" s="131"/>
      <c r="G394" s="130"/>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row>
    <row r="395" spans="1:35" ht="15.75" customHeight="1">
      <c r="A395" s="6"/>
      <c r="B395" s="6"/>
      <c r="C395" s="128"/>
      <c r="D395" s="6"/>
      <c r="E395" s="6"/>
      <c r="F395" s="131"/>
      <c r="G395" s="130"/>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row>
    <row r="396" spans="1:35" ht="15.75" customHeight="1">
      <c r="A396" s="6"/>
      <c r="B396" s="6"/>
      <c r="C396" s="128"/>
      <c r="D396" s="6"/>
      <c r="E396" s="6"/>
      <c r="F396" s="131"/>
      <c r="G396" s="130"/>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row>
    <row r="397" spans="1:35" ht="15.75" customHeight="1">
      <c r="A397" s="6"/>
      <c r="B397" s="6"/>
      <c r="C397" s="128"/>
      <c r="D397" s="6"/>
      <c r="E397" s="6"/>
      <c r="F397" s="131"/>
      <c r="G397" s="130"/>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row>
    <row r="398" spans="1:35" ht="15.75" customHeight="1">
      <c r="A398" s="6"/>
      <c r="B398" s="6"/>
      <c r="C398" s="128"/>
      <c r="D398" s="6"/>
      <c r="E398" s="6"/>
      <c r="F398" s="131"/>
      <c r="G398" s="130"/>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row>
    <row r="399" spans="1:35" ht="15.75" customHeight="1">
      <c r="A399" s="6"/>
      <c r="B399" s="6"/>
      <c r="C399" s="128"/>
      <c r="D399" s="6"/>
      <c r="E399" s="6"/>
      <c r="F399" s="131"/>
      <c r="G399" s="130"/>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row>
    <row r="400" spans="1:35" ht="15.75" customHeight="1">
      <c r="A400" s="6"/>
      <c r="B400" s="6"/>
      <c r="C400" s="128"/>
      <c r="D400" s="6"/>
      <c r="E400" s="6"/>
      <c r="F400" s="131"/>
      <c r="G400" s="130"/>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row>
    <row r="401" spans="1:35" ht="15.75" customHeight="1">
      <c r="A401" s="6"/>
      <c r="B401" s="6"/>
      <c r="C401" s="128"/>
      <c r="D401" s="6"/>
      <c r="E401" s="6"/>
      <c r="F401" s="131"/>
      <c r="G401" s="130"/>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row>
    <row r="402" spans="1:35" ht="15.75" customHeight="1">
      <c r="A402" s="6"/>
      <c r="B402" s="6"/>
      <c r="C402" s="128"/>
      <c r="D402" s="6"/>
      <c r="E402" s="6"/>
      <c r="F402" s="131"/>
      <c r="G402" s="130"/>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row>
    <row r="403" spans="1:35" ht="15.75" customHeight="1">
      <c r="A403" s="6"/>
      <c r="B403" s="6"/>
      <c r="C403" s="128"/>
      <c r="D403" s="6"/>
      <c r="E403" s="6"/>
      <c r="F403" s="131"/>
      <c r="G403" s="130"/>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row>
    <row r="404" spans="1:35" ht="15.75" customHeight="1">
      <c r="A404" s="6"/>
      <c r="B404" s="6"/>
      <c r="C404" s="128"/>
      <c r="D404" s="6"/>
      <c r="E404" s="6"/>
      <c r="F404" s="131"/>
      <c r="G404" s="130"/>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row>
    <row r="405" spans="1:35" ht="15.75" customHeight="1">
      <c r="A405" s="6"/>
      <c r="B405" s="6"/>
      <c r="C405" s="128"/>
      <c r="D405" s="6"/>
      <c r="E405" s="6"/>
      <c r="F405" s="131"/>
      <c r="G405" s="130"/>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row>
    <row r="406" spans="1:35" ht="15.75" customHeight="1">
      <c r="A406" s="6"/>
      <c r="B406" s="6"/>
      <c r="C406" s="128"/>
      <c r="D406" s="6"/>
      <c r="E406" s="6"/>
      <c r="F406" s="131"/>
      <c r="G406" s="130"/>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row>
    <row r="407" spans="1:35" ht="15.75" customHeight="1">
      <c r="A407" s="6"/>
      <c r="B407" s="6"/>
      <c r="C407" s="128"/>
      <c r="D407" s="6"/>
      <c r="E407" s="6"/>
      <c r="F407" s="131"/>
      <c r="G407" s="130"/>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row>
    <row r="408" spans="1:35" ht="15.75" customHeight="1">
      <c r="A408" s="6"/>
      <c r="B408" s="6"/>
      <c r="C408" s="128"/>
      <c r="D408" s="6"/>
      <c r="E408" s="6"/>
      <c r="F408" s="131"/>
      <c r="G408" s="130"/>
      <c r="H408" s="6"/>
      <c r="I408" s="6"/>
      <c r="J408" s="6"/>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row>
    <row r="409" spans="1:35" ht="15.75" customHeight="1">
      <c r="A409" s="6"/>
      <c r="B409" s="6"/>
      <c r="C409" s="128"/>
      <c r="D409" s="6"/>
      <c r="E409" s="6"/>
      <c r="F409" s="131"/>
      <c r="G409" s="130"/>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row>
    <row r="410" spans="1:35" ht="15.75" customHeight="1">
      <c r="A410" s="6"/>
      <c r="B410" s="6"/>
      <c r="C410" s="128"/>
      <c r="D410" s="6"/>
      <c r="E410" s="6"/>
      <c r="F410" s="131"/>
      <c r="G410" s="130"/>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row>
    <row r="411" spans="1:35" ht="15.75" customHeight="1">
      <c r="A411" s="6"/>
      <c r="B411" s="6"/>
      <c r="C411" s="128"/>
      <c r="D411" s="6"/>
      <c r="E411" s="6"/>
      <c r="F411" s="131"/>
      <c r="G411" s="130"/>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row>
    <row r="412" spans="1:35" ht="15.75" customHeight="1">
      <c r="A412" s="6"/>
      <c r="B412" s="6"/>
      <c r="C412" s="128"/>
      <c r="D412" s="6"/>
      <c r="E412" s="6"/>
      <c r="F412" s="131"/>
      <c r="G412" s="130"/>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row>
    <row r="413" spans="1:35" ht="15.75" customHeight="1">
      <c r="A413" s="6"/>
      <c r="B413" s="6"/>
      <c r="C413" s="128"/>
      <c r="D413" s="6"/>
      <c r="E413" s="6"/>
      <c r="F413" s="131"/>
      <c r="G413" s="130"/>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row>
    <row r="414" spans="1:35" ht="15.75" customHeight="1">
      <c r="A414" s="6"/>
      <c r="B414" s="6"/>
      <c r="C414" s="128"/>
      <c r="D414" s="6"/>
      <c r="E414" s="6"/>
      <c r="F414" s="131"/>
      <c r="G414" s="130"/>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row>
    <row r="415" spans="1:35" ht="15.75" customHeight="1">
      <c r="A415" s="6"/>
      <c r="B415" s="6"/>
      <c r="C415" s="128"/>
      <c r="D415" s="6"/>
      <c r="E415" s="6"/>
      <c r="F415" s="131"/>
      <c r="G415" s="130"/>
      <c r="H415" s="6"/>
      <c r="I415" s="6"/>
      <c r="J415" s="6"/>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row>
    <row r="416" spans="1:35" ht="15.75" customHeight="1">
      <c r="A416" s="6"/>
      <c r="B416" s="6"/>
      <c r="C416" s="128"/>
      <c r="D416" s="6"/>
      <c r="E416" s="6"/>
      <c r="F416" s="131"/>
      <c r="G416" s="130"/>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row>
    <row r="417" spans="1:35" ht="15.75" customHeight="1">
      <c r="A417" s="6"/>
      <c r="B417" s="6"/>
      <c r="C417" s="128"/>
      <c r="D417" s="6"/>
      <c r="E417" s="6"/>
      <c r="F417" s="131"/>
      <c r="G417" s="130"/>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row>
    <row r="418" spans="1:35" ht="15.75" customHeight="1">
      <c r="A418" s="6"/>
      <c r="B418" s="6"/>
      <c r="C418" s="128"/>
      <c r="D418" s="6"/>
      <c r="E418" s="6"/>
      <c r="F418" s="131"/>
      <c r="G418" s="130"/>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row>
    <row r="419" spans="1:35" ht="15.75" customHeight="1">
      <c r="A419" s="6"/>
      <c r="B419" s="6"/>
      <c r="C419" s="128"/>
      <c r="D419" s="6"/>
      <c r="E419" s="6"/>
      <c r="F419" s="131"/>
      <c r="G419" s="130"/>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row>
    <row r="420" spans="1:35" ht="15.75" customHeight="1">
      <c r="A420" s="6"/>
      <c r="B420" s="6"/>
      <c r="C420" s="128"/>
      <c r="D420" s="6"/>
      <c r="E420" s="6"/>
      <c r="F420" s="131"/>
      <c r="G420" s="130"/>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row>
    <row r="421" spans="1:35" ht="15.75" customHeight="1">
      <c r="A421" s="6"/>
      <c r="B421" s="6"/>
      <c r="C421" s="128"/>
      <c r="D421" s="6"/>
      <c r="E421" s="6"/>
      <c r="F421" s="131"/>
      <c r="G421" s="130"/>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row>
    <row r="422" spans="1:35" ht="15.75" customHeight="1">
      <c r="A422" s="6"/>
      <c r="B422" s="6"/>
      <c r="C422" s="128"/>
      <c r="D422" s="6"/>
      <c r="E422" s="6"/>
      <c r="F422" s="131"/>
      <c r="G422" s="130"/>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row>
    <row r="423" spans="1:35" ht="15.75" customHeight="1">
      <c r="A423" s="6"/>
      <c r="B423" s="6"/>
      <c r="C423" s="128"/>
      <c r="D423" s="6"/>
      <c r="E423" s="6"/>
      <c r="F423" s="131"/>
      <c r="G423" s="130"/>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row>
    <row r="424" spans="1:35" ht="15.75" customHeight="1">
      <c r="A424" s="6"/>
      <c r="B424" s="6"/>
      <c r="C424" s="128"/>
      <c r="D424" s="6"/>
      <c r="E424" s="6"/>
      <c r="F424" s="131"/>
      <c r="G424" s="130"/>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row>
    <row r="425" spans="1:35" ht="15.75" customHeight="1">
      <c r="A425" s="6"/>
      <c r="B425" s="6"/>
      <c r="C425" s="128"/>
      <c r="D425" s="6"/>
      <c r="E425" s="6"/>
      <c r="F425" s="131"/>
      <c r="G425" s="130"/>
      <c r="H425" s="6"/>
      <c r="I425" s="6"/>
      <c r="J425" s="6"/>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row>
    <row r="426" spans="1:35" ht="15.75" customHeight="1">
      <c r="A426" s="6"/>
      <c r="B426" s="6"/>
      <c r="C426" s="128"/>
      <c r="D426" s="6"/>
      <c r="E426" s="6"/>
      <c r="F426" s="131"/>
      <c r="G426" s="130"/>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row>
    <row r="427" spans="1:35" ht="15.75" customHeight="1">
      <c r="A427" s="6"/>
      <c r="B427" s="6"/>
      <c r="C427" s="128"/>
      <c r="D427" s="6"/>
      <c r="E427" s="6"/>
      <c r="F427" s="131"/>
      <c r="G427" s="130"/>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row>
    <row r="428" spans="1:35" ht="15.75" customHeight="1">
      <c r="A428" s="6"/>
      <c r="B428" s="6"/>
      <c r="C428" s="128"/>
      <c r="D428" s="6"/>
      <c r="E428" s="6"/>
      <c r="F428" s="131"/>
      <c r="G428" s="130"/>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row>
    <row r="429" spans="1:35" ht="15.75" customHeight="1">
      <c r="A429" s="6"/>
      <c r="B429" s="6"/>
      <c r="C429" s="128"/>
      <c r="D429" s="6"/>
      <c r="E429" s="6"/>
      <c r="F429" s="131"/>
      <c r="G429" s="130"/>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row>
    <row r="430" spans="1:35" ht="15.75" customHeight="1">
      <c r="A430" s="6"/>
      <c r="B430" s="6"/>
      <c r="C430" s="128"/>
      <c r="D430" s="6"/>
      <c r="E430" s="6"/>
      <c r="F430" s="131"/>
      <c r="G430" s="130"/>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row>
    <row r="431" spans="1:35" ht="15.75" customHeight="1">
      <c r="A431" s="6"/>
      <c r="B431" s="6"/>
      <c r="C431" s="128"/>
      <c r="D431" s="6"/>
      <c r="E431" s="6"/>
      <c r="F431" s="131"/>
      <c r="G431" s="130"/>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row>
    <row r="432" spans="1:35" ht="15.75" customHeight="1">
      <c r="A432" s="6"/>
      <c r="B432" s="6"/>
      <c r="C432" s="128"/>
      <c r="D432" s="6"/>
      <c r="E432" s="6"/>
      <c r="F432" s="131"/>
      <c r="G432" s="130"/>
      <c r="H432" s="6"/>
      <c r="I432" s="6"/>
      <c r="J432" s="6"/>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row>
    <row r="433" spans="1:35" ht="15.75" customHeight="1">
      <c r="A433" s="6"/>
      <c r="B433" s="6"/>
      <c r="C433" s="128"/>
      <c r="D433" s="6"/>
      <c r="E433" s="6"/>
      <c r="F433" s="131"/>
      <c r="G433" s="130"/>
      <c r="H433" s="6"/>
      <c r="I433" s="6"/>
      <c r="J433" s="6"/>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row>
    <row r="434" spans="1:35" ht="15.75" customHeight="1">
      <c r="A434" s="6"/>
      <c r="B434" s="6"/>
      <c r="C434" s="128"/>
      <c r="D434" s="6"/>
      <c r="E434" s="6"/>
      <c r="F434" s="131"/>
      <c r="G434" s="130"/>
      <c r="H434" s="6"/>
      <c r="I434" s="6"/>
      <c r="J434" s="6"/>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row>
    <row r="435" spans="1:35" ht="15.75" customHeight="1">
      <c r="A435" s="6"/>
      <c r="B435" s="6"/>
      <c r="C435" s="128"/>
      <c r="D435" s="6"/>
      <c r="E435" s="6"/>
      <c r="F435" s="131"/>
      <c r="G435" s="130"/>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row>
    <row r="436" spans="1:35" ht="15.75" customHeight="1">
      <c r="A436" s="6"/>
      <c r="B436" s="6"/>
      <c r="C436" s="128"/>
      <c r="D436" s="6"/>
      <c r="E436" s="6"/>
      <c r="F436" s="131"/>
      <c r="G436" s="130"/>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row>
    <row r="437" spans="1:35" ht="15.75" customHeight="1">
      <c r="A437" s="6"/>
      <c r="B437" s="6"/>
      <c r="C437" s="128"/>
      <c r="D437" s="6"/>
      <c r="E437" s="6"/>
      <c r="F437" s="131"/>
      <c r="G437" s="130"/>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row>
    <row r="438" spans="1:35" ht="15.75" customHeight="1">
      <c r="A438" s="6"/>
      <c r="B438" s="6"/>
      <c r="C438" s="128"/>
      <c r="D438" s="6"/>
      <c r="E438" s="6"/>
      <c r="F438" s="131"/>
      <c r="G438" s="130"/>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row>
    <row r="439" spans="1:35" ht="15.75" customHeight="1">
      <c r="A439" s="6"/>
      <c r="B439" s="6"/>
      <c r="C439" s="128"/>
      <c r="D439" s="6"/>
      <c r="E439" s="6"/>
      <c r="F439" s="131"/>
      <c r="G439" s="130"/>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row>
    <row r="440" spans="1:35" ht="15.75" customHeight="1">
      <c r="A440" s="6"/>
      <c r="B440" s="6"/>
      <c r="C440" s="128"/>
      <c r="D440" s="6"/>
      <c r="E440" s="6"/>
      <c r="F440" s="131"/>
      <c r="G440" s="130"/>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row>
    <row r="441" spans="1:35" ht="15.75" customHeight="1">
      <c r="A441" s="6"/>
      <c r="B441" s="6"/>
      <c r="C441" s="128"/>
      <c r="D441" s="6"/>
      <c r="E441" s="6"/>
      <c r="F441" s="131"/>
      <c r="G441" s="130"/>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row>
    <row r="442" spans="1:35" ht="15.75" customHeight="1">
      <c r="A442" s="6"/>
      <c r="B442" s="6"/>
      <c r="C442" s="128"/>
      <c r="D442" s="6"/>
      <c r="E442" s="6"/>
      <c r="F442" s="131"/>
      <c r="G442" s="130"/>
      <c r="H442" s="6"/>
      <c r="I442" s="6"/>
      <c r="J442" s="6"/>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row>
    <row r="443" spans="1:35" ht="15.75" customHeight="1">
      <c r="A443" s="6"/>
      <c r="B443" s="6"/>
      <c r="C443" s="128"/>
      <c r="D443" s="6"/>
      <c r="E443" s="6"/>
      <c r="F443" s="131"/>
      <c r="G443" s="130"/>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row>
    <row r="444" spans="1:35" ht="15.75" customHeight="1">
      <c r="A444" s="6"/>
      <c r="B444" s="6"/>
      <c r="C444" s="128"/>
      <c r="D444" s="6"/>
      <c r="E444" s="6"/>
      <c r="F444" s="131"/>
      <c r="G444" s="130"/>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row>
    <row r="445" spans="1:35" ht="15.75" customHeight="1">
      <c r="A445" s="6"/>
      <c r="B445" s="6"/>
      <c r="C445" s="128"/>
      <c r="D445" s="6"/>
      <c r="E445" s="6"/>
      <c r="F445" s="131"/>
      <c r="G445" s="130"/>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row>
    <row r="446" spans="1:35" ht="15.75" customHeight="1">
      <c r="A446" s="6"/>
      <c r="B446" s="6"/>
      <c r="C446" s="128"/>
      <c r="D446" s="6"/>
      <c r="E446" s="6"/>
      <c r="F446" s="131"/>
      <c r="G446" s="130"/>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row>
    <row r="447" spans="1:35" ht="15.75" customHeight="1">
      <c r="A447" s="6"/>
      <c r="B447" s="6"/>
      <c r="C447" s="128"/>
      <c r="D447" s="6"/>
      <c r="E447" s="6"/>
      <c r="F447" s="131"/>
      <c r="G447" s="130"/>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row>
    <row r="448" spans="1:35" ht="15.75" customHeight="1">
      <c r="A448" s="6"/>
      <c r="B448" s="6"/>
      <c r="C448" s="128"/>
      <c r="D448" s="6"/>
      <c r="E448" s="6"/>
      <c r="F448" s="131"/>
      <c r="G448" s="130"/>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row>
    <row r="449" spans="1:35" ht="15.75" customHeight="1">
      <c r="A449" s="6"/>
      <c r="B449" s="6"/>
      <c r="C449" s="128"/>
      <c r="D449" s="6"/>
      <c r="E449" s="6"/>
      <c r="F449" s="131"/>
      <c r="G449" s="130"/>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row>
    <row r="450" spans="1:35" ht="15.75" customHeight="1">
      <c r="A450" s="6"/>
      <c r="B450" s="6"/>
      <c r="C450" s="128"/>
      <c r="D450" s="6"/>
      <c r="E450" s="6"/>
      <c r="F450" s="131"/>
      <c r="G450" s="130"/>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row>
    <row r="451" spans="1:35" ht="15.75" customHeight="1">
      <c r="A451" s="6"/>
      <c r="B451" s="6"/>
      <c r="C451" s="128"/>
      <c r="D451" s="6"/>
      <c r="E451" s="6"/>
      <c r="F451" s="131"/>
      <c r="G451" s="130"/>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row>
    <row r="452" spans="1:35" ht="15.75" customHeight="1">
      <c r="A452" s="6"/>
      <c r="B452" s="6"/>
      <c r="C452" s="128"/>
      <c r="D452" s="6"/>
      <c r="E452" s="6"/>
      <c r="F452" s="131"/>
      <c r="G452" s="130"/>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row>
    <row r="453" spans="1:35" ht="15.75" customHeight="1">
      <c r="A453" s="6"/>
      <c r="B453" s="6"/>
      <c r="C453" s="128"/>
      <c r="D453" s="6"/>
      <c r="E453" s="6"/>
      <c r="F453" s="131"/>
      <c r="G453" s="130"/>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row>
    <row r="454" spans="1:35" ht="15.75" customHeight="1">
      <c r="A454" s="6"/>
      <c r="B454" s="6"/>
      <c r="C454" s="128"/>
      <c r="D454" s="6"/>
      <c r="E454" s="6"/>
      <c r="F454" s="131"/>
      <c r="G454" s="130"/>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row>
    <row r="455" spans="1:35" ht="15.75" customHeight="1">
      <c r="A455" s="6"/>
      <c r="B455" s="6"/>
      <c r="C455" s="128"/>
      <c r="D455" s="6"/>
      <c r="E455" s="6"/>
      <c r="F455" s="131"/>
      <c r="G455" s="130"/>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row>
    <row r="456" spans="1:35" ht="15.75" customHeight="1">
      <c r="A456" s="6"/>
      <c r="B456" s="6"/>
      <c r="C456" s="128"/>
      <c r="D456" s="6"/>
      <c r="E456" s="6"/>
      <c r="F456" s="131"/>
      <c r="G456" s="130"/>
      <c r="H456" s="6"/>
      <c r="I456" s="6"/>
      <c r="J456" s="6"/>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row>
    <row r="457" spans="1:35" ht="15.75" customHeight="1">
      <c r="A457" s="6"/>
      <c r="B457" s="6"/>
      <c r="C457" s="128"/>
      <c r="D457" s="6"/>
      <c r="E457" s="6"/>
      <c r="F457" s="131"/>
      <c r="G457" s="130"/>
      <c r="H457" s="6"/>
      <c r="I457" s="6"/>
      <c r="J457" s="6"/>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row>
    <row r="458" spans="1:35" ht="15.75" customHeight="1">
      <c r="A458" s="6"/>
      <c r="B458" s="6"/>
      <c r="C458" s="128"/>
      <c r="D458" s="6"/>
      <c r="E458" s="6"/>
      <c r="F458" s="131"/>
      <c r="G458" s="130"/>
      <c r="H458" s="6"/>
      <c r="I458" s="6"/>
      <c r="J458" s="6"/>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row>
    <row r="459" spans="1:35" ht="15.75" customHeight="1">
      <c r="A459" s="6"/>
      <c r="B459" s="6"/>
      <c r="C459" s="128"/>
      <c r="D459" s="6"/>
      <c r="E459" s="6"/>
      <c r="F459" s="131"/>
      <c r="G459" s="130"/>
      <c r="H459" s="6"/>
      <c r="I459" s="6"/>
      <c r="J459" s="6"/>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row>
    <row r="460" spans="1:35" ht="15.75" customHeight="1">
      <c r="A460" s="6"/>
      <c r="B460" s="6"/>
      <c r="C460" s="128"/>
      <c r="D460" s="6"/>
      <c r="E460" s="6"/>
      <c r="F460" s="131"/>
      <c r="G460" s="130"/>
      <c r="H460" s="6"/>
      <c r="I460" s="6"/>
      <c r="J460" s="6"/>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row>
    <row r="461" spans="1:35" ht="15.75" customHeight="1">
      <c r="A461" s="6"/>
      <c r="B461" s="6"/>
      <c r="C461" s="128"/>
      <c r="D461" s="6"/>
      <c r="E461" s="6"/>
      <c r="F461" s="131"/>
      <c r="G461" s="130"/>
      <c r="H461" s="6"/>
      <c r="I461" s="6"/>
      <c r="J461" s="6"/>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row>
    <row r="462" spans="1:35" ht="15.75" customHeight="1">
      <c r="A462" s="6"/>
      <c r="B462" s="6"/>
      <c r="C462" s="128"/>
      <c r="D462" s="6"/>
      <c r="E462" s="6"/>
      <c r="F462" s="131"/>
      <c r="G462" s="130"/>
      <c r="H462" s="6"/>
      <c r="I462" s="6"/>
      <c r="J462" s="6"/>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row>
    <row r="463" spans="1:35" ht="15.75" customHeight="1">
      <c r="A463" s="6"/>
      <c r="B463" s="6"/>
      <c r="C463" s="128"/>
      <c r="D463" s="6"/>
      <c r="E463" s="6"/>
      <c r="F463" s="131"/>
      <c r="G463" s="130"/>
      <c r="H463" s="6"/>
      <c r="I463" s="6"/>
      <c r="J463" s="6"/>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row>
    <row r="464" spans="1:35" ht="15.75" customHeight="1">
      <c r="A464" s="6"/>
      <c r="B464" s="6"/>
      <c r="C464" s="128"/>
      <c r="D464" s="6"/>
      <c r="E464" s="6"/>
      <c r="F464" s="131"/>
      <c r="G464" s="130"/>
      <c r="H464" s="6"/>
      <c r="I464" s="6"/>
      <c r="J464" s="6"/>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row>
    <row r="465" spans="1:35" ht="15.75" customHeight="1">
      <c r="A465" s="6"/>
      <c r="B465" s="6"/>
      <c r="C465" s="128"/>
      <c r="D465" s="6"/>
      <c r="E465" s="6"/>
      <c r="F465" s="131"/>
      <c r="G465" s="130"/>
      <c r="H465" s="6"/>
      <c r="I465" s="6"/>
      <c r="J465" s="6"/>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row>
    <row r="466" spans="1:35" ht="15.75" customHeight="1">
      <c r="A466" s="6"/>
      <c r="B466" s="6"/>
      <c r="C466" s="128"/>
      <c r="D466" s="6"/>
      <c r="E466" s="6"/>
      <c r="F466" s="131"/>
      <c r="G466" s="130"/>
      <c r="H466" s="6"/>
      <c r="I466" s="6"/>
      <c r="J466" s="6"/>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row>
    <row r="467" spans="1:35" ht="15.75" customHeight="1">
      <c r="A467" s="6"/>
      <c r="B467" s="6"/>
      <c r="C467" s="128"/>
      <c r="D467" s="6"/>
      <c r="E467" s="6"/>
      <c r="F467" s="131"/>
      <c r="G467" s="130"/>
      <c r="H467" s="6"/>
      <c r="I467" s="6"/>
      <c r="J467" s="6"/>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row>
    <row r="468" spans="1:35" ht="15.75" customHeight="1">
      <c r="A468" s="6"/>
      <c r="B468" s="6"/>
      <c r="C468" s="128"/>
      <c r="D468" s="6"/>
      <c r="E468" s="6"/>
      <c r="F468" s="131"/>
      <c r="G468" s="130"/>
      <c r="H468" s="6"/>
      <c r="I468" s="6"/>
      <c r="J468" s="6"/>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row>
    <row r="469" spans="1:35" ht="15.75" customHeight="1">
      <c r="A469" s="6"/>
      <c r="B469" s="6"/>
      <c r="C469" s="128"/>
      <c r="D469" s="6"/>
      <c r="E469" s="6"/>
      <c r="F469" s="131"/>
      <c r="G469" s="130"/>
      <c r="H469" s="6"/>
      <c r="I469" s="6"/>
      <c r="J469" s="6"/>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row>
    <row r="470" spans="1:35" ht="15.75" customHeight="1">
      <c r="A470" s="6"/>
      <c r="B470" s="6"/>
      <c r="C470" s="128"/>
      <c r="D470" s="6"/>
      <c r="E470" s="6"/>
      <c r="F470" s="131"/>
      <c r="G470" s="130"/>
      <c r="H470" s="6"/>
      <c r="I470" s="6"/>
      <c r="J470" s="6"/>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row>
    <row r="471" spans="1:35" ht="15.75" customHeight="1">
      <c r="A471" s="6"/>
      <c r="B471" s="6"/>
      <c r="C471" s="128"/>
      <c r="D471" s="6"/>
      <c r="E471" s="6"/>
      <c r="F471" s="131"/>
      <c r="G471" s="130"/>
      <c r="H471" s="6"/>
      <c r="I471" s="6"/>
      <c r="J471" s="6"/>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row>
    <row r="472" spans="1:35" ht="15.75" customHeight="1">
      <c r="A472" s="6"/>
      <c r="B472" s="6"/>
      <c r="C472" s="128"/>
      <c r="D472" s="6"/>
      <c r="E472" s="6"/>
      <c r="F472" s="131"/>
      <c r="G472" s="130"/>
      <c r="H472" s="6"/>
      <c r="I472" s="6"/>
      <c r="J472" s="6"/>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row>
    <row r="473" spans="1:35" ht="15.75" customHeight="1">
      <c r="A473" s="6"/>
      <c r="B473" s="6"/>
      <c r="C473" s="128"/>
      <c r="D473" s="6"/>
      <c r="E473" s="6"/>
      <c r="F473" s="131"/>
      <c r="G473" s="130"/>
      <c r="H473" s="6"/>
      <c r="I473" s="6"/>
      <c r="J473" s="6"/>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row>
    <row r="474" spans="1:35" ht="15.75" customHeight="1">
      <c r="A474" s="6"/>
      <c r="B474" s="6"/>
      <c r="C474" s="128"/>
      <c r="D474" s="6"/>
      <c r="E474" s="6"/>
      <c r="F474" s="131"/>
      <c r="G474" s="130"/>
      <c r="H474" s="6"/>
      <c r="I474" s="6"/>
      <c r="J474" s="6"/>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row>
    <row r="475" spans="1:35" ht="15.75" customHeight="1">
      <c r="A475" s="6"/>
      <c r="B475" s="6"/>
      <c r="C475" s="128"/>
      <c r="D475" s="6"/>
      <c r="E475" s="6"/>
      <c r="F475" s="131"/>
      <c r="G475" s="130"/>
      <c r="H475" s="6"/>
      <c r="I475" s="6"/>
      <c r="J475" s="6"/>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row>
    <row r="476" spans="1:35" ht="15.75" customHeight="1">
      <c r="A476" s="6"/>
      <c r="B476" s="6"/>
      <c r="C476" s="128"/>
      <c r="D476" s="6"/>
      <c r="E476" s="6"/>
      <c r="F476" s="131"/>
      <c r="G476" s="130"/>
      <c r="H476" s="6"/>
      <c r="I476" s="6"/>
      <c r="J476" s="6"/>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row>
    <row r="477" spans="1:35" ht="15.75" customHeight="1">
      <c r="A477" s="6"/>
      <c r="B477" s="6"/>
      <c r="C477" s="128"/>
      <c r="D477" s="6"/>
      <c r="E477" s="6"/>
      <c r="F477" s="131"/>
      <c r="G477" s="130"/>
      <c r="H477" s="6"/>
      <c r="I477" s="6"/>
      <c r="J477" s="6"/>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row>
    <row r="478" spans="1:35" ht="15.75" customHeight="1">
      <c r="A478" s="6"/>
      <c r="B478" s="6"/>
      <c r="C478" s="128"/>
      <c r="D478" s="6"/>
      <c r="E478" s="6"/>
      <c r="F478" s="131"/>
      <c r="G478" s="130"/>
      <c r="H478" s="6"/>
      <c r="I478" s="6"/>
      <c r="J478" s="6"/>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row>
    <row r="479" spans="1:35" ht="15.75" customHeight="1">
      <c r="A479" s="6"/>
      <c r="B479" s="6"/>
      <c r="C479" s="128"/>
      <c r="D479" s="6"/>
      <c r="E479" s="6"/>
      <c r="F479" s="131"/>
      <c r="G479" s="130"/>
      <c r="H479" s="6"/>
      <c r="I479" s="6"/>
      <c r="J479" s="6"/>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row>
    <row r="480" spans="1:35" ht="15.75" customHeight="1">
      <c r="A480" s="6"/>
      <c r="B480" s="6"/>
      <c r="C480" s="128"/>
      <c r="D480" s="6"/>
      <c r="E480" s="6"/>
      <c r="F480" s="131"/>
      <c r="G480" s="130"/>
      <c r="H480" s="6"/>
      <c r="I480" s="6"/>
      <c r="J480" s="6"/>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row>
    <row r="481" spans="1:35" ht="15.75" customHeight="1">
      <c r="A481" s="6"/>
      <c r="B481" s="6"/>
      <c r="C481" s="128"/>
      <c r="D481" s="6"/>
      <c r="E481" s="6"/>
      <c r="F481" s="131"/>
      <c r="G481" s="130"/>
      <c r="H481" s="6"/>
      <c r="I481" s="6"/>
      <c r="J481" s="6"/>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row>
    <row r="482" spans="1:35" ht="15.75" customHeight="1">
      <c r="A482" s="6"/>
      <c r="B482" s="6"/>
      <c r="C482" s="128"/>
      <c r="D482" s="6"/>
      <c r="E482" s="6"/>
      <c r="F482" s="131"/>
      <c r="G482" s="130"/>
      <c r="H482" s="6"/>
      <c r="I482" s="6"/>
      <c r="J482" s="6"/>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row>
    <row r="483" spans="1:35" ht="15.75" customHeight="1">
      <c r="A483" s="6"/>
      <c r="B483" s="6"/>
      <c r="C483" s="128"/>
      <c r="D483" s="6"/>
      <c r="E483" s="6"/>
      <c r="F483" s="131"/>
      <c r="G483" s="130"/>
      <c r="H483" s="6"/>
      <c r="I483" s="6"/>
      <c r="J483" s="6"/>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row>
    <row r="484" spans="1:35" ht="15.75" customHeight="1">
      <c r="A484" s="6"/>
      <c r="B484" s="6"/>
      <c r="C484" s="128"/>
      <c r="D484" s="6"/>
      <c r="E484" s="6"/>
      <c r="F484" s="131"/>
      <c r="G484" s="130"/>
      <c r="H484" s="6"/>
      <c r="I484" s="6"/>
      <c r="J484" s="6"/>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row>
    <row r="485" spans="1:35" ht="15.75" customHeight="1">
      <c r="A485" s="6"/>
      <c r="B485" s="6"/>
      <c r="C485" s="128"/>
      <c r="D485" s="6"/>
      <c r="E485" s="6"/>
      <c r="F485" s="131"/>
      <c r="G485" s="130"/>
      <c r="H485" s="6"/>
      <c r="I485" s="6"/>
      <c r="J485" s="6"/>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row>
    <row r="486" spans="1:35" ht="15.75" customHeight="1">
      <c r="A486" s="6"/>
      <c r="B486" s="6"/>
      <c r="C486" s="128"/>
      <c r="D486" s="6"/>
      <c r="E486" s="6"/>
      <c r="F486" s="131"/>
      <c r="G486" s="130"/>
      <c r="H486" s="6"/>
      <c r="I486" s="6"/>
      <c r="J486" s="6"/>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row>
    <row r="487" spans="1:35" ht="15.75" customHeight="1">
      <c r="A487" s="6"/>
      <c r="B487" s="6"/>
      <c r="C487" s="128"/>
      <c r="D487" s="6"/>
      <c r="E487" s="6"/>
      <c r="F487" s="131"/>
      <c r="G487" s="130"/>
      <c r="H487" s="6"/>
      <c r="I487" s="6"/>
      <c r="J487" s="6"/>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row>
    <row r="488" spans="1:35" ht="15.75" customHeight="1">
      <c r="A488" s="6"/>
      <c r="B488" s="6"/>
      <c r="C488" s="128"/>
      <c r="D488" s="6"/>
      <c r="E488" s="6"/>
      <c r="F488" s="131"/>
      <c r="G488" s="130"/>
      <c r="H488" s="6"/>
      <c r="I488" s="6"/>
      <c r="J488" s="6"/>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row>
    <row r="489" spans="1:35" ht="15.75" customHeight="1">
      <c r="A489" s="6"/>
      <c r="B489" s="6"/>
      <c r="C489" s="128"/>
      <c r="D489" s="6"/>
      <c r="E489" s="6"/>
      <c r="F489" s="131"/>
      <c r="G489" s="130"/>
      <c r="H489" s="6"/>
      <c r="I489" s="6"/>
      <c r="J489" s="6"/>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row>
    <row r="490" spans="1:35" ht="15.75" customHeight="1">
      <c r="A490" s="6"/>
      <c r="B490" s="6"/>
      <c r="C490" s="128"/>
      <c r="D490" s="6"/>
      <c r="E490" s="6"/>
      <c r="F490" s="131"/>
      <c r="G490" s="130"/>
      <c r="H490" s="6"/>
      <c r="I490" s="6"/>
      <c r="J490" s="6"/>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row>
    <row r="491" spans="1:35" ht="15.75" customHeight="1">
      <c r="A491" s="6"/>
      <c r="B491" s="6"/>
      <c r="C491" s="128"/>
      <c r="D491" s="6"/>
      <c r="E491" s="6"/>
      <c r="F491" s="131"/>
      <c r="G491" s="130"/>
      <c r="H491" s="6"/>
      <c r="I491" s="6"/>
      <c r="J491" s="6"/>
      <c r="K491" s="6"/>
      <c r="L491" s="6"/>
      <c r="M491" s="6"/>
      <c r="N491" s="6"/>
      <c r="O491" s="6"/>
      <c r="P491" s="6"/>
      <c r="Q491" s="6"/>
      <c r="R491" s="6"/>
      <c r="S491" s="6"/>
      <c r="T491" s="6"/>
      <c r="U491" s="6"/>
      <c r="V491" s="6"/>
      <c r="W491" s="6"/>
      <c r="X491" s="6"/>
      <c r="Y491" s="6"/>
      <c r="Z491" s="6"/>
      <c r="AA491" s="6"/>
      <c r="AB491" s="6"/>
      <c r="AC491" s="6"/>
      <c r="AD491" s="6"/>
      <c r="AE491" s="6"/>
      <c r="AF491" s="6"/>
      <c r="AG491" s="6"/>
      <c r="AH491" s="6"/>
      <c r="AI491" s="6"/>
    </row>
    <row r="492" spans="1:35" ht="15.75" customHeight="1">
      <c r="A492" s="6"/>
      <c r="B492" s="6"/>
      <c r="C492" s="128"/>
      <c r="D492" s="6"/>
      <c r="E492" s="6"/>
      <c r="F492" s="131"/>
      <c r="G492" s="130"/>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row>
    <row r="493" spans="1:35" ht="15.75" customHeight="1">
      <c r="A493" s="6"/>
      <c r="B493" s="6"/>
      <c r="C493" s="128"/>
      <c r="D493" s="6"/>
      <c r="E493" s="6"/>
      <c r="F493" s="131"/>
      <c r="G493" s="130"/>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row>
    <row r="494" spans="1:35" ht="15.75" customHeight="1">
      <c r="A494" s="6"/>
      <c r="B494" s="6"/>
      <c r="C494" s="128"/>
      <c r="D494" s="6"/>
      <c r="E494" s="6"/>
      <c r="F494" s="131"/>
      <c r="G494" s="130"/>
      <c r="H494" s="6"/>
      <c r="I494" s="6"/>
      <c r="J494" s="6"/>
      <c r="K494" s="6"/>
      <c r="L494" s="6"/>
      <c r="M494" s="6"/>
      <c r="N494" s="6"/>
      <c r="O494" s="6"/>
      <c r="P494" s="6"/>
      <c r="Q494" s="6"/>
      <c r="R494" s="6"/>
      <c r="S494" s="6"/>
      <c r="T494" s="6"/>
      <c r="U494" s="6"/>
      <c r="V494" s="6"/>
      <c r="W494" s="6"/>
      <c r="X494" s="6"/>
      <c r="Y494" s="6"/>
      <c r="Z494" s="6"/>
      <c r="AA494" s="6"/>
      <c r="AB494" s="6"/>
      <c r="AC494" s="6"/>
      <c r="AD494" s="6"/>
      <c r="AE494" s="6"/>
      <c r="AF494" s="6"/>
      <c r="AG494" s="6"/>
      <c r="AH494" s="6"/>
      <c r="AI494" s="6"/>
    </row>
    <row r="495" spans="1:35" ht="15.75" customHeight="1">
      <c r="A495" s="6"/>
      <c r="B495" s="6"/>
      <c r="C495" s="128"/>
      <c r="D495" s="6"/>
      <c r="E495" s="6"/>
      <c r="F495" s="131"/>
      <c r="G495" s="130"/>
      <c r="H495" s="6"/>
      <c r="I495" s="6"/>
      <c r="J495" s="6"/>
      <c r="K495" s="6"/>
      <c r="L495" s="6"/>
      <c r="M495" s="6"/>
      <c r="N495" s="6"/>
      <c r="O495" s="6"/>
      <c r="P495" s="6"/>
      <c r="Q495" s="6"/>
      <c r="R495" s="6"/>
      <c r="S495" s="6"/>
      <c r="T495" s="6"/>
      <c r="U495" s="6"/>
      <c r="V495" s="6"/>
      <c r="W495" s="6"/>
      <c r="X495" s="6"/>
      <c r="Y495" s="6"/>
      <c r="Z495" s="6"/>
      <c r="AA495" s="6"/>
      <c r="AB495" s="6"/>
      <c r="AC495" s="6"/>
      <c r="AD495" s="6"/>
      <c r="AE495" s="6"/>
      <c r="AF495" s="6"/>
      <c r="AG495" s="6"/>
      <c r="AH495" s="6"/>
      <c r="AI495" s="6"/>
    </row>
    <row r="496" spans="1:35" ht="15.75" customHeight="1">
      <c r="A496" s="6"/>
      <c r="B496" s="6"/>
      <c r="C496" s="128"/>
      <c r="D496" s="6"/>
      <c r="E496" s="6"/>
      <c r="F496" s="131"/>
      <c r="G496" s="130"/>
      <c r="H496" s="6"/>
      <c r="I496" s="6"/>
      <c r="J496" s="6"/>
      <c r="K496" s="6"/>
      <c r="L496" s="6"/>
      <c r="M496" s="6"/>
      <c r="N496" s="6"/>
      <c r="O496" s="6"/>
      <c r="P496" s="6"/>
      <c r="Q496" s="6"/>
      <c r="R496" s="6"/>
      <c r="S496" s="6"/>
      <c r="T496" s="6"/>
      <c r="U496" s="6"/>
      <c r="V496" s="6"/>
      <c r="W496" s="6"/>
      <c r="X496" s="6"/>
      <c r="Y496" s="6"/>
      <c r="Z496" s="6"/>
      <c r="AA496" s="6"/>
      <c r="AB496" s="6"/>
      <c r="AC496" s="6"/>
      <c r="AD496" s="6"/>
      <c r="AE496" s="6"/>
      <c r="AF496" s="6"/>
      <c r="AG496" s="6"/>
      <c r="AH496" s="6"/>
      <c r="AI496" s="6"/>
    </row>
    <row r="497" spans="1:35" ht="15.75" customHeight="1">
      <c r="A497" s="6"/>
      <c r="B497" s="6"/>
      <c r="C497" s="128"/>
      <c r="D497" s="6"/>
      <c r="E497" s="6"/>
      <c r="F497" s="131"/>
      <c r="G497" s="130"/>
      <c r="H497" s="6"/>
      <c r="I497" s="6"/>
      <c r="J497" s="6"/>
      <c r="K497" s="6"/>
      <c r="L497" s="6"/>
      <c r="M497" s="6"/>
      <c r="N497" s="6"/>
      <c r="O497" s="6"/>
      <c r="P497" s="6"/>
      <c r="Q497" s="6"/>
      <c r="R497" s="6"/>
      <c r="S497" s="6"/>
      <c r="T497" s="6"/>
      <c r="U497" s="6"/>
      <c r="V497" s="6"/>
      <c r="W497" s="6"/>
      <c r="X497" s="6"/>
      <c r="Y497" s="6"/>
      <c r="Z497" s="6"/>
      <c r="AA497" s="6"/>
      <c r="AB497" s="6"/>
      <c r="AC497" s="6"/>
      <c r="AD497" s="6"/>
      <c r="AE497" s="6"/>
      <c r="AF497" s="6"/>
      <c r="AG497" s="6"/>
      <c r="AH497" s="6"/>
      <c r="AI497" s="6"/>
    </row>
    <row r="498" spans="1:35" ht="15.75" customHeight="1">
      <c r="A498" s="6"/>
      <c r="B498" s="6"/>
      <c r="C498" s="128"/>
      <c r="D498" s="6"/>
      <c r="E498" s="6"/>
      <c r="F498" s="131"/>
      <c r="G498" s="130"/>
      <c r="H498" s="6"/>
      <c r="I498" s="6"/>
      <c r="J498" s="6"/>
      <c r="K498" s="6"/>
      <c r="L498" s="6"/>
      <c r="M498" s="6"/>
      <c r="N498" s="6"/>
      <c r="O498" s="6"/>
      <c r="P498" s="6"/>
      <c r="Q498" s="6"/>
      <c r="R498" s="6"/>
      <c r="S498" s="6"/>
      <c r="T498" s="6"/>
      <c r="U498" s="6"/>
      <c r="V498" s="6"/>
      <c r="W498" s="6"/>
      <c r="X498" s="6"/>
      <c r="Y498" s="6"/>
      <c r="Z498" s="6"/>
      <c r="AA498" s="6"/>
      <c r="AB498" s="6"/>
      <c r="AC498" s="6"/>
      <c r="AD498" s="6"/>
      <c r="AE498" s="6"/>
      <c r="AF498" s="6"/>
      <c r="AG498" s="6"/>
      <c r="AH498" s="6"/>
      <c r="AI498" s="6"/>
    </row>
    <row r="499" spans="1:35" ht="15.75" customHeight="1">
      <c r="A499" s="6"/>
      <c r="B499" s="6"/>
      <c r="C499" s="128"/>
      <c r="D499" s="6"/>
      <c r="E499" s="6"/>
      <c r="F499" s="131"/>
      <c r="G499" s="130"/>
      <c r="H499" s="6"/>
      <c r="I499" s="6"/>
      <c r="J499" s="6"/>
      <c r="K499" s="6"/>
      <c r="L499" s="6"/>
      <c r="M499" s="6"/>
      <c r="N499" s="6"/>
      <c r="O499" s="6"/>
      <c r="P499" s="6"/>
      <c r="Q499" s="6"/>
      <c r="R499" s="6"/>
      <c r="S499" s="6"/>
      <c r="T499" s="6"/>
      <c r="U499" s="6"/>
      <c r="V499" s="6"/>
      <c r="W499" s="6"/>
      <c r="X499" s="6"/>
      <c r="Y499" s="6"/>
      <c r="Z499" s="6"/>
      <c r="AA499" s="6"/>
      <c r="AB499" s="6"/>
      <c r="AC499" s="6"/>
      <c r="AD499" s="6"/>
      <c r="AE499" s="6"/>
      <c r="AF499" s="6"/>
      <c r="AG499" s="6"/>
      <c r="AH499" s="6"/>
      <c r="AI499" s="6"/>
    </row>
    <row r="500" spans="1:35" ht="15.75" customHeight="1">
      <c r="A500" s="6"/>
      <c r="B500" s="6"/>
      <c r="C500" s="128"/>
      <c r="D500" s="6"/>
      <c r="E500" s="6"/>
      <c r="F500" s="131"/>
      <c r="G500" s="130"/>
      <c r="H500" s="6"/>
      <c r="I500" s="6"/>
      <c r="J500" s="6"/>
      <c r="K500" s="6"/>
      <c r="L500" s="6"/>
      <c r="M500" s="6"/>
      <c r="N500" s="6"/>
      <c r="O500" s="6"/>
      <c r="P500" s="6"/>
      <c r="Q500" s="6"/>
      <c r="R500" s="6"/>
      <c r="S500" s="6"/>
      <c r="T500" s="6"/>
      <c r="U500" s="6"/>
      <c r="V500" s="6"/>
      <c r="W500" s="6"/>
      <c r="X500" s="6"/>
      <c r="Y500" s="6"/>
      <c r="Z500" s="6"/>
      <c r="AA500" s="6"/>
      <c r="AB500" s="6"/>
      <c r="AC500" s="6"/>
      <c r="AD500" s="6"/>
      <c r="AE500" s="6"/>
      <c r="AF500" s="6"/>
      <c r="AG500" s="6"/>
      <c r="AH500" s="6"/>
      <c r="AI500" s="6"/>
    </row>
    <row r="501" spans="1:35" ht="15.75" customHeight="1">
      <c r="A501" s="6"/>
      <c r="B501" s="6"/>
      <c r="C501" s="128"/>
      <c r="D501" s="6"/>
      <c r="E501" s="6"/>
      <c r="F501" s="131"/>
      <c r="G501" s="130"/>
      <c r="H501" s="6"/>
      <c r="I501" s="6"/>
      <c r="J501" s="6"/>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row>
    <row r="502" spans="1:35" ht="15.75" customHeight="1">
      <c r="A502" s="6"/>
      <c r="B502" s="6"/>
      <c r="C502" s="128"/>
      <c r="D502" s="6"/>
      <c r="E502" s="6"/>
      <c r="F502" s="131"/>
      <c r="G502" s="130"/>
      <c r="H502" s="6"/>
      <c r="I502" s="6"/>
      <c r="J502" s="6"/>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row>
    <row r="503" spans="1:35" ht="15.75" customHeight="1">
      <c r="A503" s="6"/>
      <c r="B503" s="6"/>
      <c r="C503" s="128"/>
      <c r="D503" s="6"/>
      <c r="E503" s="6"/>
      <c r="F503" s="131"/>
      <c r="G503" s="130"/>
      <c r="H503" s="6"/>
      <c r="I503" s="6"/>
      <c r="J503" s="6"/>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row>
    <row r="504" spans="1:35" ht="15.75" customHeight="1">
      <c r="A504" s="6"/>
      <c r="B504" s="6"/>
      <c r="C504" s="128"/>
      <c r="D504" s="6"/>
      <c r="E504" s="6"/>
      <c r="F504" s="131"/>
      <c r="G504" s="130"/>
      <c r="H504" s="6"/>
      <c r="I504" s="6"/>
      <c r="J504" s="6"/>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row>
    <row r="505" spans="1:35" ht="15.75" customHeight="1">
      <c r="A505" s="6"/>
      <c r="B505" s="6"/>
      <c r="C505" s="128"/>
      <c r="D505" s="6"/>
      <c r="E505" s="6"/>
      <c r="F505" s="131"/>
      <c r="G505" s="130"/>
      <c r="H505" s="6"/>
      <c r="I505" s="6"/>
      <c r="J505" s="6"/>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row>
    <row r="506" spans="1:35" ht="15.75" customHeight="1">
      <c r="A506" s="6"/>
      <c r="B506" s="6"/>
      <c r="C506" s="128"/>
      <c r="D506" s="6"/>
      <c r="E506" s="6"/>
      <c r="F506" s="131"/>
      <c r="G506" s="130"/>
      <c r="H506" s="6"/>
      <c r="I506" s="6"/>
      <c r="J506" s="6"/>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row>
    <row r="507" spans="1:35" ht="15.75" customHeight="1">
      <c r="A507" s="6"/>
      <c r="B507" s="6"/>
      <c r="C507" s="128"/>
      <c r="D507" s="6"/>
      <c r="E507" s="6"/>
      <c r="F507" s="131"/>
      <c r="G507" s="130"/>
      <c r="H507" s="6"/>
      <c r="I507" s="6"/>
      <c r="J507" s="6"/>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row>
    <row r="508" spans="1:35" ht="15.75" customHeight="1">
      <c r="A508" s="6"/>
      <c r="B508" s="6"/>
      <c r="C508" s="128"/>
      <c r="D508" s="6"/>
      <c r="E508" s="6"/>
      <c r="F508" s="131"/>
      <c r="G508" s="130"/>
      <c r="H508" s="6"/>
      <c r="I508" s="6"/>
      <c r="J508" s="6"/>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row>
    <row r="509" spans="1:35" ht="15.75" customHeight="1">
      <c r="A509" s="6"/>
      <c r="B509" s="6"/>
      <c r="C509" s="128"/>
      <c r="D509" s="6"/>
      <c r="E509" s="6"/>
      <c r="F509" s="131"/>
      <c r="G509" s="130"/>
      <c r="H509" s="6"/>
      <c r="I509" s="6"/>
      <c r="J509" s="6"/>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row>
    <row r="510" spans="1:35" ht="15.75" customHeight="1">
      <c r="A510" s="6"/>
      <c r="B510" s="6"/>
      <c r="C510" s="128"/>
      <c r="D510" s="6"/>
      <c r="E510" s="6"/>
      <c r="F510" s="131"/>
      <c r="G510" s="130"/>
      <c r="H510" s="6"/>
      <c r="I510" s="6"/>
      <c r="J510" s="6"/>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row>
    <row r="511" spans="1:35" ht="15.75" customHeight="1">
      <c r="A511" s="6"/>
      <c r="B511" s="6"/>
      <c r="C511" s="128"/>
      <c r="D511" s="6"/>
      <c r="E511" s="6"/>
      <c r="F511" s="131"/>
      <c r="G511" s="130"/>
      <c r="H511" s="6"/>
      <c r="I511" s="6"/>
      <c r="J511" s="6"/>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row>
    <row r="512" spans="1:35" ht="15.75" customHeight="1">
      <c r="A512" s="6"/>
      <c r="B512" s="6"/>
      <c r="C512" s="128"/>
      <c r="D512" s="6"/>
      <c r="E512" s="6"/>
      <c r="F512" s="131"/>
      <c r="G512" s="130"/>
      <c r="H512" s="6"/>
      <c r="I512" s="6"/>
      <c r="J512" s="6"/>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row>
    <row r="513" spans="1:35" ht="15.75" customHeight="1">
      <c r="A513" s="6"/>
      <c r="B513" s="6"/>
      <c r="C513" s="128"/>
      <c r="D513" s="6"/>
      <c r="E513" s="6"/>
      <c r="F513" s="131"/>
      <c r="G513" s="130"/>
      <c r="H513" s="6"/>
      <c r="I513" s="6"/>
      <c r="J513" s="6"/>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row>
    <row r="514" spans="1:35" ht="15.75" customHeight="1">
      <c r="A514" s="6"/>
      <c r="B514" s="6"/>
      <c r="C514" s="128"/>
      <c r="D514" s="6"/>
      <c r="E514" s="6"/>
      <c r="F514" s="131"/>
      <c r="G514" s="130"/>
      <c r="H514" s="6"/>
      <c r="I514" s="6"/>
      <c r="J514" s="6"/>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row>
    <row r="515" spans="1:35" ht="15.75" customHeight="1">
      <c r="A515" s="6"/>
      <c r="B515" s="6"/>
      <c r="C515" s="128"/>
      <c r="D515" s="6"/>
      <c r="E515" s="6"/>
      <c r="F515" s="131"/>
      <c r="G515" s="130"/>
      <c r="H515" s="6"/>
      <c r="I515" s="6"/>
      <c r="J515" s="6"/>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row>
    <row r="516" spans="1:35" ht="15.75" customHeight="1">
      <c r="A516" s="6"/>
      <c r="B516" s="6"/>
      <c r="C516" s="128"/>
      <c r="D516" s="6"/>
      <c r="E516" s="6"/>
      <c r="F516" s="131"/>
      <c r="G516" s="130"/>
      <c r="H516" s="6"/>
      <c r="I516" s="6"/>
      <c r="J516" s="6"/>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row>
    <row r="517" spans="1:35" ht="15.75" customHeight="1">
      <c r="A517" s="6"/>
      <c r="B517" s="6"/>
      <c r="C517" s="128"/>
      <c r="D517" s="6"/>
      <c r="E517" s="6"/>
      <c r="F517" s="131"/>
      <c r="G517" s="130"/>
      <c r="H517" s="6"/>
      <c r="I517" s="6"/>
      <c r="J517" s="6"/>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row>
    <row r="518" spans="1:35" ht="15.75" customHeight="1">
      <c r="A518" s="6"/>
      <c r="B518" s="6"/>
      <c r="C518" s="128"/>
      <c r="D518" s="6"/>
      <c r="E518" s="6"/>
      <c r="F518" s="131"/>
      <c r="G518" s="130"/>
      <c r="H518" s="6"/>
      <c r="I518" s="6"/>
      <c r="J518" s="6"/>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row>
    <row r="519" spans="1:35" ht="15.75" customHeight="1">
      <c r="A519" s="6"/>
      <c r="B519" s="6"/>
      <c r="C519" s="128"/>
      <c r="D519" s="6"/>
      <c r="E519" s="6"/>
      <c r="F519" s="131"/>
      <c r="G519" s="130"/>
      <c r="H519" s="6"/>
      <c r="I519" s="6"/>
      <c r="J519" s="6"/>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row>
    <row r="520" spans="1:35" ht="15.75" customHeight="1">
      <c r="A520" s="6"/>
      <c r="B520" s="6"/>
      <c r="C520" s="128"/>
      <c r="D520" s="6"/>
      <c r="E520" s="6"/>
      <c r="F520" s="131"/>
      <c r="G520" s="130"/>
      <c r="H520" s="6"/>
      <c r="I520" s="6"/>
      <c r="J520" s="6"/>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row>
    <row r="521" spans="1:35" ht="15.75" customHeight="1">
      <c r="A521" s="6"/>
      <c r="B521" s="6"/>
      <c r="C521" s="128"/>
      <c r="D521" s="6"/>
      <c r="E521" s="6"/>
      <c r="F521" s="131"/>
      <c r="G521" s="130"/>
      <c r="H521" s="6"/>
      <c r="I521" s="6"/>
      <c r="J521" s="6"/>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row>
    <row r="522" spans="1:35" ht="15.75" customHeight="1">
      <c r="A522" s="6"/>
      <c r="B522" s="6"/>
      <c r="C522" s="128"/>
      <c r="D522" s="6"/>
      <c r="E522" s="6"/>
      <c r="F522" s="131"/>
      <c r="G522" s="130"/>
      <c r="H522" s="6"/>
      <c r="I522" s="6"/>
      <c r="J522" s="6"/>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row>
    <row r="523" spans="1:35" ht="15.75" customHeight="1">
      <c r="A523" s="6"/>
      <c r="B523" s="6"/>
      <c r="C523" s="128"/>
      <c r="D523" s="6"/>
      <c r="E523" s="6"/>
      <c r="F523" s="131"/>
      <c r="G523" s="130"/>
      <c r="H523" s="6"/>
      <c r="I523" s="6"/>
      <c r="J523" s="6"/>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row>
    <row r="524" spans="1:35" ht="15.75" customHeight="1">
      <c r="A524" s="6"/>
      <c r="B524" s="6"/>
      <c r="C524" s="128"/>
      <c r="D524" s="6"/>
      <c r="E524" s="6"/>
      <c r="F524" s="131"/>
      <c r="G524" s="130"/>
      <c r="H524" s="6"/>
      <c r="I524" s="6"/>
      <c r="J524" s="6"/>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row>
    <row r="525" spans="1:35" ht="15.75" customHeight="1">
      <c r="A525" s="6"/>
      <c r="B525" s="6"/>
      <c r="C525" s="128"/>
      <c r="D525" s="6"/>
      <c r="E525" s="6"/>
      <c r="F525" s="131"/>
      <c r="G525" s="130"/>
      <c r="H525" s="6"/>
      <c r="I525" s="6"/>
      <c r="J525" s="6"/>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row>
    <row r="526" spans="1:35" ht="15.75" customHeight="1">
      <c r="A526" s="6"/>
      <c r="B526" s="6"/>
      <c r="C526" s="128"/>
      <c r="D526" s="6"/>
      <c r="E526" s="6"/>
      <c r="F526" s="131"/>
      <c r="G526" s="130"/>
      <c r="H526" s="6"/>
      <c r="I526" s="6"/>
      <c r="J526" s="6"/>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row>
    <row r="527" spans="1:35" ht="15.75" customHeight="1">
      <c r="A527" s="6"/>
      <c r="B527" s="6"/>
      <c r="C527" s="128"/>
      <c r="D527" s="6"/>
      <c r="E527" s="6"/>
      <c r="F527" s="131"/>
      <c r="G527" s="130"/>
      <c r="H527" s="6"/>
      <c r="I527" s="6"/>
      <c r="J527" s="6"/>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row>
    <row r="528" spans="1:35" ht="15.75" customHeight="1">
      <c r="A528" s="6"/>
      <c r="B528" s="6"/>
      <c r="C528" s="128"/>
      <c r="D528" s="6"/>
      <c r="E528" s="6"/>
      <c r="F528" s="131"/>
      <c r="G528" s="130"/>
      <c r="H528" s="6"/>
      <c r="I528" s="6"/>
      <c r="J528" s="6"/>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row>
    <row r="529" spans="1:35" ht="15.75" customHeight="1">
      <c r="A529" s="6"/>
      <c r="B529" s="6"/>
      <c r="C529" s="128"/>
      <c r="D529" s="6"/>
      <c r="E529" s="6"/>
      <c r="F529" s="131"/>
      <c r="G529" s="130"/>
      <c r="H529" s="6"/>
      <c r="I529" s="6"/>
      <c r="J529" s="6"/>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row>
    <row r="530" spans="1:35" ht="15.75" customHeight="1">
      <c r="A530" s="6"/>
      <c r="B530" s="6"/>
      <c r="C530" s="128"/>
      <c r="D530" s="6"/>
      <c r="E530" s="6"/>
      <c r="F530" s="131"/>
      <c r="G530" s="130"/>
      <c r="H530" s="6"/>
      <c r="I530" s="6"/>
      <c r="J530" s="6"/>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row>
    <row r="531" spans="1:35" ht="15.75" customHeight="1">
      <c r="A531" s="6"/>
      <c r="B531" s="6"/>
      <c r="C531" s="128"/>
      <c r="D531" s="6"/>
      <c r="E531" s="6"/>
      <c r="F531" s="131"/>
      <c r="G531" s="130"/>
      <c r="H531" s="6"/>
      <c r="I531" s="6"/>
      <c r="J531" s="6"/>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row>
    <row r="532" spans="1:35" ht="15.75" customHeight="1">
      <c r="A532" s="6"/>
      <c r="B532" s="6"/>
      <c r="C532" s="128"/>
      <c r="D532" s="6"/>
      <c r="E532" s="6"/>
      <c r="F532" s="131"/>
      <c r="G532" s="130"/>
      <c r="H532" s="6"/>
      <c r="I532" s="6"/>
      <c r="J532" s="6"/>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row>
    <row r="533" spans="1:35" ht="15.75" customHeight="1">
      <c r="A533" s="6"/>
      <c r="B533" s="6"/>
      <c r="C533" s="128"/>
      <c r="D533" s="6"/>
      <c r="E533" s="6"/>
      <c r="F533" s="131"/>
      <c r="G533" s="130"/>
      <c r="H533" s="6"/>
      <c r="I533" s="6"/>
      <c r="J533" s="6"/>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row>
    <row r="534" spans="1:35" ht="15.75" customHeight="1">
      <c r="A534" s="6"/>
      <c r="B534" s="6"/>
      <c r="C534" s="128"/>
      <c r="D534" s="6"/>
      <c r="E534" s="6"/>
      <c r="F534" s="131"/>
      <c r="G534" s="130"/>
      <c r="H534" s="6"/>
      <c r="I534" s="6"/>
      <c r="J534" s="6"/>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row>
    <row r="535" spans="1:35" ht="15.75" customHeight="1">
      <c r="A535" s="6"/>
      <c r="B535" s="6"/>
      <c r="C535" s="128"/>
      <c r="D535" s="6"/>
      <c r="E535" s="6"/>
      <c r="F535" s="131"/>
      <c r="G535" s="130"/>
      <c r="H535" s="6"/>
      <c r="I535" s="6"/>
      <c r="J535" s="6"/>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row>
    <row r="536" spans="1:35" ht="15.75" customHeight="1">
      <c r="A536" s="6"/>
      <c r="B536" s="6"/>
      <c r="C536" s="128"/>
      <c r="D536" s="6"/>
      <c r="E536" s="6"/>
      <c r="F536" s="131"/>
      <c r="G536" s="130"/>
      <c r="H536" s="6"/>
      <c r="I536" s="6"/>
      <c r="J536" s="6"/>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row>
    <row r="537" spans="1:35" ht="15.75" customHeight="1">
      <c r="A537" s="6"/>
      <c r="B537" s="6"/>
      <c r="C537" s="128"/>
      <c r="D537" s="6"/>
      <c r="E537" s="6"/>
      <c r="F537" s="131"/>
      <c r="G537" s="130"/>
      <c r="H537" s="6"/>
      <c r="I537" s="6"/>
      <c r="J537" s="6"/>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row>
    <row r="538" spans="1:35" ht="15.75" customHeight="1">
      <c r="A538" s="6"/>
      <c r="B538" s="6"/>
      <c r="C538" s="128"/>
      <c r="D538" s="6"/>
      <c r="E538" s="6"/>
      <c r="F538" s="131"/>
      <c r="G538" s="130"/>
      <c r="H538" s="6"/>
      <c r="I538" s="6"/>
      <c r="J538" s="6"/>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row>
    <row r="539" spans="1:35" ht="15.75" customHeight="1">
      <c r="A539" s="6"/>
      <c r="B539" s="6"/>
      <c r="C539" s="128"/>
      <c r="D539" s="6"/>
      <c r="E539" s="6"/>
      <c r="F539" s="131"/>
      <c r="G539" s="130"/>
      <c r="H539" s="6"/>
      <c r="I539" s="6"/>
      <c r="J539" s="6"/>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row>
    <row r="540" spans="1:35" ht="15.75" customHeight="1">
      <c r="A540" s="6"/>
      <c r="B540" s="6"/>
      <c r="C540" s="128"/>
      <c r="D540" s="6"/>
      <c r="E540" s="6"/>
      <c r="F540" s="131"/>
      <c r="G540" s="130"/>
      <c r="H540" s="6"/>
      <c r="I540" s="6"/>
      <c r="J540" s="6"/>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row>
    <row r="541" spans="1:35" ht="15.75" customHeight="1">
      <c r="A541" s="6"/>
      <c r="B541" s="6"/>
      <c r="C541" s="128"/>
      <c r="D541" s="6"/>
      <c r="E541" s="6"/>
      <c r="F541" s="131"/>
      <c r="G541" s="130"/>
      <c r="H541" s="6"/>
      <c r="I541" s="6"/>
      <c r="J541" s="6"/>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row>
    <row r="542" spans="1:35" ht="15.75" customHeight="1">
      <c r="A542" s="6"/>
      <c r="B542" s="6"/>
      <c r="C542" s="128"/>
      <c r="D542" s="6"/>
      <c r="E542" s="6"/>
      <c r="F542" s="131"/>
      <c r="G542" s="130"/>
      <c r="H542" s="6"/>
      <c r="I542" s="6"/>
      <c r="J542" s="6"/>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row>
    <row r="543" spans="1:35" ht="15.75" customHeight="1">
      <c r="A543" s="6"/>
      <c r="B543" s="6"/>
      <c r="C543" s="128"/>
      <c r="D543" s="6"/>
      <c r="E543" s="6"/>
      <c r="F543" s="131"/>
      <c r="G543" s="130"/>
      <c r="H543" s="6"/>
      <c r="I543" s="6"/>
      <c r="J543" s="6"/>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row>
    <row r="544" spans="1:35" ht="15.75" customHeight="1">
      <c r="A544" s="6"/>
      <c r="B544" s="6"/>
      <c r="C544" s="128"/>
      <c r="D544" s="6"/>
      <c r="E544" s="6"/>
      <c r="F544" s="131"/>
      <c r="G544" s="130"/>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row>
    <row r="545" spans="1:35" ht="15.75" customHeight="1">
      <c r="A545" s="6"/>
      <c r="B545" s="6"/>
      <c r="C545" s="128"/>
      <c r="D545" s="6"/>
      <c r="E545" s="6"/>
      <c r="F545" s="131"/>
      <c r="G545" s="130"/>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row>
    <row r="546" spans="1:35" ht="15.75" customHeight="1">
      <c r="A546" s="6"/>
      <c r="B546" s="6"/>
      <c r="C546" s="128"/>
      <c r="D546" s="6"/>
      <c r="E546" s="6"/>
      <c r="F546" s="131"/>
      <c r="G546" s="130"/>
      <c r="H546" s="6"/>
      <c r="I546" s="6"/>
      <c r="J546" s="6"/>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row>
    <row r="547" spans="1:35" ht="15.75" customHeight="1">
      <c r="A547" s="6"/>
      <c r="B547" s="6"/>
      <c r="C547" s="128"/>
      <c r="D547" s="6"/>
      <c r="E547" s="6"/>
      <c r="F547" s="131"/>
      <c r="G547" s="130"/>
      <c r="H547" s="6"/>
      <c r="I547" s="6"/>
      <c r="J547" s="6"/>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row>
    <row r="548" spans="1:35" ht="15.75" customHeight="1">
      <c r="A548" s="6"/>
      <c r="B548" s="6"/>
      <c r="C548" s="128"/>
      <c r="D548" s="6"/>
      <c r="E548" s="6"/>
      <c r="F548" s="131"/>
      <c r="G548" s="130"/>
      <c r="H548" s="6"/>
      <c r="I548" s="6"/>
      <c r="J548" s="6"/>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row>
    <row r="549" spans="1:35" ht="15.75" customHeight="1">
      <c r="A549" s="6"/>
      <c r="B549" s="6"/>
      <c r="C549" s="128"/>
      <c r="D549" s="6"/>
      <c r="E549" s="6"/>
      <c r="F549" s="131"/>
      <c r="G549" s="130"/>
      <c r="H549" s="6"/>
      <c r="I549" s="6"/>
      <c r="J549" s="6"/>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row>
    <row r="550" spans="1:35" ht="15.75" customHeight="1">
      <c r="A550" s="6"/>
      <c r="B550" s="6"/>
      <c r="C550" s="128"/>
      <c r="D550" s="6"/>
      <c r="E550" s="6"/>
      <c r="F550" s="131"/>
      <c r="G550" s="130"/>
      <c r="H550" s="6"/>
      <c r="I550" s="6"/>
      <c r="J550" s="6"/>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row>
    <row r="551" spans="1:35" ht="15.75" customHeight="1">
      <c r="A551" s="6"/>
      <c r="B551" s="6"/>
      <c r="C551" s="128"/>
      <c r="D551" s="6"/>
      <c r="E551" s="6"/>
      <c r="F551" s="131"/>
      <c r="G551" s="130"/>
      <c r="H551" s="6"/>
      <c r="I551" s="6"/>
      <c r="J551" s="6"/>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row>
    <row r="552" spans="1:35" ht="15.75" customHeight="1">
      <c r="A552" s="6"/>
      <c r="B552" s="6"/>
      <c r="C552" s="128"/>
      <c r="D552" s="6"/>
      <c r="E552" s="6"/>
      <c r="F552" s="131"/>
      <c r="G552" s="130"/>
      <c r="H552" s="6"/>
      <c r="I552" s="6"/>
      <c r="J552" s="6"/>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row>
    <row r="553" spans="1:35" ht="15.75" customHeight="1">
      <c r="A553" s="6"/>
      <c r="B553" s="6"/>
      <c r="C553" s="128"/>
      <c r="D553" s="6"/>
      <c r="E553" s="6"/>
      <c r="F553" s="131"/>
      <c r="G553" s="130"/>
      <c r="H553" s="6"/>
      <c r="I553" s="6"/>
      <c r="J553" s="6"/>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row>
    <row r="554" spans="1:35" ht="15.75" customHeight="1">
      <c r="A554" s="6"/>
      <c r="B554" s="6"/>
      <c r="C554" s="128"/>
      <c r="D554" s="6"/>
      <c r="E554" s="6"/>
      <c r="F554" s="131"/>
      <c r="G554" s="130"/>
      <c r="H554" s="6"/>
      <c r="I554" s="6"/>
      <c r="J554" s="6"/>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row>
    <row r="555" spans="1:35" ht="15.75" customHeight="1">
      <c r="A555" s="6"/>
      <c r="B555" s="6"/>
      <c r="C555" s="128"/>
      <c r="D555" s="6"/>
      <c r="E555" s="6"/>
      <c r="F555" s="131"/>
      <c r="G555" s="130"/>
      <c r="H555" s="6"/>
      <c r="I555" s="6"/>
      <c r="J555" s="6"/>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row>
    <row r="556" spans="1:35" ht="15.75" customHeight="1">
      <c r="A556" s="6"/>
      <c r="B556" s="6"/>
      <c r="C556" s="128"/>
      <c r="D556" s="6"/>
      <c r="E556" s="6"/>
      <c r="F556" s="131"/>
      <c r="G556" s="130"/>
      <c r="H556" s="6"/>
      <c r="I556" s="6"/>
      <c r="J556" s="6"/>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row>
    <row r="557" spans="1:35" ht="15.75" customHeight="1">
      <c r="A557" s="6"/>
      <c r="B557" s="6"/>
      <c r="C557" s="128"/>
      <c r="D557" s="6"/>
      <c r="E557" s="6"/>
      <c r="F557" s="131"/>
      <c r="G557" s="130"/>
      <c r="H557" s="6"/>
      <c r="I557" s="6"/>
      <c r="J557" s="6"/>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row>
    <row r="558" spans="1:35" ht="15.75" customHeight="1">
      <c r="A558" s="6"/>
      <c r="B558" s="6"/>
      <c r="C558" s="128"/>
      <c r="D558" s="6"/>
      <c r="E558" s="6"/>
      <c r="F558" s="131"/>
      <c r="G558" s="130"/>
      <c r="H558" s="6"/>
      <c r="I558" s="6"/>
      <c r="J558" s="6"/>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row>
    <row r="559" spans="1:35" ht="15.75" customHeight="1">
      <c r="A559" s="6"/>
      <c r="B559" s="6"/>
      <c r="C559" s="128"/>
      <c r="D559" s="6"/>
      <c r="E559" s="6"/>
      <c r="F559" s="131"/>
      <c r="G559" s="130"/>
      <c r="H559" s="6"/>
      <c r="I559" s="6"/>
      <c r="J559" s="6"/>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row>
    <row r="560" spans="1:35" ht="15.75" customHeight="1">
      <c r="A560" s="6"/>
      <c r="B560" s="6"/>
      <c r="C560" s="128"/>
      <c r="D560" s="6"/>
      <c r="E560" s="6"/>
      <c r="F560" s="131"/>
      <c r="G560" s="130"/>
      <c r="H560" s="6"/>
      <c r="I560" s="6"/>
      <c r="J560" s="6"/>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row>
    <row r="561" spans="1:35" ht="15.75" customHeight="1">
      <c r="A561" s="6"/>
      <c r="B561" s="6"/>
      <c r="C561" s="128"/>
      <c r="D561" s="6"/>
      <c r="E561" s="6"/>
      <c r="F561" s="131"/>
      <c r="G561" s="130"/>
      <c r="H561" s="6"/>
      <c r="I561" s="6"/>
      <c r="J561" s="6"/>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row>
    <row r="562" spans="1:35" ht="15.75" customHeight="1">
      <c r="A562" s="6"/>
      <c r="B562" s="6"/>
      <c r="C562" s="128"/>
      <c r="D562" s="6"/>
      <c r="E562" s="6"/>
      <c r="F562" s="131"/>
      <c r="G562" s="130"/>
      <c r="H562" s="6"/>
      <c r="I562" s="6"/>
      <c r="J562" s="6"/>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row>
    <row r="563" spans="1:35" ht="15.75" customHeight="1">
      <c r="A563" s="6"/>
      <c r="B563" s="6"/>
      <c r="C563" s="128"/>
      <c r="D563" s="6"/>
      <c r="E563" s="6"/>
      <c r="F563" s="131"/>
      <c r="G563" s="130"/>
      <c r="H563" s="6"/>
      <c r="I563" s="6"/>
      <c r="J563" s="6"/>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row>
    <row r="564" spans="1:35" ht="15.75" customHeight="1">
      <c r="A564" s="6"/>
      <c r="B564" s="6"/>
      <c r="C564" s="128"/>
      <c r="D564" s="6"/>
      <c r="E564" s="6"/>
      <c r="F564" s="131"/>
      <c r="G564" s="130"/>
      <c r="H564" s="6"/>
      <c r="I564" s="6"/>
      <c r="J564" s="6"/>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row>
    <row r="565" spans="1:35" ht="15.75" customHeight="1">
      <c r="A565" s="6"/>
      <c r="B565" s="6"/>
      <c r="C565" s="128"/>
      <c r="D565" s="6"/>
      <c r="E565" s="6"/>
      <c r="F565" s="131"/>
      <c r="G565" s="130"/>
      <c r="H565" s="6"/>
      <c r="I565" s="6"/>
      <c r="J565" s="6"/>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row>
    <row r="566" spans="1:35" ht="15.75" customHeight="1">
      <c r="A566" s="6"/>
      <c r="B566" s="6"/>
      <c r="C566" s="128"/>
      <c r="D566" s="6"/>
      <c r="E566" s="6"/>
      <c r="F566" s="131"/>
      <c r="G566" s="130"/>
      <c r="H566" s="6"/>
      <c r="I566" s="6"/>
      <c r="J566" s="6"/>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row>
    <row r="567" spans="1:35" ht="15.75" customHeight="1">
      <c r="A567" s="6"/>
      <c r="B567" s="6"/>
      <c r="C567" s="128"/>
      <c r="D567" s="6"/>
      <c r="E567" s="6"/>
      <c r="F567" s="131"/>
      <c r="G567" s="130"/>
      <c r="H567" s="6"/>
      <c r="I567" s="6"/>
      <c r="J567" s="6"/>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row>
    <row r="568" spans="1:35" ht="15.75" customHeight="1">
      <c r="A568" s="6"/>
      <c r="B568" s="6"/>
      <c r="C568" s="128"/>
      <c r="D568" s="6"/>
      <c r="E568" s="6"/>
      <c r="F568" s="131"/>
      <c r="G568" s="130"/>
      <c r="H568" s="6"/>
      <c r="I568" s="6"/>
      <c r="J568" s="6"/>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row>
    <row r="569" spans="1:35" ht="15.75" customHeight="1">
      <c r="A569" s="6"/>
      <c r="B569" s="6"/>
      <c r="C569" s="128"/>
      <c r="D569" s="6"/>
      <c r="E569" s="6"/>
      <c r="F569" s="131"/>
      <c r="G569" s="130"/>
      <c r="H569" s="6"/>
      <c r="I569" s="6"/>
      <c r="J569" s="6"/>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row>
    <row r="570" spans="1:35" ht="15.75" customHeight="1">
      <c r="A570" s="6"/>
      <c r="B570" s="6"/>
      <c r="C570" s="128"/>
      <c r="D570" s="6"/>
      <c r="E570" s="6"/>
      <c r="F570" s="131"/>
      <c r="G570" s="130"/>
      <c r="H570" s="6"/>
      <c r="I570" s="6"/>
      <c r="J570" s="6"/>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row>
    <row r="571" spans="1:35" ht="15.75" customHeight="1">
      <c r="A571" s="6"/>
      <c r="B571" s="6"/>
      <c r="C571" s="128"/>
      <c r="D571" s="6"/>
      <c r="E571" s="6"/>
      <c r="F571" s="131"/>
      <c r="G571" s="130"/>
      <c r="H571" s="6"/>
      <c r="I571" s="6"/>
      <c r="J571" s="6"/>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row>
    <row r="572" spans="1:35" ht="15.75" customHeight="1">
      <c r="A572" s="6"/>
      <c r="B572" s="6"/>
      <c r="C572" s="128"/>
      <c r="D572" s="6"/>
      <c r="E572" s="6"/>
      <c r="F572" s="131"/>
      <c r="G572" s="130"/>
      <c r="H572" s="6"/>
      <c r="I572" s="6"/>
      <c r="J572" s="6"/>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row>
    <row r="573" spans="1:35" ht="15.75" customHeight="1">
      <c r="A573" s="6"/>
      <c r="B573" s="6"/>
      <c r="C573" s="128"/>
      <c r="D573" s="6"/>
      <c r="E573" s="6"/>
      <c r="F573" s="131"/>
      <c r="G573" s="130"/>
      <c r="H573" s="6"/>
      <c r="I573" s="6"/>
      <c r="J573" s="6"/>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row>
    <row r="574" spans="1:35" ht="15.75" customHeight="1">
      <c r="A574" s="6"/>
      <c r="B574" s="6"/>
      <c r="C574" s="128"/>
      <c r="D574" s="6"/>
      <c r="E574" s="6"/>
      <c r="F574" s="131"/>
      <c r="G574" s="130"/>
      <c r="H574" s="6"/>
      <c r="I574" s="6"/>
      <c r="J574" s="6"/>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row>
    <row r="575" spans="1:35" ht="15.75" customHeight="1">
      <c r="A575" s="6"/>
      <c r="B575" s="6"/>
      <c r="C575" s="128"/>
      <c r="D575" s="6"/>
      <c r="E575" s="6"/>
      <c r="F575" s="131"/>
      <c r="G575" s="130"/>
      <c r="H575" s="6"/>
      <c r="I575" s="6"/>
      <c r="J575" s="6"/>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row>
    <row r="576" spans="1:35" ht="15.75" customHeight="1">
      <c r="A576" s="6"/>
      <c r="B576" s="6"/>
      <c r="C576" s="128"/>
      <c r="D576" s="6"/>
      <c r="E576" s="6"/>
      <c r="F576" s="131"/>
      <c r="G576" s="130"/>
      <c r="H576" s="6"/>
      <c r="I576" s="6"/>
      <c r="J576" s="6"/>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row>
    <row r="577" spans="1:35" ht="15.75" customHeight="1">
      <c r="A577" s="6"/>
      <c r="B577" s="6"/>
      <c r="C577" s="128"/>
      <c r="D577" s="6"/>
      <c r="E577" s="6"/>
      <c r="F577" s="131"/>
      <c r="G577" s="130"/>
      <c r="H577" s="6"/>
      <c r="I577" s="6"/>
      <c r="J577" s="6"/>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row>
    <row r="578" spans="1:35" ht="15.75" customHeight="1">
      <c r="A578" s="6"/>
      <c r="B578" s="6"/>
      <c r="C578" s="128"/>
      <c r="D578" s="6"/>
      <c r="E578" s="6"/>
      <c r="F578" s="131"/>
      <c r="G578" s="130"/>
      <c r="H578" s="6"/>
      <c r="I578" s="6"/>
      <c r="J578" s="6"/>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row>
    <row r="579" spans="1:35" ht="15.75" customHeight="1">
      <c r="A579" s="6"/>
      <c r="B579" s="6"/>
      <c r="C579" s="128"/>
      <c r="D579" s="6"/>
      <c r="E579" s="6"/>
      <c r="F579" s="131"/>
      <c r="G579" s="130"/>
      <c r="H579" s="6"/>
      <c r="I579" s="6"/>
      <c r="J579" s="6"/>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row>
    <row r="580" spans="1:35" ht="15.75" customHeight="1">
      <c r="A580" s="6"/>
      <c r="B580" s="6"/>
      <c r="C580" s="128"/>
      <c r="D580" s="6"/>
      <c r="E580" s="6"/>
      <c r="F580" s="131"/>
      <c r="G580" s="130"/>
      <c r="H580" s="6"/>
      <c r="I580" s="6"/>
      <c r="J580" s="6"/>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row>
    <row r="581" spans="1:35" ht="15.75" customHeight="1">
      <c r="A581" s="6"/>
      <c r="B581" s="6"/>
      <c r="C581" s="128"/>
      <c r="D581" s="6"/>
      <c r="E581" s="6"/>
      <c r="F581" s="131"/>
      <c r="G581" s="130"/>
      <c r="H581" s="6"/>
      <c r="I581" s="6"/>
      <c r="J581" s="6"/>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row>
    <row r="582" spans="1:35" ht="15.75" customHeight="1">
      <c r="A582" s="6"/>
      <c r="B582" s="6"/>
      <c r="C582" s="128"/>
      <c r="D582" s="6"/>
      <c r="E582" s="6"/>
      <c r="F582" s="131"/>
      <c r="G582" s="130"/>
      <c r="H582" s="6"/>
      <c r="I582" s="6"/>
      <c r="J582" s="6"/>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row>
    <row r="583" spans="1:35" ht="15.75" customHeight="1">
      <c r="A583" s="6"/>
      <c r="B583" s="6"/>
      <c r="C583" s="128"/>
      <c r="D583" s="6"/>
      <c r="E583" s="6"/>
      <c r="F583" s="131"/>
      <c r="G583" s="130"/>
      <c r="H583" s="6"/>
      <c r="I583" s="6"/>
      <c r="J583" s="6"/>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row>
    <row r="584" spans="1:35" ht="15.75" customHeight="1">
      <c r="A584" s="6"/>
      <c r="B584" s="6"/>
      <c r="C584" s="128"/>
      <c r="D584" s="6"/>
      <c r="E584" s="6"/>
      <c r="F584" s="131"/>
      <c r="G584" s="130"/>
      <c r="H584" s="6"/>
      <c r="I584" s="6"/>
      <c r="J584" s="6"/>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row>
    <row r="585" spans="1:35" ht="15.75" customHeight="1">
      <c r="A585" s="6"/>
      <c r="B585" s="6"/>
      <c r="C585" s="128"/>
      <c r="D585" s="6"/>
      <c r="E585" s="6"/>
      <c r="F585" s="131"/>
      <c r="G585" s="130"/>
      <c r="H585" s="6"/>
      <c r="I585" s="6"/>
      <c r="J585" s="6"/>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row>
    <row r="586" spans="1:35" ht="15.75" customHeight="1">
      <c r="A586" s="6"/>
      <c r="B586" s="6"/>
      <c r="C586" s="128"/>
      <c r="D586" s="6"/>
      <c r="E586" s="6"/>
      <c r="F586" s="131"/>
      <c r="G586" s="130"/>
      <c r="H586" s="6"/>
      <c r="I586" s="6"/>
      <c r="J586" s="6"/>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row>
    <row r="587" spans="1:35" ht="15.75" customHeight="1">
      <c r="A587" s="6"/>
      <c r="B587" s="6"/>
      <c r="C587" s="128"/>
      <c r="D587" s="6"/>
      <c r="E587" s="6"/>
      <c r="F587" s="131"/>
      <c r="G587" s="130"/>
      <c r="H587" s="6"/>
      <c r="I587" s="6"/>
      <c r="J587" s="6"/>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row>
    <row r="588" spans="1:35" ht="15.75" customHeight="1">
      <c r="A588" s="6"/>
      <c r="B588" s="6"/>
      <c r="C588" s="128"/>
      <c r="D588" s="6"/>
      <c r="E588" s="6"/>
      <c r="F588" s="131"/>
      <c r="G588" s="130"/>
      <c r="H588" s="6"/>
      <c r="I588" s="6"/>
      <c r="J588" s="6"/>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row>
    <row r="589" spans="1:35" ht="15.75" customHeight="1">
      <c r="A589" s="6"/>
      <c r="B589" s="6"/>
      <c r="C589" s="128"/>
      <c r="D589" s="6"/>
      <c r="E589" s="6"/>
      <c r="F589" s="131"/>
      <c r="G589" s="130"/>
      <c r="H589" s="6"/>
      <c r="I589" s="6"/>
      <c r="J589" s="6"/>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row>
    <row r="590" spans="1:35" ht="15.75" customHeight="1">
      <c r="A590" s="6"/>
      <c r="B590" s="6"/>
      <c r="C590" s="128"/>
      <c r="D590" s="6"/>
      <c r="E590" s="6"/>
      <c r="F590" s="131"/>
      <c r="G590" s="130"/>
      <c r="H590" s="6"/>
      <c r="I590" s="6"/>
      <c r="J590" s="6"/>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row>
    <row r="591" spans="1:35" ht="15.75" customHeight="1">
      <c r="A591" s="6"/>
      <c r="B591" s="6"/>
      <c r="C591" s="128"/>
      <c r="D591" s="6"/>
      <c r="E591" s="6"/>
      <c r="F591" s="131"/>
      <c r="G591" s="130"/>
      <c r="H591" s="6"/>
      <c r="I591" s="6"/>
      <c r="J591" s="6"/>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row>
    <row r="592" spans="1:35" ht="15.75" customHeight="1">
      <c r="A592" s="6"/>
      <c r="B592" s="6"/>
      <c r="C592" s="128"/>
      <c r="D592" s="6"/>
      <c r="E592" s="6"/>
      <c r="F592" s="131"/>
      <c r="G592" s="130"/>
      <c r="H592" s="6"/>
      <c r="I592" s="6"/>
      <c r="J592" s="6"/>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row>
    <row r="593" spans="1:35" ht="15.75" customHeight="1">
      <c r="A593" s="6"/>
      <c r="B593" s="6"/>
      <c r="C593" s="128"/>
      <c r="D593" s="6"/>
      <c r="E593" s="6"/>
      <c r="F593" s="131"/>
      <c r="G593" s="130"/>
      <c r="H593" s="6"/>
      <c r="I593" s="6"/>
      <c r="J593" s="6"/>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row>
    <row r="594" spans="1:35" ht="15.75" customHeight="1">
      <c r="A594" s="6"/>
      <c r="B594" s="6"/>
      <c r="C594" s="128"/>
      <c r="D594" s="6"/>
      <c r="E594" s="6"/>
      <c r="F594" s="131"/>
      <c r="G594" s="130"/>
      <c r="H594" s="6"/>
      <c r="I594" s="6"/>
      <c r="J594" s="6"/>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row>
    <row r="595" spans="1:35" ht="15.75" customHeight="1">
      <c r="A595" s="6"/>
      <c r="B595" s="6"/>
      <c r="C595" s="128"/>
      <c r="D595" s="6"/>
      <c r="E595" s="6"/>
      <c r="F595" s="131"/>
      <c r="G595" s="130"/>
      <c r="H595" s="6"/>
      <c r="I595" s="6"/>
      <c r="J595" s="6"/>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row>
    <row r="596" spans="1:35" ht="15.75" customHeight="1">
      <c r="A596" s="6"/>
      <c r="B596" s="6"/>
      <c r="C596" s="128"/>
      <c r="D596" s="6"/>
      <c r="E596" s="6"/>
      <c r="F596" s="131"/>
      <c r="G596" s="130"/>
      <c r="H596" s="6"/>
      <c r="I596" s="6"/>
      <c r="J596" s="6"/>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row>
    <row r="597" spans="1:35" ht="15.75" customHeight="1">
      <c r="A597" s="6"/>
      <c r="B597" s="6"/>
      <c r="C597" s="128"/>
      <c r="D597" s="6"/>
      <c r="E597" s="6"/>
      <c r="F597" s="131"/>
      <c r="G597" s="130"/>
      <c r="H597" s="6"/>
      <c r="I597" s="6"/>
      <c r="J597" s="6"/>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row>
    <row r="598" spans="1:35" ht="15.75" customHeight="1">
      <c r="A598" s="6"/>
      <c r="B598" s="6"/>
      <c r="C598" s="128"/>
      <c r="D598" s="6"/>
      <c r="E598" s="6"/>
      <c r="F598" s="131"/>
      <c r="G598" s="130"/>
      <c r="H598" s="6"/>
      <c r="I598" s="6"/>
      <c r="J598" s="6"/>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row>
    <row r="599" spans="1:35" ht="15.75" customHeight="1">
      <c r="A599" s="6"/>
      <c r="B599" s="6"/>
      <c r="C599" s="128"/>
      <c r="D599" s="6"/>
      <c r="E599" s="6"/>
      <c r="F599" s="131"/>
      <c r="G599" s="130"/>
      <c r="H599" s="6"/>
      <c r="I599" s="6"/>
      <c r="J599" s="6"/>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row>
    <row r="600" spans="1:35" ht="15.75" customHeight="1">
      <c r="A600" s="6"/>
      <c r="B600" s="6"/>
      <c r="C600" s="128"/>
      <c r="D600" s="6"/>
      <c r="E600" s="6"/>
      <c r="F600" s="131"/>
      <c r="G600" s="130"/>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row>
    <row r="601" spans="1:35" ht="15.75" customHeight="1">
      <c r="A601" s="6"/>
      <c r="B601" s="6"/>
      <c r="C601" s="128"/>
      <c r="D601" s="6"/>
      <c r="E601" s="6"/>
      <c r="F601" s="131"/>
      <c r="G601" s="130"/>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row>
    <row r="602" spans="1:35" ht="15.75" customHeight="1">
      <c r="A602" s="6"/>
      <c r="B602" s="6"/>
      <c r="C602" s="128"/>
      <c r="D602" s="6"/>
      <c r="E602" s="6"/>
      <c r="F602" s="131"/>
      <c r="G602" s="130"/>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row>
    <row r="603" spans="1:35" ht="15.75" customHeight="1">
      <c r="A603" s="6"/>
      <c r="B603" s="6"/>
      <c r="C603" s="128"/>
      <c r="D603" s="6"/>
      <c r="E603" s="6"/>
      <c r="F603" s="131"/>
      <c r="G603" s="130"/>
      <c r="H603" s="6"/>
      <c r="I603" s="6"/>
      <c r="J603" s="6"/>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row>
    <row r="604" spans="1:35" ht="15.75" customHeight="1">
      <c r="A604" s="6"/>
      <c r="B604" s="6"/>
      <c r="C604" s="128"/>
      <c r="D604" s="6"/>
      <c r="E604" s="6"/>
      <c r="F604" s="131"/>
      <c r="G604" s="130"/>
      <c r="H604" s="6"/>
      <c r="I604" s="6"/>
      <c r="J604" s="6"/>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row>
    <row r="605" spans="1:35" ht="15.75" customHeight="1">
      <c r="A605" s="6"/>
      <c r="B605" s="6"/>
      <c r="C605" s="128"/>
      <c r="D605" s="6"/>
      <c r="E605" s="6"/>
      <c r="F605" s="131"/>
      <c r="G605" s="130"/>
      <c r="H605" s="6"/>
      <c r="I605" s="6"/>
      <c r="J605" s="6"/>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row>
    <row r="606" spans="1:35" ht="15.75" customHeight="1">
      <c r="A606" s="6"/>
      <c r="B606" s="6"/>
      <c r="C606" s="128"/>
      <c r="D606" s="6"/>
      <c r="E606" s="6"/>
      <c r="F606" s="131"/>
      <c r="G606" s="130"/>
      <c r="H606" s="6"/>
      <c r="I606" s="6"/>
      <c r="J606" s="6"/>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row>
    <row r="607" spans="1:35" ht="15.75" customHeight="1">
      <c r="A607" s="6"/>
      <c r="B607" s="6"/>
      <c r="C607" s="128"/>
      <c r="D607" s="6"/>
      <c r="E607" s="6"/>
      <c r="F607" s="131"/>
      <c r="G607" s="130"/>
      <c r="H607" s="6"/>
      <c r="I607" s="6"/>
      <c r="J607" s="6"/>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row>
    <row r="608" spans="1:35" ht="15.75" customHeight="1">
      <c r="A608" s="6"/>
      <c r="B608" s="6"/>
      <c r="C608" s="128"/>
      <c r="D608" s="6"/>
      <c r="E608" s="6"/>
      <c r="F608" s="131"/>
      <c r="G608" s="130"/>
      <c r="H608" s="6"/>
      <c r="I608" s="6"/>
      <c r="J608" s="6"/>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row>
    <row r="609" spans="1:35" ht="15.75" customHeight="1">
      <c r="A609" s="6"/>
      <c r="B609" s="6"/>
      <c r="C609" s="128"/>
      <c r="D609" s="6"/>
      <c r="E609" s="6"/>
      <c r="F609" s="131"/>
      <c r="G609" s="130"/>
      <c r="H609" s="6"/>
      <c r="I609" s="6"/>
      <c r="J609" s="6"/>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row>
    <row r="610" spans="1:35" ht="15.75" customHeight="1">
      <c r="A610" s="6"/>
      <c r="B610" s="6"/>
      <c r="C610" s="128"/>
      <c r="D610" s="6"/>
      <c r="E610" s="6"/>
      <c r="F610" s="131"/>
      <c r="G610" s="130"/>
      <c r="H610" s="6"/>
      <c r="I610" s="6"/>
      <c r="J610" s="6"/>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row>
    <row r="611" spans="1:35" ht="15.75" customHeight="1">
      <c r="A611" s="6"/>
      <c r="B611" s="6"/>
      <c r="C611" s="128"/>
      <c r="D611" s="6"/>
      <c r="E611" s="6"/>
      <c r="F611" s="131"/>
      <c r="G611" s="130"/>
      <c r="H611" s="6"/>
      <c r="I611" s="6"/>
      <c r="J611" s="6"/>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row>
    <row r="612" spans="1:35" ht="15.75" customHeight="1">
      <c r="A612" s="6"/>
      <c r="B612" s="6"/>
      <c r="C612" s="128"/>
      <c r="D612" s="6"/>
      <c r="E612" s="6"/>
      <c r="F612" s="131"/>
      <c r="G612" s="130"/>
      <c r="H612" s="6"/>
      <c r="I612" s="6"/>
      <c r="J612" s="6"/>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row>
    <row r="613" spans="1:35" ht="15.75" customHeight="1">
      <c r="A613" s="6"/>
      <c r="B613" s="6"/>
      <c r="C613" s="128"/>
      <c r="D613" s="6"/>
      <c r="E613" s="6"/>
      <c r="F613" s="131"/>
      <c r="G613" s="130"/>
      <c r="H613" s="6"/>
      <c r="I613" s="6"/>
      <c r="J613" s="6"/>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row>
    <row r="614" spans="1:35" ht="15.75" customHeight="1">
      <c r="A614" s="6"/>
      <c r="B614" s="6"/>
      <c r="C614" s="128"/>
      <c r="D614" s="6"/>
      <c r="E614" s="6"/>
      <c r="F614" s="131"/>
      <c r="G614" s="130"/>
      <c r="H614" s="6"/>
      <c r="I614" s="6"/>
      <c r="J614" s="6"/>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row>
    <row r="615" spans="1:35" ht="15.75" customHeight="1">
      <c r="A615" s="6"/>
      <c r="B615" s="6"/>
      <c r="C615" s="128"/>
      <c r="D615" s="6"/>
      <c r="E615" s="6"/>
      <c r="F615" s="131"/>
      <c r="G615" s="130"/>
      <c r="H615" s="6"/>
      <c r="I615" s="6"/>
      <c r="J615" s="6"/>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row>
    <row r="616" spans="1:35" ht="15.75" customHeight="1">
      <c r="A616" s="6"/>
      <c r="B616" s="6"/>
      <c r="C616" s="128"/>
      <c r="D616" s="6"/>
      <c r="E616" s="6"/>
      <c r="F616" s="131"/>
      <c r="G616" s="130"/>
      <c r="H616" s="6"/>
      <c r="I616" s="6"/>
      <c r="J616" s="6"/>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row>
    <row r="617" spans="1:35" ht="15.75" customHeight="1">
      <c r="A617" s="6"/>
      <c r="B617" s="6"/>
      <c r="C617" s="128"/>
      <c r="D617" s="6"/>
      <c r="E617" s="6"/>
      <c r="F617" s="131"/>
      <c r="G617" s="130"/>
      <c r="H617" s="6"/>
      <c r="I617" s="6"/>
      <c r="J617" s="6"/>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row>
    <row r="618" spans="1:35" ht="15.75" customHeight="1">
      <c r="A618" s="6"/>
      <c r="B618" s="6"/>
      <c r="C618" s="128"/>
      <c r="D618" s="6"/>
      <c r="E618" s="6"/>
      <c r="F618" s="131"/>
      <c r="G618" s="130"/>
      <c r="H618" s="6"/>
      <c r="I618" s="6"/>
      <c r="J618" s="6"/>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row>
    <row r="619" spans="1:35" ht="15.75" customHeight="1">
      <c r="A619" s="6"/>
      <c r="B619" s="6"/>
      <c r="C619" s="128"/>
      <c r="D619" s="6"/>
      <c r="E619" s="6"/>
      <c r="F619" s="131"/>
      <c r="G619" s="130"/>
      <c r="H619" s="6"/>
      <c r="I619" s="6"/>
      <c r="J619" s="6"/>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row>
    <row r="620" spans="1:35" ht="15.75" customHeight="1">
      <c r="A620" s="6"/>
      <c r="B620" s="6"/>
      <c r="C620" s="128"/>
      <c r="D620" s="6"/>
      <c r="E620" s="6"/>
      <c r="F620" s="131"/>
      <c r="G620" s="130"/>
      <c r="H620" s="6"/>
      <c r="I620" s="6"/>
      <c r="J620" s="6"/>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row>
    <row r="621" spans="1:35" ht="15.75" customHeight="1">
      <c r="A621" s="6"/>
      <c r="B621" s="6"/>
      <c r="C621" s="128"/>
      <c r="D621" s="6"/>
      <c r="E621" s="6"/>
      <c r="F621" s="131"/>
      <c r="G621" s="130"/>
      <c r="H621" s="6"/>
      <c r="I621" s="6"/>
      <c r="J621" s="6"/>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row>
    <row r="622" spans="1:35" ht="15.75" customHeight="1">
      <c r="A622" s="6"/>
      <c r="B622" s="6"/>
      <c r="C622" s="128"/>
      <c r="D622" s="6"/>
      <c r="E622" s="6"/>
      <c r="F622" s="131"/>
      <c r="G622" s="130"/>
      <c r="H622" s="6"/>
      <c r="I622" s="6"/>
      <c r="J622" s="6"/>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row>
    <row r="623" spans="1:35" ht="15.75" customHeight="1">
      <c r="A623" s="6"/>
      <c r="B623" s="6"/>
      <c r="C623" s="128"/>
      <c r="D623" s="6"/>
      <c r="E623" s="6"/>
      <c r="F623" s="131"/>
      <c r="G623" s="130"/>
      <c r="H623" s="6"/>
      <c r="I623" s="6"/>
      <c r="J623" s="6"/>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row>
    <row r="624" spans="1:35" ht="15.75" customHeight="1">
      <c r="A624" s="6"/>
      <c r="B624" s="6"/>
      <c r="C624" s="128"/>
      <c r="D624" s="6"/>
      <c r="E624" s="6"/>
      <c r="F624" s="131"/>
      <c r="G624" s="130"/>
      <c r="H624" s="6"/>
      <c r="I624" s="6"/>
      <c r="J624" s="6"/>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row>
    <row r="625" spans="1:35" ht="15.75" customHeight="1">
      <c r="A625" s="6"/>
      <c r="B625" s="6"/>
      <c r="C625" s="128"/>
      <c r="D625" s="6"/>
      <c r="E625" s="6"/>
      <c r="F625" s="131"/>
      <c r="G625" s="130"/>
      <c r="H625" s="6"/>
      <c r="I625" s="6"/>
      <c r="J625" s="6"/>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row>
    <row r="626" spans="1:35" ht="15.75" customHeight="1">
      <c r="A626" s="6"/>
      <c r="B626" s="6"/>
      <c r="C626" s="128"/>
      <c r="D626" s="6"/>
      <c r="E626" s="6"/>
      <c r="F626" s="131"/>
      <c r="G626" s="130"/>
      <c r="H626" s="6"/>
      <c r="I626" s="6"/>
      <c r="J626" s="6"/>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row>
    <row r="627" spans="1:35" ht="15.75" customHeight="1">
      <c r="A627" s="6"/>
      <c r="B627" s="6"/>
      <c r="C627" s="128"/>
      <c r="D627" s="6"/>
      <c r="E627" s="6"/>
      <c r="F627" s="131"/>
      <c r="G627" s="130"/>
      <c r="H627" s="6"/>
      <c r="I627" s="6"/>
      <c r="J627" s="6"/>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row>
    <row r="628" spans="1:35" ht="15.75" customHeight="1">
      <c r="A628" s="6"/>
      <c r="B628" s="6"/>
      <c r="C628" s="128"/>
      <c r="D628" s="6"/>
      <c r="E628" s="6"/>
      <c r="F628" s="131"/>
      <c r="G628" s="130"/>
      <c r="H628" s="6"/>
      <c r="I628" s="6"/>
      <c r="J628" s="6"/>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row>
    <row r="629" spans="1:35" ht="15.75" customHeight="1">
      <c r="A629" s="6"/>
      <c r="B629" s="6"/>
      <c r="C629" s="128"/>
      <c r="D629" s="6"/>
      <c r="E629" s="6"/>
      <c r="F629" s="131"/>
      <c r="G629" s="130"/>
      <c r="H629" s="6"/>
      <c r="I629" s="6"/>
      <c r="J629" s="6"/>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row>
    <row r="630" spans="1:35" ht="15.75" customHeight="1">
      <c r="A630" s="6"/>
      <c r="B630" s="6"/>
      <c r="C630" s="128"/>
      <c r="D630" s="6"/>
      <c r="E630" s="6"/>
      <c r="F630" s="131"/>
      <c r="G630" s="130"/>
      <c r="H630" s="6"/>
      <c r="I630" s="6"/>
      <c r="J630" s="6"/>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row>
    <row r="631" spans="1:35" ht="15.75" customHeight="1">
      <c r="A631" s="6"/>
      <c r="B631" s="6"/>
      <c r="C631" s="128"/>
      <c r="D631" s="6"/>
      <c r="E631" s="6"/>
      <c r="F631" s="131"/>
      <c r="G631" s="130"/>
      <c r="H631" s="6"/>
      <c r="I631" s="6"/>
      <c r="J631" s="6"/>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row>
    <row r="632" spans="1:35" ht="15.75" customHeight="1">
      <c r="A632" s="6"/>
      <c r="B632" s="6"/>
      <c r="C632" s="128"/>
      <c r="D632" s="6"/>
      <c r="E632" s="6"/>
      <c r="F632" s="131"/>
      <c r="G632" s="130"/>
      <c r="H632" s="6"/>
      <c r="I632" s="6"/>
      <c r="J632" s="6"/>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row>
    <row r="633" spans="1:35" ht="15.75" customHeight="1">
      <c r="A633" s="6"/>
      <c r="B633" s="6"/>
      <c r="C633" s="128"/>
      <c r="D633" s="6"/>
      <c r="E633" s="6"/>
      <c r="F633" s="131"/>
      <c r="G633" s="130"/>
      <c r="H633" s="6"/>
      <c r="I633" s="6"/>
      <c r="J633" s="6"/>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row>
    <row r="634" spans="1:35" ht="15.75" customHeight="1">
      <c r="A634" s="6"/>
      <c r="B634" s="6"/>
      <c r="C634" s="128"/>
      <c r="D634" s="6"/>
      <c r="E634" s="6"/>
      <c r="F634" s="131"/>
      <c r="G634" s="130"/>
      <c r="H634" s="6"/>
      <c r="I634" s="6"/>
      <c r="J634" s="6"/>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row>
    <row r="635" spans="1:35" ht="15.75" customHeight="1">
      <c r="A635" s="6"/>
      <c r="B635" s="6"/>
      <c r="C635" s="128"/>
      <c r="D635" s="6"/>
      <c r="E635" s="6"/>
      <c r="F635" s="131"/>
      <c r="G635" s="130"/>
      <c r="H635" s="6"/>
      <c r="I635" s="6"/>
      <c r="J635" s="6"/>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row>
    <row r="636" spans="1:35" ht="15.75" customHeight="1">
      <c r="A636" s="6"/>
      <c r="B636" s="6"/>
      <c r="C636" s="128"/>
      <c r="D636" s="6"/>
      <c r="E636" s="6"/>
      <c r="F636" s="131"/>
      <c r="G636" s="130"/>
      <c r="H636" s="6"/>
      <c r="I636" s="6"/>
      <c r="J636" s="6"/>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row>
    <row r="637" spans="1:35" ht="15.75" customHeight="1">
      <c r="A637" s="6"/>
      <c r="B637" s="6"/>
      <c r="C637" s="128"/>
      <c r="D637" s="6"/>
      <c r="E637" s="6"/>
      <c r="F637" s="131"/>
      <c r="G637" s="130"/>
      <c r="H637" s="6"/>
      <c r="I637" s="6"/>
      <c r="J637" s="6"/>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row>
    <row r="638" spans="1:35" ht="15.75" customHeight="1">
      <c r="A638" s="6"/>
      <c r="B638" s="6"/>
      <c r="C638" s="128"/>
      <c r="D638" s="6"/>
      <c r="E638" s="6"/>
      <c r="F638" s="131"/>
      <c r="G638" s="130"/>
      <c r="H638" s="6"/>
      <c r="I638" s="6"/>
      <c r="J638" s="6"/>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row>
    <row r="639" spans="1:35" ht="15.75" customHeight="1">
      <c r="A639" s="6"/>
      <c r="B639" s="6"/>
      <c r="C639" s="128"/>
      <c r="D639" s="6"/>
      <c r="E639" s="6"/>
      <c r="F639" s="131"/>
      <c r="G639" s="130"/>
      <c r="H639" s="6"/>
      <c r="I639" s="6"/>
      <c r="J639" s="6"/>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row>
    <row r="640" spans="1:35" ht="15.75" customHeight="1">
      <c r="A640" s="6"/>
      <c r="B640" s="6"/>
      <c r="C640" s="128"/>
      <c r="D640" s="6"/>
      <c r="E640" s="6"/>
      <c r="F640" s="131"/>
      <c r="G640" s="130"/>
      <c r="H640" s="6"/>
      <c r="I640" s="6"/>
      <c r="J640" s="6"/>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row>
    <row r="641" spans="1:35" ht="15.75" customHeight="1">
      <c r="A641" s="6"/>
      <c r="B641" s="6"/>
      <c r="C641" s="128"/>
      <c r="D641" s="6"/>
      <c r="E641" s="6"/>
      <c r="F641" s="131"/>
      <c r="G641" s="130"/>
      <c r="H641" s="6"/>
      <c r="I641" s="6"/>
      <c r="J641" s="6"/>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row>
    <row r="642" spans="1:35" ht="15.75" customHeight="1">
      <c r="A642" s="6"/>
      <c r="B642" s="6"/>
      <c r="C642" s="128"/>
      <c r="D642" s="6"/>
      <c r="E642" s="6"/>
      <c r="F642" s="131"/>
      <c r="G642" s="130"/>
      <c r="H642" s="6"/>
      <c r="I642" s="6"/>
      <c r="J642" s="6"/>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row>
    <row r="643" spans="1:35" ht="15.75" customHeight="1">
      <c r="A643" s="6"/>
      <c r="B643" s="6"/>
      <c r="C643" s="128"/>
      <c r="D643" s="6"/>
      <c r="E643" s="6"/>
      <c r="F643" s="131"/>
      <c r="G643" s="130"/>
      <c r="H643" s="6"/>
      <c r="I643" s="6"/>
      <c r="J643" s="6"/>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row>
    <row r="644" spans="1:35" ht="15.75" customHeight="1">
      <c r="A644" s="6"/>
      <c r="B644" s="6"/>
      <c r="C644" s="128"/>
      <c r="D644" s="6"/>
      <c r="E644" s="6"/>
      <c r="F644" s="131"/>
      <c r="G644" s="130"/>
      <c r="H644" s="6"/>
      <c r="I644" s="6"/>
      <c r="J644" s="6"/>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row>
    <row r="645" spans="1:35" ht="15.75" customHeight="1">
      <c r="A645" s="6"/>
      <c r="B645" s="6"/>
      <c r="C645" s="128"/>
      <c r="D645" s="6"/>
      <c r="E645" s="6"/>
      <c r="F645" s="131"/>
      <c r="G645" s="130"/>
      <c r="H645" s="6"/>
      <c r="I645" s="6"/>
      <c r="J645" s="6"/>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row>
    <row r="646" spans="1:35" ht="15.75" customHeight="1">
      <c r="A646" s="6"/>
      <c r="B646" s="6"/>
      <c r="C646" s="128"/>
      <c r="D646" s="6"/>
      <c r="E646" s="6"/>
      <c r="F646" s="131"/>
      <c r="G646" s="130"/>
      <c r="H646" s="6"/>
      <c r="I646" s="6"/>
      <c r="J646" s="6"/>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row>
    <row r="647" spans="1:35" ht="15.75" customHeight="1">
      <c r="A647" s="6"/>
      <c r="B647" s="6"/>
      <c r="C647" s="128"/>
      <c r="D647" s="6"/>
      <c r="E647" s="6"/>
      <c r="F647" s="131"/>
      <c r="G647" s="130"/>
      <c r="H647" s="6"/>
      <c r="I647" s="6"/>
      <c r="J647" s="6"/>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row>
    <row r="648" spans="1:35" ht="15.75" customHeight="1">
      <c r="A648" s="6"/>
      <c r="B648" s="6"/>
      <c r="C648" s="128"/>
      <c r="D648" s="6"/>
      <c r="E648" s="6"/>
      <c r="F648" s="131"/>
      <c r="G648" s="130"/>
      <c r="H648" s="6"/>
      <c r="I648" s="6"/>
      <c r="J648" s="6"/>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row>
    <row r="649" spans="1:35" ht="15.75" customHeight="1">
      <c r="A649" s="6"/>
      <c r="B649" s="6"/>
      <c r="C649" s="128"/>
      <c r="D649" s="6"/>
      <c r="E649" s="6"/>
      <c r="F649" s="131"/>
      <c r="G649" s="130"/>
      <c r="H649" s="6"/>
      <c r="I649" s="6"/>
      <c r="J649" s="6"/>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row>
    <row r="650" spans="1:35" ht="15.75" customHeight="1">
      <c r="A650" s="6"/>
      <c r="B650" s="6"/>
      <c r="C650" s="128"/>
      <c r="D650" s="6"/>
      <c r="E650" s="6"/>
      <c r="F650" s="131"/>
      <c r="G650" s="130"/>
      <c r="H650" s="6"/>
      <c r="I650" s="6"/>
      <c r="J650" s="6"/>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row>
    <row r="651" spans="1:35" ht="15.75" customHeight="1">
      <c r="A651" s="6"/>
      <c r="B651" s="6"/>
      <c r="C651" s="128"/>
      <c r="D651" s="6"/>
      <c r="E651" s="6"/>
      <c r="F651" s="131"/>
      <c r="G651" s="130"/>
      <c r="H651" s="6"/>
      <c r="I651" s="6"/>
      <c r="J651" s="6"/>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row>
    <row r="652" spans="1:35" ht="15.75" customHeight="1">
      <c r="A652" s="6"/>
      <c r="B652" s="6"/>
      <c r="C652" s="128"/>
      <c r="D652" s="6"/>
      <c r="E652" s="6"/>
      <c r="F652" s="131"/>
      <c r="G652" s="130"/>
      <c r="H652" s="6"/>
      <c r="I652" s="6"/>
      <c r="J652" s="6"/>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row>
    <row r="653" spans="1:35" ht="15.75" customHeight="1">
      <c r="A653" s="6"/>
      <c r="B653" s="6"/>
      <c r="C653" s="128"/>
      <c r="D653" s="6"/>
      <c r="E653" s="6"/>
      <c r="F653" s="131"/>
      <c r="G653" s="130"/>
      <c r="H653" s="6"/>
      <c r="I653" s="6"/>
      <c r="J653" s="6"/>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row>
    <row r="654" spans="1:35" ht="15.75" customHeight="1">
      <c r="A654" s="6"/>
      <c r="B654" s="6"/>
      <c r="C654" s="128"/>
      <c r="D654" s="6"/>
      <c r="E654" s="6"/>
      <c r="F654" s="131"/>
      <c r="G654" s="130"/>
      <c r="H654" s="6"/>
      <c r="I654" s="6"/>
      <c r="J654" s="6"/>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row>
    <row r="655" spans="1:35" ht="15.75" customHeight="1">
      <c r="A655" s="6"/>
      <c r="B655" s="6"/>
      <c r="C655" s="128"/>
      <c r="D655" s="6"/>
      <c r="E655" s="6"/>
      <c r="F655" s="131"/>
      <c r="G655" s="130"/>
      <c r="H655" s="6"/>
      <c r="I655" s="6"/>
      <c r="J655" s="6"/>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row>
    <row r="656" spans="1:35" ht="15.75" customHeight="1">
      <c r="A656" s="6"/>
      <c r="B656" s="6"/>
      <c r="C656" s="128"/>
      <c r="D656" s="6"/>
      <c r="E656" s="6"/>
      <c r="F656" s="131"/>
      <c r="G656" s="130"/>
      <c r="H656" s="6"/>
      <c r="I656" s="6"/>
      <c r="J656" s="6"/>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row>
    <row r="657" spans="1:35" ht="15.75" customHeight="1">
      <c r="A657" s="6"/>
      <c r="B657" s="6"/>
      <c r="C657" s="128"/>
      <c r="D657" s="6"/>
      <c r="E657" s="6"/>
      <c r="F657" s="131"/>
      <c r="G657" s="130"/>
      <c r="H657" s="6"/>
      <c r="I657" s="6"/>
      <c r="J657" s="6"/>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row>
    <row r="658" spans="1:35" ht="15.75" customHeight="1">
      <c r="A658" s="6"/>
      <c r="B658" s="6"/>
      <c r="C658" s="128"/>
      <c r="D658" s="6"/>
      <c r="E658" s="6"/>
      <c r="F658" s="131"/>
      <c r="G658" s="130"/>
      <c r="H658" s="6"/>
      <c r="I658" s="6"/>
      <c r="J658" s="6"/>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row>
    <row r="659" spans="1:35" ht="15.75" customHeight="1">
      <c r="A659" s="6"/>
      <c r="B659" s="6"/>
      <c r="C659" s="128"/>
      <c r="D659" s="6"/>
      <c r="E659" s="6"/>
      <c r="F659" s="131"/>
      <c r="G659" s="130"/>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row>
    <row r="660" spans="1:35" ht="15.75" customHeight="1">
      <c r="A660" s="6"/>
      <c r="B660" s="6"/>
      <c r="C660" s="128"/>
      <c r="D660" s="6"/>
      <c r="E660" s="6"/>
      <c r="F660" s="131"/>
      <c r="G660" s="130"/>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row>
    <row r="661" spans="1:35" ht="15.75" customHeight="1">
      <c r="A661" s="6"/>
      <c r="B661" s="6"/>
      <c r="C661" s="128"/>
      <c r="D661" s="6"/>
      <c r="E661" s="6"/>
      <c r="F661" s="131"/>
      <c r="G661" s="130"/>
      <c r="H661" s="6"/>
      <c r="I661" s="6"/>
      <c r="J661" s="6"/>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row>
    <row r="662" spans="1:35" ht="15.75" customHeight="1">
      <c r="A662" s="6"/>
      <c r="B662" s="6"/>
      <c r="C662" s="128"/>
      <c r="D662" s="6"/>
      <c r="E662" s="6"/>
      <c r="F662" s="131"/>
      <c r="G662" s="130"/>
      <c r="H662" s="6"/>
      <c r="I662" s="6"/>
      <c r="J662" s="6"/>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row>
    <row r="663" spans="1:35" ht="15.75" customHeight="1">
      <c r="A663" s="6"/>
      <c r="B663" s="6"/>
      <c r="C663" s="128"/>
      <c r="D663" s="6"/>
      <c r="E663" s="6"/>
      <c r="F663" s="131"/>
      <c r="G663" s="130"/>
      <c r="H663" s="6"/>
      <c r="I663" s="6"/>
      <c r="J663" s="6"/>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row>
    <row r="664" spans="1:35" ht="15.75" customHeight="1">
      <c r="A664" s="6"/>
      <c r="B664" s="6"/>
      <c r="C664" s="128"/>
      <c r="D664" s="6"/>
      <c r="E664" s="6"/>
      <c r="F664" s="131"/>
      <c r="G664" s="130"/>
      <c r="H664" s="6"/>
      <c r="I664" s="6"/>
      <c r="J664" s="6"/>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row>
    <row r="665" spans="1:35" ht="15.75" customHeight="1">
      <c r="A665" s="6"/>
      <c r="B665" s="6"/>
      <c r="C665" s="128"/>
      <c r="D665" s="6"/>
      <c r="E665" s="6"/>
      <c r="F665" s="131"/>
      <c r="G665" s="130"/>
      <c r="H665" s="6"/>
      <c r="I665" s="6"/>
      <c r="J665" s="6"/>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row>
    <row r="666" spans="1:35" ht="15.75" customHeight="1">
      <c r="A666" s="6"/>
      <c r="B666" s="6"/>
      <c r="C666" s="128"/>
      <c r="D666" s="6"/>
      <c r="E666" s="6"/>
      <c r="F666" s="131"/>
      <c r="G666" s="130"/>
      <c r="H666" s="6"/>
      <c r="I666" s="6"/>
      <c r="J666" s="6"/>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row>
    <row r="667" spans="1:35" ht="15.75" customHeight="1">
      <c r="A667" s="6"/>
      <c r="B667" s="6"/>
      <c r="C667" s="128"/>
      <c r="D667" s="6"/>
      <c r="E667" s="6"/>
      <c r="F667" s="131"/>
      <c r="G667" s="130"/>
      <c r="H667" s="6"/>
      <c r="I667" s="6"/>
      <c r="J667" s="6"/>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row>
    <row r="668" spans="1:35" ht="15.75" customHeight="1">
      <c r="A668" s="6"/>
      <c r="B668" s="6"/>
      <c r="C668" s="128"/>
      <c r="D668" s="6"/>
      <c r="E668" s="6"/>
      <c r="F668" s="131"/>
      <c r="G668" s="130"/>
      <c r="H668" s="6"/>
      <c r="I668" s="6"/>
      <c r="J668" s="6"/>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row>
    <row r="669" spans="1:35" ht="15.75" customHeight="1">
      <c r="A669" s="6"/>
      <c r="B669" s="6"/>
      <c r="C669" s="128"/>
      <c r="D669" s="6"/>
      <c r="E669" s="6"/>
      <c r="F669" s="131"/>
      <c r="G669" s="130"/>
      <c r="H669" s="6"/>
      <c r="I669" s="6"/>
      <c r="J669" s="6"/>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row>
    <row r="670" spans="1:35" ht="15.75" customHeight="1">
      <c r="A670" s="6"/>
      <c r="B670" s="6"/>
      <c r="C670" s="128"/>
      <c r="D670" s="6"/>
      <c r="E670" s="6"/>
      <c r="F670" s="131"/>
      <c r="G670" s="130"/>
      <c r="H670" s="6"/>
      <c r="I670" s="6"/>
      <c r="J670" s="6"/>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row>
    <row r="671" spans="1:35" ht="15.75" customHeight="1">
      <c r="A671" s="6"/>
      <c r="B671" s="6"/>
      <c r="C671" s="128"/>
      <c r="D671" s="6"/>
      <c r="E671" s="6"/>
      <c r="F671" s="131"/>
      <c r="G671" s="130"/>
      <c r="H671" s="6"/>
      <c r="I671" s="6"/>
      <c r="J671" s="6"/>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row>
    <row r="672" spans="1:35" ht="15.75" customHeight="1">
      <c r="A672" s="6"/>
      <c r="B672" s="6"/>
      <c r="C672" s="128"/>
      <c r="D672" s="6"/>
      <c r="E672" s="6"/>
      <c r="F672" s="131"/>
      <c r="G672" s="130"/>
      <c r="H672" s="6"/>
      <c r="I672" s="6"/>
      <c r="J672" s="6"/>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row>
    <row r="673" spans="1:35" ht="15.75" customHeight="1">
      <c r="A673" s="6"/>
      <c r="B673" s="6"/>
      <c r="C673" s="128"/>
      <c r="D673" s="6"/>
      <c r="E673" s="6"/>
      <c r="F673" s="131"/>
      <c r="G673" s="130"/>
      <c r="H673" s="6"/>
      <c r="I673" s="6"/>
      <c r="J673" s="6"/>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row>
    <row r="674" spans="1:35" ht="15.75" customHeight="1">
      <c r="A674" s="6"/>
      <c r="B674" s="6"/>
      <c r="C674" s="128"/>
      <c r="D674" s="6"/>
      <c r="E674" s="6"/>
      <c r="F674" s="131"/>
      <c r="G674" s="130"/>
      <c r="H674" s="6"/>
      <c r="I674" s="6"/>
      <c r="J674" s="6"/>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row>
    <row r="675" spans="1:35" ht="15.75" customHeight="1">
      <c r="A675" s="6"/>
      <c r="B675" s="6"/>
      <c r="C675" s="128"/>
      <c r="D675" s="6"/>
      <c r="E675" s="6"/>
      <c r="F675" s="131"/>
      <c r="G675" s="130"/>
      <c r="H675" s="6"/>
      <c r="I675" s="6"/>
      <c r="J675" s="6"/>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row>
    <row r="676" spans="1:35" ht="15.75" customHeight="1">
      <c r="A676" s="6"/>
      <c r="B676" s="6"/>
      <c r="C676" s="128"/>
      <c r="D676" s="6"/>
      <c r="E676" s="6"/>
      <c r="F676" s="131"/>
      <c r="G676" s="130"/>
      <c r="H676" s="6"/>
      <c r="I676" s="6"/>
      <c r="J676" s="6"/>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row>
    <row r="677" spans="1:35" ht="15.75" customHeight="1">
      <c r="A677" s="6"/>
      <c r="B677" s="6"/>
      <c r="C677" s="128"/>
      <c r="D677" s="6"/>
      <c r="E677" s="6"/>
      <c r="F677" s="131"/>
      <c r="G677" s="130"/>
      <c r="H677" s="6"/>
      <c r="I677" s="6"/>
      <c r="J677" s="6"/>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row>
    <row r="678" spans="1:35" ht="15.75" customHeight="1">
      <c r="A678" s="6"/>
      <c r="B678" s="6"/>
      <c r="C678" s="128"/>
      <c r="D678" s="6"/>
      <c r="E678" s="6"/>
      <c r="F678" s="131"/>
      <c r="G678" s="130"/>
      <c r="H678" s="6"/>
      <c r="I678" s="6"/>
      <c r="J678" s="6"/>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row>
    <row r="679" spans="1:35" ht="15.75" customHeight="1">
      <c r="A679" s="6"/>
      <c r="B679" s="6"/>
      <c r="C679" s="128"/>
      <c r="D679" s="6"/>
      <c r="E679" s="6"/>
      <c r="F679" s="131"/>
      <c r="G679" s="130"/>
      <c r="H679" s="6"/>
      <c r="I679" s="6"/>
      <c r="J679" s="6"/>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row>
    <row r="680" spans="1:35" ht="15.75" customHeight="1">
      <c r="A680" s="6"/>
      <c r="B680" s="6"/>
      <c r="C680" s="128"/>
      <c r="D680" s="6"/>
      <c r="E680" s="6"/>
      <c r="F680" s="131"/>
      <c r="G680" s="130"/>
      <c r="H680" s="6"/>
      <c r="I680" s="6"/>
      <c r="J680" s="6"/>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row>
    <row r="681" spans="1:35" ht="15.75" customHeight="1">
      <c r="A681" s="6"/>
      <c r="B681" s="6"/>
      <c r="C681" s="128"/>
      <c r="D681" s="6"/>
      <c r="E681" s="6"/>
      <c r="F681" s="131"/>
      <c r="G681" s="130"/>
      <c r="H681" s="6"/>
      <c r="I681" s="6"/>
      <c r="J681" s="6"/>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row>
    <row r="682" spans="1:35" ht="15.75" customHeight="1">
      <c r="A682" s="6"/>
      <c r="B682" s="6"/>
      <c r="C682" s="128"/>
      <c r="D682" s="6"/>
      <c r="E682" s="6"/>
      <c r="F682" s="131"/>
      <c r="G682" s="130"/>
      <c r="H682" s="6"/>
      <c r="I682" s="6"/>
      <c r="J682" s="6"/>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row>
    <row r="683" spans="1:35" ht="15.75" customHeight="1">
      <c r="A683" s="6"/>
      <c r="B683" s="6"/>
      <c r="C683" s="128"/>
      <c r="D683" s="6"/>
      <c r="E683" s="6"/>
      <c r="F683" s="131"/>
      <c r="G683" s="130"/>
      <c r="H683" s="6"/>
      <c r="I683" s="6"/>
      <c r="J683" s="6"/>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row>
    <row r="684" spans="1:35" ht="15.75" customHeight="1">
      <c r="A684" s="6"/>
      <c r="B684" s="6"/>
      <c r="C684" s="128"/>
      <c r="D684" s="6"/>
      <c r="E684" s="6"/>
      <c r="F684" s="131"/>
      <c r="G684" s="130"/>
      <c r="H684" s="6"/>
      <c r="I684" s="6"/>
      <c r="J684" s="6"/>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row>
    <row r="685" spans="1:35" ht="15.75" customHeight="1">
      <c r="A685" s="6"/>
      <c r="B685" s="6"/>
      <c r="C685" s="128"/>
      <c r="D685" s="6"/>
      <c r="E685" s="6"/>
      <c r="F685" s="131"/>
      <c r="G685" s="130"/>
      <c r="H685" s="6"/>
      <c r="I685" s="6"/>
      <c r="J685" s="6"/>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row>
    <row r="686" spans="1:35" ht="15.75" customHeight="1">
      <c r="A686" s="6"/>
      <c r="B686" s="6"/>
      <c r="C686" s="128"/>
      <c r="D686" s="6"/>
      <c r="E686" s="6"/>
      <c r="F686" s="131"/>
      <c r="G686" s="130"/>
      <c r="H686" s="6"/>
      <c r="I686" s="6"/>
      <c r="J686" s="6"/>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row>
    <row r="687" spans="1:35" ht="15.75" customHeight="1">
      <c r="A687" s="6"/>
      <c r="B687" s="6"/>
      <c r="C687" s="128"/>
      <c r="D687" s="6"/>
      <c r="E687" s="6"/>
      <c r="F687" s="131"/>
      <c r="G687" s="130"/>
      <c r="H687" s="6"/>
      <c r="I687" s="6"/>
      <c r="J687" s="6"/>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row>
    <row r="688" spans="1:35" ht="15.75" customHeight="1">
      <c r="A688" s="6"/>
      <c r="B688" s="6"/>
      <c r="C688" s="128"/>
      <c r="D688" s="6"/>
      <c r="E688" s="6"/>
      <c r="F688" s="131"/>
      <c r="G688" s="130"/>
      <c r="H688" s="6"/>
      <c r="I688" s="6"/>
      <c r="J688" s="6"/>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row>
    <row r="689" spans="1:35" ht="15.75" customHeight="1">
      <c r="A689" s="6"/>
      <c r="B689" s="6"/>
      <c r="C689" s="128"/>
      <c r="D689" s="6"/>
      <c r="E689" s="6"/>
      <c r="F689" s="131"/>
      <c r="G689" s="130"/>
      <c r="H689" s="6"/>
      <c r="I689" s="6"/>
      <c r="J689" s="6"/>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row>
    <row r="690" spans="1:35" ht="15.75" customHeight="1">
      <c r="A690" s="6"/>
      <c r="B690" s="6"/>
      <c r="C690" s="128"/>
      <c r="D690" s="6"/>
      <c r="E690" s="6"/>
      <c r="F690" s="131"/>
      <c r="G690" s="130"/>
      <c r="H690" s="6"/>
      <c r="I690" s="6"/>
      <c r="J690" s="6"/>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row>
    <row r="691" spans="1:35" ht="15.75" customHeight="1">
      <c r="A691" s="6"/>
      <c r="B691" s="6"/>
      <c r="C691" s="128"/>
      <c r="D691" s="6"/>
      <c r="E691" s="6"/>
      <c r="F691" s="131"/>
      <c r="G691" s="130"/>
      <c r="H691" s="6"/>
      <c r="I691" s="6"/>
      <c r="J691" s="6"/>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row>
    <row r="692" spans="1:35" ht="15.75" customHeight="1">
      <c r="A692" s="6"/>
      <c r="B692" s="6"/>
      <c r="C692" s="128"/>
      <c r="D692" s="6"/>
      <c r="E692" s="6"/>
      <c r="F692" s="131"/>
      <c r="G692" s="130"/>
      <c r="H692" s="6"/>
      <c r="I692" s="6"/>
      <c r="J692" s="6"/>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row>
    <row r="693" spans="1:35" ht="15.75" customHeight="1">
      <c r="A693" s="6"/>
      <c r="B693" s="6"/>
      <c r="C693" s="128"/>
      <c r="D693" s="6"/>
      <c r="E693" s="6"/>
      <c r="F693" s="131"/>
      <c r="G693" s="130"/>
      <c r="H693" s="6"/>
      <c r="I693" s="6"/>
      <c r="J693" s="6"/>
      <c r="K693" s="6"/>
      <c r="L693" s="6"/>
      <c r="M693" s="6"/>
      <c r="N693" s="6"/>
      <c r="O693" s="6"/>
      <c r="P693" s="6"/>
      <c r="Q693" s="6"/>
      <c r="R693" s="6"/>
      <c r="S693" s="6"/>
      <c r="T693" s="6"/>
      <c r="U693" s="6"/>
      <c r="V693" s="6"/>
      <c r="W693" s="6"/>
      <c r="X693" s="6"/>
      <c r="Y693" s="6"/>
      <c r="Z693" s="6"/>
      <c r="AA693" s="6"/>
      <c r="AB693" s="6"/>
      <c r="AC693" s="6"/>
      <c r="AD693" s="6"/>
      <c r="AE693" s="6"/>
      <c r="AF693" s="6"/>
      <c r="AG693" s="6"/>
      <c r="AH693" s="6"/>
      <c r="AI693" s="6"/>
    </row>
    <row r="694" spans="1:35" ht="15.75" customHeight="1">
      <c r="A694" s="6"/>
      <c r="B694" s="6"/>
      <c r="C694" s="128"/>
      <c r="D694" s="6"/>
      <c r="E694" s="6"/>
      <c r="F694" s="131"/>
      <c r="G694" s="130"/>
      <c r="H694" s="6"/>
      <c r="I694" s="6"/>
      <c r="J694" s="6"/>
      <c r="K694" s="6"/>
      <c r="L694" s="6"/>
      <c r="M694" s="6"/>
      <c r="N694" s="6"/>
      <c r="O694" s="6"/>
      <c r="P694" s="6"/>
      <c r="Q694" s="6"/>
      <c r="R694" s="6"/>
      <c r="S694" s="6"/>
      <c r="T694" s="6"/>
      <c r="U694" s="6"/>
      <c r="V694" s="6"/>
      <c r="W694" s="6"/>
      <c r="X694" s="6"/>
      <c r="Y694" s="6"/>
      <c r="Z694" s="6"/>
      <c r="AA694" s="6"/>
      <c r="AB694" s="6"/>
      <c r="AC694" s="6"/>
      <c r="AD694" s="6"/>
      <c r="AE694" s="6"/>
      <c r="AF694" s="6"/>
      <c r="AG694" s="6"/>
      <c r="AH694" s="6"/>
      <c r="AI694" s="6"/>
    </row>
    <row r="695" spans="1:35" ht="15.75" customHeight="1">
      <c r="A695" s="6"/>
      <c r="B695" s="6"/>
      <c r="C695" s="128"/>
      <c r="D695" s="6"/>
      <c r="E695" s="6"/>
      <c r="F695" s="131"/>
      <c r="G695" s="130"/>
      <c r="H695" s="6"/>
      <c r="I695" s="6"/>
      <c r="J695" s="6"/>
      <c r="K695" s="6"/>
      <c r="L695" s="6"/>
      <c r="M695" s="6"/>
      <c r="N695" s="6"/>
      <c r="O695" s="6"/>
      <c r="P695" s="6"/>
      <c r="Q695" s="6"/>
      <c r="R695" s="6"/>
      <c r="S695" s="6"/>
      <c r="T695" s="6"/>
      <c r="U695" s="6"/>
      <c r="V695" s="6"/>
      <c r="W695" s="6"/>
      <c r="X695" s="6"/>
      <c r="Y695" s="6"/>
      <c r="Z695" s="6"/>
      <c r="AA695" s="6"/>
      <c r="AB695" s="6"/>
      <c r="AC695" s="6"/>
      <c r="AD695" s="6"/>
      <c r="AE695" s="6"/>
      <c r="AF695" s="6"/>
      <c r="AG695" s="6"/>
      <c r="AH695" s="6"/>
      <c r="AI695" s="6"/>
    </row>
    <row r="696" spans="1:35" ht="15.75" customHeight="1">
      <c r="A696" s="6"/>
      <c r="B696" s="6"/>
      <c r="C696" s="128"/>
      <c r="D696" s="6"/>
      <c r="E696" s="6"/>
      <c r="F696" s="131"/>
      <c r="G696" s="130"/>
      <c r="H696" s="6"/>
      <c r="I696" s="6"/>
      <c r="J696" s="6"/>
      <c r="K696" s="6"/>
      <c r="L696" s="6"/>
      <c r="M696" s="6"/>
      <c r="N696" s="6"/>
      <c r="O696" s="6"/>
      <c r="P696" s="6"/>
      <c r="Q696" s="6"/>
      <c r="R696" s="6"/>
      <c r="S696" s="6"/>
      <c r="T696" s="6"/>
      <c r="U696" s="6"/>
      <c r="V696" s="6"/>
      <c r="W696" s="6"/>
      <c r="X696" s="6"/>
      <c r="Y696" s="6"/>
      <c r="Z696" s="6"/>
      <c r="AA696" s="6"/>
      <c r="AB696" s="6"/>
      <c r="AC696" s="6"/>
      <c r="AD696" s="6"/>
      <c r="AE696" s="6"/>
      <c r="AF696" s="6"/>
      <c r="AG696" s="6"/>
      <c r="AH696" s="6"/>
      <c r="AI696" s="6"/>
    </row>
    <row r="697" spans="1:35" ht="15.75" customHeight="1">
      <c r="A697" s="6"/>
      <c r="B697" s="6"/>
      <c r="C697" s="128"/>
      <c r="D697" s="6"/>
      <c r="E697" s="6"/>
      <c r="F697" s="131"/>
      <c r="G697" s="130"/>
      <c r="H697" s="6"/>
      <c r="I697" s="6"/>
      <c r="J697" s="6"/>
      <c r="K697" s="6"/>
      <c r="L697" s="6"/>
      <c r="M697" s="6"/>
      <c r="N697" s="6"/>
      <c r="O697" s="6"/>
      <c r="P697" s="6"/>
      <c r="Q697" s="6"/>
      <c r="R697" s="6"/>
      <c r="S697" s="6"/>
      <c r="T697" s="6"/>
      <c r="U697" s="6"/>
      <c r="V697" s="6"/>
      <c r="W697" s="6"/>
      <c r="X697" s="6"/>
      <c r="Y697" s="6"/>
      <c r="Z697" s="6"/>
      <c r="AA697" s="6"/>
      <c r="AB697" s="6"/>
      <c r="AC697" s="6"/>
      <c r="AD697" s="6"/>
      <c r="AE697" s="6"/>
      <c r="AF697" s="6"/>
      <c r="AG697" s="6"/>
      <c r="AH697" s="6"/>
      <c r="AI697" s="6"/>
    </row>
    <row r="698" spans="1:35" ht="15.75" customHeight="1">
      <c r="A698" s="6"/>
      <c r="B698" s="6"/>
      <c r="C698" s="128"/>
      <c r="D698" s="6"/>
      <c r="E698" s="6"/>
      <c r="F698" s="131"/>
      <c r="G698" s="130"/>
      <c r="H698" s="6"/>
      <c r="I698" s="6"/>
      <c r="J698" s="6"/>
      <c r="K698" s="6"/>
      <c r="L698" s="6"/>
      <c r="M698" s="6"/>
      <c r="N698" s="6"/>
      <c r="O698" s="6"/>
      <c r="P698" s="6"/>
      <c r="Q698" s="6"/>
      <c r="R698" s="6"/>
      <c r="S698" s="6"/>
      <c r="T698" s="6"/>
      <c r="U698" s="6"/>
      <c r="V698" s="6"/>
      <c r="W698" s="6"/>
      <c r="X698" s="6"/>
      <c r="Y698" s="6"/>
      <c r="Z698" s="6"/>
      <c r="AA698" s="6"/>
      <c r="AB698" s="6"/>
      <c r="AC698" s="6"/>
      <c r="AD698" s="6"/>
      <c r="AE698" s="6"/>
      <c r="AF698" s="6"/>
      <c r="AG698" s="6"/>
      <c r="AH698" s="6"/>
      <c r="AI698" s="6"/>
    </row>
    <row r="699" spans="1:35" ht="15.75" customHeight="1">
      <c r="A699" s="6"/>
      <c r="B699" s="6"/>
      <c r="C699" s="128"/>
      <c r="D699" s="6"/>
      <c r="E699" s="6"/>
      <c r="F699" s="131"/>
      <c r="G699" s="130"/>
      <c r="H699" s="6"/>
      <c r="I699" s="6"/>
      <c r="J699" s="6"/>
      <c r="K699" s="6"/>
      <c r="L699" s="6"/>
      <c r="M699" s="6"/>
      <c r="N699" s="6"/>
      <c r="O699" s="6"/>
      <c r="P699" s="6"/>
      <c r="Q699" s="6"/>
      <c r="R699" s="6"/>
      <c r="S699" s="6"/>
      <c r="T699" s="6"/>
      <c r="U699" s="6"/>
      <c r="V699" s="6"/>
      <c r="W699" s="6"/>
      <c r="X699" s="6"/>
      <c r="Y699" s="6"/>
      <c r="Z699" s="6"/>
      <c r="AA699" s="6"/>
      <c r="AB699" s="6"/>
      <c r="AC699" s="6"/>
      <c r="AD699" s="6"/>
      <c r="AE699" s="6"/>
      <c r="AF699" s="6"/>
      <c r="AG699" s="6"/>
      <c r="AH699" s="6"/>
      <c r="AI699" s="6"/>
    </row>
    <row r="700" spans="1:35" ht="15.75" customHeight="1">
      <c r="A700" s="6"/>
      <c r="B700" s="6"/>
      <c r="C700" s="128"/>
      <c r="D700" s="6"/>
      <c r="E700" s="6"/>
      <c r="F700" s="131"/>
      <c r="G700" s="130"/>
      <c r="H700" s="6"/>
      <c r="I700" s="6"/>
      <c r="J700" s="6"/>
      <c r="K700" s="6"/>
      <c r="L700" s="6"/>
      <c r="M700" s="6"/>
      <c r="N700" s="6"/>
      <c r="O700" s="6"/>
      <c r="P700" s="6"/>
      <c r="Q700" s="6"/>
      <c r="R700" s="6"/>
      <c r="S700" s="6"/>
      <c r="T700" s="6"/>
      <c r="U700" s="6"/>
      <c r="V700" s="6"/>
      <c r="W700" s="6"/>
      <c r="X700" s="6"/>
      <c r="Y700" s="6"/>
      <c r="Z700" s="6"/>
      <c r="AA700" s="6"/>
      <c r="AB700" s="6"/>
      <c r="AC700" s="6"/>
      <c r="AD700" s="6"/>
      <c r="AE700" s="6"/>
      <c r="AF700" s="6"/>
      <c r="AG700" s="6"/>
      <c r="AH700" s="6"/>
      <c r="AI700" s="6"/>
    </row>
    <row r="701" spans="1:35" ht="15.75" customHeight="1">
      <c r="A701" s="6"/>
      <c r="B701" s="6"/>
      <c r="C701" s="128"/>
      <c r="D701" s="6"/>
      <c r="E701" s="6"/>
      <c r="F701" s="131"/>
      <c r="G701" s="130"/>
      <c r="H701" s="6"/>
      <c r="I701" s="6"/>
      <c r="J701" s="6"/>
      <c r="K701" s="6"/>
      <c r="L701" s="6"/>
      <c r="M701" s="6"/>
      <c r="N701" s="6"/>
      <c r="O701" s="6"/>
      <c r="P701" s="6"/>
      <c r="Q701" s="6"/>
      <c r="R701" s="6"/>
      <c r="S701" s="6"/>
      <c r="T701" s="6"/>
      <c r="U701" s="6"/>
      <c r="V701" s="6"/>
      <c r="W701" s="6"/>
      <c r="X701" s="6"/>
      <c r="Y701" s="6"/>
      <c r="Z701" s="6"/>
      <c r="AA701" s="6"/>
      <c r="AB701" s="6"/>
      <c r="AC701" s="6"/>
      <c r="AD701" s="6"/>
      <c r="AE701" s="6"/>
      <c r="AF701" s="6"/>
      <c r="AG701" s="6"/>
      <c r="AH701" s="6"/>
      <c r="AI701" s="6"/>
    </row>
    <row r="702" spans="1:35" ht="15.75" customHeight="1">
      <c r="A702" s="6"/>
      <c r="B702" s="6"/>
      <c r="C702" s="128"/>
      <c r="D702" s="6"/>
      <c r="E702" s="6"/>
      <c r="F702" s="131"/>
      <c r="G702" s="130"/>
      <c r="H702" s="6"/>
      <c r="I702" s="6"/>
      <c r="J702" s="6"/>
      <c r="K702" s="6"/>
      <c r="L702" s="6"/>
      <c r="M702" s="6"/>
      <c r="N702" s="6"/>
      <c r="O702" s="6"/>
      <c r="P702" s="6"/>
      <c r="Q702" s="6"/>
      <c r="R702" s="6"/>
      <c r="S702" s="6"/>
      <c r="T702" s="6"/>
      <c r="U702" s="6"/>
      <c r="V702" s="6"/>
      <c r="W702" s="6"/>
      <c r="X702" s="6"/>
      <c r="Y702" s="6"/>
      <c r="Z702" s="6"/>
      <c r="AA702" s="6"/>
      <c r="AB702" s="6"/>
      <c r="AC702" s="6"/>
      <c r="AD702" s="6"/>
      <c r="AE702" s="6"/>
      <c r="AF702" s="6"/>
      <c r="AG702" s="6"/>
      <c r="AH702" s="6"/>
      <c r="AI702" s="6"/>
    </row>
    <row r="703" spans="1:35" ht="15.75" customHeight="1">
      <c r="A703" s="6"/>
      <c r="B703" s="6"/>
      <c r="C703" s="128"/>
      <c r="D703" s="6"/>
      <c r="E703" s="6"/>
      <c r="F703" s="131"/>
      <c r="G703" s="130"/>
      <c r="H703" s="6"/>
      <c r="I703" s="6"/>
      <c r="J703" s="6"/>
      <c r="K703" s="6"/>
      <c r="L703" s="6"/>
      <c r="M703" s="6"/>
      <c r="N703" s="6"/>
      <c r="O703" s="6"/>
      <c r="P703" s="6"/>
      <c r="Q703" s="6"/>
      <c r="R703" s="6"/>
      <c r="S703" s="6"/>
      <c r="T703" s="6"/>
      <c r="U703" s="6"/>
      <c r="V703" s="6"/>
      <c r="W703" s="6"/>
      <c r="X703" s="6"/>
      <c r="Y703" s="6"/>
      <c r="Z703" s="6"/>
      <c r="AA703" s="6"/>
      <c r="AB703" s="6"/>
      <c r="AC703" s="6"/>
      <c r="AD703" s="6"/>
      <c r="AE703" s="6"/>
      <c r="AF703" s="6"/>
      <c r="AG703" s="6"/>
      <c r="AH703" s="6"/>
      <c r="AI703" s="6"/>
    </row>
    <row r="704" spans="1:35" ht="15.75" customHeight="1">
      <c r="A704" s="6"/>
      <c r="B704" s="6"/>
      <c r="C704" s="128"/>
      <c r="D704" s="6"/>
      <c r="E704" s="6"/>
      <c r="F704" s="131"/>
      <c r="G704" s="130"/>
      <c r="H704" s="6"/>
      <c r="I704" s="6"/>
      <c r="J704" s="6"/>
      <c r="K704" s="6"/>
      <c r="L704" s="6"/>
      <c r="M704" s="6"/>
      <c r="N704" s="6"/>
      <c r="O704" s="6"/>
      <c r="P704" s="6"/>
      <c r="Q704" s="6"/>
      <c r="R704" s="6"/>
      <c r="S704" s="6"/>
      <c r="T704" s="6"/>
      <c r="U704" s="6"/>
      <c r="V704" s="6"/>
      <c r="W704" s="6"/>
      <c r="X704" s="6"/>
      <c r="Y704" s="6"/>
      <c r="Z704" s="6"/>
      <c r="AA704" s="6"/>
      <c r="AB704" s="6"/>
      <c r="AC704" s="6"/>
      <c r="AD704" s="6"/>
      <c r="AE704" s="6"/>
      <c r="AF704" s="6"/>
      <c r="AG704" s="6"/>
      <c r="AH704" s="6"/>
      <c r="AI704" s="6"/>
    </row>
    <row r="705" spans="1:35" ht="15.75" customHeight="1">
      <c r="A705" s="6"/>
      <c r="B705" s="6"/>
      <c r="C705" s="128"/>
      <c r="D705" s="6"/>
      <c r="E705" s="6"/>
      <c r="F705" s="131"/>
      <c r="G705" s="130"/>
      <c r="H705" s="6"/>
      <c r="I705" s="6"/>
      <c r="J705" s="6"/>
      <c r="K705" s="6"/>
      <c r="L705" s="6"/>
      <c r="M705" s="6"/>
      <c r="N705" s="6"/>
      <c r="O705" s="6"/>
      <c r="P705" s="6"/>
      <c r="Q705" s="6"/>
      <c r="R705" s="6"/>
      <c r="S705" s="6"/>
      <c r="T705" s="6"/>
      <c r="U705" s="6"/>
      <c r="V705" s="6"/>
      <c r="W705" s="6"/>
      <c r="X705" s="6"/>
      <c r="Y705" s="6"/>
      <c r="Z705" s="6"/>
      <c r="AA705" s="6"/>
      <c r="AB705" s="6"/>
      <c r="AC705" s="6"/>
      <c r="AD705" s="6"/>
      <c r="AE705" s="6"/>
      <c r="AF705" s="6"/>
      <c r="AG705" s="6"/>
      <c r="AH705" s="6"/>
      <c r="AI705" s="6"/>
    </row>
    <row r="706" spans="1:35" ht="15.75" customHeight="1">
      <c r="A706" s="6"/>
      <c r="B706" s="6"/>
      <c r="C706" s="128"/>
      <c r="D706" s="6"/>
      <c r="E706" s="6"/>
      <c r="F706" s="131"/>
      <c r="G706" s="130"/>
      <c r="H706" s="6"/>
      <c r="I706" s="6"/>
      <c r="J706" s="6"/>
      <c r="K706" s="6"/>
      <c r="L706" s="6"/>
      <c r="M706" s="6"/>
      <c r="N706" s="6"/>
      <c r="O706" s="6"/>
      <c r="P706" s="6"/>
      <c r="Q706" s="6"/>
      <c r="R706" s="6"/>
      <c r="S706" s="6"/>
      <c r="T706" s="6"/>
      <c r="U706" s="6"/>
      <c r="V706" s="6"/>
      <c r="W706" s="6"/>
      <c r="X706" s="6"/>
      <c r="Y706" s="6"/>
      <c r="Z706" s="6"/>
      <c r="AA706" s="6"/>
      <c r="AB706" s="6"/>
      <c r="AC706" s="6"/>
      <c r="AD706" s="6"/>
      <c r="AE706" s="6"/>
      <c r="AF706" s="6"/>
      <c r="AG706" s="6"/>
      <c r="AH706" s="6"/>
      <c r="AI706" s="6"/>
    </row>
    <row r="707" spans="1:35" ht="15.75" customHeight="1">
      <c r="A707" s="6"/>
      <c r="B707" s="6"/>
      <c r="C707" s="128"/>
      <c r="D707" s="6"/>
      <c r="E707" s="6"/>
      <c r="F707" s="131"/>
      <c r="G707" s="130"/>
      <c r="H707" s="6"/>
      <c r="I707" s="6"/>
      <c r="J707" s="6"/>
      <c r="K707" s="6"/>
      <c r="L707" s="6"/>
      <c r="M707" s="6"/>
      <c r="N707" s="6"/>
      <c r="O707" s="6"/>
      <c r="P707" s="6"/>
      <c r="Q707" s="6"/>
      <c r="R707" s="6"/>
      <c r="S707" s="6"/>
      <c r="T707" s="6"/>
      <c r="U707" s="6"/>
      <c r="V707" s="6"/>
      <c r="W707" s="6"/>
      <c r="X707" s="6"/>
      <c r="Y707" s="6"/>
      <c r="Z707" s="6"/>
      <c r="AA707" s="6"/>
      <c r="AB707" s="6"/>
      <c r="AC707" s="6"/>
      <c r="AD707" s="6"/>
      <c r="AE707" s="6"/>
      <c r="AF707" s="6"/>
      <c r="AG707" s="6"/>
      <c r="AH707" s="6"/>
      <c r="AI707" s="6"/>
    </row>
    <row r="708" spans="1:35" ht="15.75" customHeight="1">
      <c r="A708" s="6"/>
      <c r="B708" s="6"/>
      <c r="C708" s="128"/>
      <c r="D708" s="6"/>
      <c r="E708" s="6"/>
      <c r="F708" s="131"/>
      <c r="G708" s="130"/>
      <c r="H708" s="6"/>
      <c r="I708" s="6"/>
      <c r="J708" s="6"/>
      <c r="K708" s="6"/>
      <c r="L708" s="6"/>
      <c r="M708" s="6"/>
      <c r="N708" s="6"/>
      <c r="O708" s="6"/>
      <c r="P708" s="6"/>
      <c r="Q708" s="6"/>
      <c r="R708" s="6"/>
      <c r="S708" s="6"/>
      <c r="T708" s="6"/>
      <c r="U708" s="6"/>
      <c r="V708" s="6"/>
      <c r="W708" s="6"/>
      <c r="X708" s="6"/>
      <c r="Y708" s="6"/>
      <c r="Z708" s="6"/>
      <c r="AA708" s="6"/>
      <c r="AB708" s="6"/>
      <c r="AC708" s="6"/>
      <c r="AD708" s="6"/>
      <c r="AE708" s="6"/>
      <c r="AF708" s="6"/>
      <c r="AG708" s="6"/>
      <c r="AH708" s="6"/>
      <c r="AI708" s="6"/>
    </row>
    <row r="709" spans="1:35" ht="15.75" customHeight="1">
      <c r="A709" s="6"/>
      <c r="B709" s="6"/>
      <c r="C709" s="128"/>
      <c r="D709" s="6"/>
      <c r="E709" s="6"/>
      <c r="F709" s="131"/>
      <c r="G709" s="130"/>
      <c r="H709" s="6"/>
      <c r="I709" s="6"/>
      <c r="J709" s="6"/>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row>
    <row r="710" spans="1:35" ht="15.75" customHeight="1">
      <c r="A710" s="6"/>
      <c r="B710" s="6"/>
      <c r="C710" s="128"/>
      <c r="D710" s="6"/>
      <c r="E710" s="6"/>
      <c r="F710" s="131"/>
      <c r="G710" s="130"/>
      <c r="H710" s="6"/>
      <c r="I710" s="6"/>
      <c r="J710" s="6"/>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row>
    <row r="711" spans="1:35" ht="15.75" customHeight="1">
      <c r="A711" s="6"/>
      <c r="B711" s="6"/>
      <c r="C711" s="128"/>
      <c r="D711" s="6"/>
      <c r="E711" s="6"/>
      <c r="F711" s="131"/>
      <c r="G711" s="130"/>
      <c r="H711" s="6"/>
      <c r="I711" s="6"/>
      <c r="J711" s="6"/>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row>
    <row r="712" spans="1:35" ht="15.75" customHeight="1">
      <c r="A712" s="6"/>
      <c r="B712" s="6"/>
      <c r="C712" s="128"/>
      <c r="D712" s="6"/>
      <c r="E712" s="6"/>
      <c r="F712" s="131"/>
      <c r="G712" s="130"/>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row>
    <row r="713" spans="1:35" ht="15.75" customHeight="1">
      <c r="A713" s="6"/>
      <c r="B713" s="6"/>
      <c r="C713" s="128"/>
      <c r="D713" s="6"/>
      <c r="E713" s="6"/>
      <c r="F713" s="131"/>
      <c r="G713" s="130"/>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row>
    <row r="714" spans="1:35" ht="15.75" customHeight="1">
      <c r="A714" s="6"/>
      <c r="B714" s="6"/>
      <c r="C714" s="128"/>
      <c r="D714" s="6"/>
      <c r="E714" s="6"/>
      <c r="F714" s="131"/>
      <c r="G714" s="130"/>
      <c r="H714" s="6"/>
      <c r="I714" s="6"/>
      <c r="J714" s="6"/>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row>
    <row r="715" spans="1:35" ht="15.75" customHeight="1">
      <c r="A715" s="6"/>
      <c r="B715" s="6"/>
      <c r="C715" s="128"/>
      <c r="D715" s="6"/>
      <c r="E715" s="6"/>
      <c r="F715" s="131"/>
      <c r="G715" s="130"/>
      <c r="H715" s="6"/>
      <c r="I715" s="6"/>
      <c r="J715" s="6"/>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row>
    <row r="716" spans="1:35" ht="15.75" customHeight="1">
      <c r="A716" s="6"/>
      <c r="B716" s="6"/>
      <c r="C716" s="128"/>
      <c r="D716" s="6"/>
      <c r="E716" s="6"/>
      <c r="F716" s="131"/>
      <c r="G716" s="130"/>
      <c r="H716" s="6"/>
      <c r="I716" s="6"/>
      <c r="J716" s="6"/>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row>
    <row r="717" spans="1:35" ht="15.75" customHeight="1">
      <c r="A717" s="6"/>
      <c r="B717" s="6"/>
      <c r="C717" s="128"/>
      <c r="D717" s="6"/>
      <c r="E717" s="6"/>
      <c r="F717" s="131"/>
      <c r="G717" s="130"/>
      <c r="H717" s="6"/>
      <c r="I717" s="6"/>
      <c r="J717" s="6"/>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row>
    <row r="718" spans="1:35" ht="15.75" customHeight="1">
      <c r="A718" s="6"/>
      <c r="B718" s="6"/>
      <c r="C718" s="128"/>
      <c r="D718" s="6"/>
      <c r="E718" s="6"/>
      <c r="F718" s="131"/>
      <c r="G718" s="130"/>
      <c r="H718" s="6"/>
      <c r="I718" s="6"/>
      <c r="J718" s="6"/>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row>
    <row r="719" spans="1:35" ht="15.75" customHeight="1">
      <c r="A719" s="6"/>
      <c r="B719" s="6"/>
      <c r="C719" s="128"/>
      <c r="D719" s="6"/>
      <c r="E719" s="6"/>
      <c r="F719" s="131"/>
      <c r="G719" s="130"/>
      <c r="H719" s="6"/>
      <c r="I719" s="6"/>
      <c r="J719" s="6"/>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row>
    <row r="720" spans="1:35" ht="15.75" customHeight="1">
      <c r="A720" s="6"/>
      <c r="B720" s="6"/>
      <c r="C720" s="128"/>
      <c r="D720" s="6"/>
      <c r="E720" s="6"/>
      <c r="F720" s="131"/>
      <c r="G720" s="130"/>
      <c r="H720" s="6"/>
      <c r="I720" s="6"/>
      <c r="J720" s="6"/>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row>
    <row r="721" spans="1:35" ht="15.75" customHeight="1">
      <c r="A721" s="6"/>
      <c r="B721" s="6"/>
      <c r="C721" s="128"/>
      <c r="D721" s="6"/>
      <c r="E721" s="6"/>
      <c r="F721" s="131"/>
      <c r="G721" s="130"/>
      <c r="H721" s="6"/>
      <c r="I721" s="6"/>
      <c r="J721" s="6"/>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row>
    <row r="722" spans="1:35" ht="15.75" customHeight="1">
      <c r="A722" s="6"/>
      <c r="B722" s="6"/>
      <c r="C722" s="128"/>
      <c r="D722" s="6"/>
      <c r="E722" s="6"/>
      <c r="F722" s="131"/>
      <c r="G722" s="130"/>
      <c r="H722" s="6"/>
      <c r="I722" s="6"/>
      <c r="J722" s="6"/>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row>
    <row r="723" spans="1:35" ht="15.75" customHeight="1">
      <c r="A723" s="6"/>
      <c r="B723" s="6"/>
      <c r="C723" s="128"/>
      <c r="D723" s="6"/>
      <c r="E723" s="6"/>
      <c r="F723" s="131"/>
      <c r="G723" s="130"/>
      <c r="H723" s="6"/>
      <c r="I723" s="6"/>
      <c r="J723" s="6"/>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row>
    <row r="724" spans="1:35" ht="15.75" customHeight="1">
      <c r="A724" s="6"/>
      <c r="B724" s="6"/>
      <c r="C724" s="128"/>
      <c r="D724" s="6"/>
      <c r="E724" s="6"/>
      <c r="F724" s="131"/>
      <c r="G724" s="130"/>
      <c r="H724" s="6"/>
      <c r="I724" s="6"/>
      <c r="J724" s="6"/>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row>
    <row r="725" spans="1:35" ht="15.75" customHeight="1">
      <c r="A725" s="6"/>
      <c r="B725" s="6"/>
      <c r="C725" s="128"/>
      <c r="D725" s="6"/>
      <c r="E725" s="6"/>
      <c r="F725" s="131"/>
      <c r="G725" s="130"/>
      <c r="H725" s="6"/>
      <c r="I725" s="6"/>
      <c r="J725" s="6"/>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row>
    <row r="726" spans="1:35" ht="15.75" customHeight="1">
      <c r="A726" s="6"/>
      <c r="B726" s="6"/>
      <c r="C726" s="128"/>
      <c r="D726" s="6"/>
      <c r="E726" s="6"/>
      <c r="F726" s="131"/>
      <c r="G726" s="130"/>
      <c r="H726" s="6"/>
      <c r="I726" s="6"/>
      <c r="J726" s="6"/>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row>
    <row r="727" spans="1:35" ht="15.75" customHeight="1">
      <c r="A727" s="6"/>
      <c r="B727" s="6"/>
      <c r="C727" s="128"/>
      <c r="D727" s="6"/>
      <c r="E727" s="6"/>
      <c r="F727" s="131"/>
      <c r="G727" s="130"/>
      <c r="H727" s="6"/>
      <c r="I727" s="6"/>
      <c r="J727" s="6"/>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row>
    <row r="728" spans="1:35" ht="15.75" customHeight="1">
      <c r="A728" s="6"/>
      <c r="B728" s="6"/>
      <c r="C728" s="128"/>
      <c r="D728" s="6"/>
      <c r="E728" s="6"/>
      <c r="F728" s="131"/>
      <c r="G728" s="130"/>
      <c r="H728" s="6"/>
      <c r="I728" s="6"/>
      <c r="J728" s="6"/>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row>
    <row r="729" spans="1:35" ht="15.75" customHeight="1">
      <c r="A729" s="6"/>
      <c r="B729" s="6"/>
      <c r="C729" s="128"/>
      <c r="D729" s="6"/>
      <c r="E729" s="6"/>
      <c r="F729" s="131"/>
      <c r="G729" s="130"/>
      <c r="H729" s="6"/>
      <c r="I729" s="6"/>
      <c r="J729" s="6"/>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row>
    <row r="730" spans="1:35" ht="15.75" customHeight="1">
      <c r="A730" s="6"/>
      <c r="B730" s="6"/>
      <c r="C730" s="128"/>
      <c r="D730" s="6"/>
      <c r="E730" s="6"/>
      <c r="F730" s="131"/>
      <c r="G730" s="130"/>
      <c r="H730" s="6"/>
      <c r="I730" s="6"/>
      <c r="J730" s="6"/>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row>
    <row r="731" spans="1:35" ht="15.75" customHeight="1">
      <c r="A731" s="6"/>
      <c r="B731" s="6"/>
      <c r="C731" s="128"/>
      <c r="D731" s="6"/>
      <c r="E731" s="6"/>
      <c r="F731" s="131"/>
      <c r="G731" s="130"/>
      <c r="H731" s="6"/>
      <c r="I731" s="6"/>
      <c r="J731" s="6"/>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row>
    <row r="732" spans="1:35" ht="15.75" customHeight="1">
      <c r="A732" s="6"/>
      <c r="B732" s="6"/>
      <c r="C732" s="128"/>
      <c r="D732" s="6"/>
      <c r="E732" s="6"/>
      <c r="F732" s="131"/>
      <c r="G732" s="130"/>
      <c r="H732" s="6"/>
      <c r="I732" s="6"/>
      <c r="J732" s="6"/>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row>
    <row r="733" spans="1:35" ht="15.75" customHeight="1">
      <c r="A733" s="6"/>
      <c r="B733" s="6"/>
      <c r="C733" s="128"/>
      <c r="D733" s="6"/>
      <c r="E733" s="6"/>
      <c r="F733" s="131"/>
      <c r="G733" s="130"/>
      <c r="H733" s="6"/>
      <c r="I733" s="6"/>
      <c r="J733" s="6"/>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row>
    <row r="734" spans="1:35" ht="15.75" customHeight="1">
      <c r="A734" s="6"/>
      <c r="B734" s="6"/>
      <c r="C734" s="128"/>
      <c r="D734" s="6"/>
      <c r="E734" s="6"/>
      <c r="F734" s="131"/>
      <c r="G734" s="130"/>
      <c r="H734" s="6"/>
      <c r="I734" s="6"/>
      <c r="J734" s="6"/>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row>
    <row r="735" spans="1:35" ht="15.75" customHeight="1">
      <c r="A735" s="6"/>
      <c r="B735" s="6"/>
      <c r="C735" s="128"/>
      <c r="D735" s="6"/>
      <c r="E735" s="6"/>
      <c r="F735" s="131"/>
      <c r="G735" s="130"/>
      <c r="H735" s="6"/>
      <c r="I735" s="6"/>
      <c r="J735" s="6"/>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row>
    <row r="736" spans="1:35" ht="15.75" customHeight="1">
      <c r="A736" s="6"/>
      <c r="B736" s="6"/>
      <c r="C736" s="128"/>
      <c r="D736" s="6"/>
      <c r="E736" s="6"/>
      <c r="F736" s="131"/>
      <c r="G736" s="130"/>
      <c r="H736" s="6"/>
      <c r="I736" s="6"/>
      <c r="J736" s="6"/>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row>
    <row r="737" spans="1:35" ht="15.75" customHeight="1">
      <c r="A737" s="6"/>
      <c r="B737" s="6"/>
      <c r="C737" s="128"/>
      <c r="D737" s="6"/>
      <c r="E737" s="6"/>
      <c r="F737" s="131"/>
      <c r="G737" s="130"/>
      <c r="H737" s="6"/>
      <c r="I737" s="6"/>
      <c r="J737" s="6"/>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row>
    <row r="738" spans="1:35" ht="15.75" customHeight="1">
      <c r="A738" s="6"/>
      <c r="B738" s="6"/>
      <c r="C738" s="128"/>
      <c r="D738" s="6"/>
      <c r="E738" s="6"/>
      <c r="F738" s="131"/>
      <c r="G738" s="130"/>
      <c r="H738" s="6"/>
      <c r="I738" s="6"/>
      <c r="J738" s="6"/>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row>
    <row r="739" spans="1:35" ht="15.75" customHeight="1">
      <c r="A739" s="6"/>
      <c r="B739" s="6"/>
      <c r="C739" s="128"/>
      <c r="D739" s="6"/>
      <c r="E739" s="6"/>
      <c r="F739" s="131"/>
      <c r="G739" s="130"/>
      <c r="H739" s="6"/>
      <c r="I739" s="6"/>
      <c r="J739" s="6"/>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row>
    <row r="740" spans="1:35" ht="15.75" customHeight="1">
      <c r="A740" s="6"/>
      <c r="B740" s="6"/>
      <c r="C740" s="128"/>
      <c r="D740" s="6"/>
      <c r="E740" s="6"/>
      <c r="F740" s="131"/>
      <c r="G740" s="130"/>
      <c r="H740" s="6"/>
      <c r="I740" s="6"/>
      <c r="J740" s="6"/>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row>
    <row r="741" spans="1:35" ht="15.75" customHeight="1">
      <c r="A741" s="6"/>
      <c r="B741" s="6"/>
      <c r="C741" s="128"/>
      <c r="D741" s="6"/>
      <c r="E741" s="6"/>
      <c r="F741" s="131"/>
      <c r="G741" s="130"/>
      <c r="H741" s="6"/>
      <c r="I741" s="6"/>
      <c r="J741" s="6"/>
      <c r="K741" s="6"/>
      <c r="L741" s="6"/>
      <c r="M741" s="6"/>
      <c r="N741" s="6"/>
      <c r="O741" s="6"/>
      <c r="P741" s="6"/>
      <c r="Q741" s="6"/>
      <c r="R741" s="6"/>
      <c r="S741" s="6"/>
      <c r="T741" s="6"/>
      <c r="U741" s="6"/>
      <c r="V741" s="6"/>
      <c r="W741" s="6"/>
      <c r="X741" s="6"/>
      <c r="Y741" s="6"/>
      <c r="Z741" s="6"/>
      <c r="AA741" s="6"/>
      <c r="AB741" s="6"/>
      <c r="AC741" s="6"/>
      <c r="AD741" s="6"/>
      <c r="AE741" s="6"/>
      <c r="AF741" s="6"/>
      <c r="AG741" s="6"/>
      <c r="AH741" s="6"/>
      <c r="AI741" s="6"/>
    </row>
    <row r="742" spans="1:35" ht="15.75" customHeight="1">
      <c r="A742" s="6"/>
      <c r="B742" s="6"/>
      <c r="C742" s="128"/>
      <c r="D742" s="6"/>
      <c r="E742" s="6"/>
      <c r="F742" s="131"/>
      <c r="G742" s="130"/>
      <c r="H742" s="6"/>
      <c r="I742" s="6"/>
      <c r="J742" s="6"/>
      <c r="K742" s="6"/>
      <c r="L742" s="6"/>
      <c r="M742" s="6"/>
      <c r="N742" s="6"/>
      <c r="O742" s="6"/>
      <c r="P742" s="6"/>
      <c r="Q742" s="6"/>
      <c r="R742" s="6"/>
      <c r="S742" s="6"/>
      <c r="T742" s="6"/>
      <c r="U742" s="6"/>
      <c r="V742" s="6"/>
      <c r="W742" s="6"/>
      <c r="X742" s="6"/>
      <c r="Y742" s="6"/>
      <c r="Z742" s="6"/>
      <c r="AA742" s="6"/>
      <c r="AB742" s="6"/>
      <c r="AC742" s="6"/>
      <c r="AD742" s="6"/>
      <c r="AE742" s="6"/>
      <c r="AF742" s="6"/>
      <c r="AG742" s="6"/>
      <c r="AH742" s="6"/>
      <c r="AI742" s="6"/>
    </row>
    <row r="743" spans="1:35" ht="15.75" customHeight="1">
      <c r="A743" s="6"/>
      <c r="B743" s="6"/>
      <c r="C743" s="128"/>
      <c r="D743" s="6"/>
      <c r="E743" s="6"/>
      <c r="F743" s="131"/>
      <c r="G743" s="130"/>
      <c r="H743" s="6"/>
      <c r="I743" s="6"/>
      <c r="J743" s="6"/>
      <c r="K743" s="6"/>
      <c r="L743" s="6"/>
      <c r="M743" s="6"/>
      <c r="N743" s="6"/>
      <c r="O743" s="6"/>
      <c r="P743" s="6"/>
      <c r="Q743" s="6"/>
      <c r="R743" s="6"/>
      <c r="S743" s="6"/>
      <c r="T743" s="6"/>
      <c r="U743" s="6"/>
      <c r="V743" s="6"/>
      <c r="W743" s="6"/>
      <c r="X743" s="6"/>
      <c r="Y743" s="6"/>
      <c r="Z743" s="6"/>
      <c r="AA743" s="6"/>
      <c r="AB743" s="6"/>
      <c r="AC743" s="6"/>
      <c r="AD743" s="6"/>
      <c r="AE743" s="6"/>
      <c r="AF743" s="6"/>
      <c r="AG743" s="6"/>
      <c r="AH743" s="6"/>
      <c r="AI743" s="6"/>
    </row>
    <row r="744" spans="1:35" ht="15.75" customHeight="1">
      <c r="A744" s="6"/>
      <c r="B744" s="6"/>
      <c r="C744" s="128"/>
      <c r="D744" s="6"/>
      <c r="E744" s="6"/>
      <c r="F744" s="131"/>
      <c r="G744" s="130"/>
      <c r="H744" s="6"/>
      <c r="I744" s="6"/>
      <c r="J744" s="6"/>
      <c r="K744" s="6"/>
      <c r="L744" s="6"/>
      <c r="M744" s="6"/>
      <c r="N744" s="6"/>
      <c r="O744" s="6"/>
      <c r="P744" s="6"/>
      <c r="Q744" s="6"/>
      <c r="R744" s="6"/>
      <c r="S744" s="6"/>
      <c r="T744" s="6"/>
      <c r="U744" s="6"/>
      <c r="V744" s="6"/>
      <c r="W744" s="6"/>
      <c r="X744" s="6"/>
      <c r="Y744" s="6"/>
      <c r="Z744" s="6"/>
      <c r="AA744" s="6"/>
      <c r="AB744" s="6"/>
      <c r="AC744" s="6"/>
      <c r="AD744" s="6"/>
      <c r="AE744" s="6"/>
      <c r="AF744" s="6"/>
      <c r="AG744" s="6"/>
      <c r="AH744" s="6"/>
      <c r="AI744" s="6"/>
    </row>
    <row r="745" spans="1:35" ht="15.75" customHeight="1">
      <c r="A745" s="6"/>
      <c r="B745" s="6"/>
      <c r="C745" s="128"/>
      <c r="D745" s="6"/>
      <c r="E745" s="6"/>
      <c r="F745" s="131"/>
      <c r="G745" s="130"/>
      <c r="H745" s="6"/>
      <c r="I745" s="6"/>
      <c r="J745" s="6"/>
      <c r="K745" s="6"/>
      <c r="L745" s="6"/>
      <c r="M745" s="6"/>
      <c r="N745" s="6"/>
      <c r="O745" s="6"/>
      <c r="P745" s="6"/>
      <c r="Q745" s="6"/>
      <c r="R745" s="6"/>
      <c r="S745" s="6"/>
      <c r="T745" s="6"/>
      <c r="U745" s="6"/>
      <c r="V745" s="6"/>
      <c r="W745" s="6"/>
      <c r="X745" s="6"/>
      <c r="Y745" s="6"/>
      <c r="Z745" s="6"/>
      <c r="AA745" s="6"/>
      <c r="AB745" s="6"/>
      <c r="AC745" s="6"/>
      <c r="AD745" s="6"/>
      <c r="AE745" s="6"/>
      <c r="AF745" s="6"/>
      <c r="AG745" s="6"/>
      <c r="AH745" s="6"/>
      <c r="AI745" s="6"/>
    </row>
    <row r="746" spans="1:35" ht="15.75" customHeight="1">
      <c r="A746" s="6"/>
      <c r="B746" s="6"/>
      <c r="C746" s="128"/>
      <c r="D746" s="6"/>
      <c r="E746" s="6"/>
      <c r="F746" s="131"/>
      <c r="G746" s="130"/>
      <c r="H746" s="6"/>
      <c r="I746" s="6"/>
      <c r="J746" s="6"/>
      <c r="K746" s="6"/>
      <c r="L746" s="6"/>
      <c r="M746" s="6"/>
      <c r="N746" s="6"/>
      <c r="O746" s="6"/>
      <c r="P746" s="6"/>
      <c r="Q746" s="6"/>
      <c r="R746" s="6"/>
      <c r="S746" s="6"/>
      <c r="T746" s="6"/>
      <c r="U746" s="6"/>
      <c r="V746" s="6"/>
      <c r="W746" s="6"/>
      <c r="X746" s="6"/>
      <c r="Y746" s="6"/>
      <c r="Z746" s="6"/>
      <c r="AA746" s="6"/>
      <c r="AB746" s="6"/>
      <c r="AC746" s="6"/>
      <c r="AD746" s="6"/>
      <c r="AE746" s="6"/>
      <c r="AF746" s="6"/>
      <c r="AG746" s="6"/>
      <c r="AH746" s="6"/>
      <c r="AI746" s="6"/>
    </row>
    <row r="747" spans="1:35" ht="15.75" customHeight="1">
      <c r="A747" s="6"/>
      <c r="B747" s="6"/>
      <c r="C747" s="128"/>
      <c r="D747" s="6"/>
      <c r="E747" s="6"/>
      <c r="F747" s="131"/>
      <c r="G747" s="130"/>
      <c r="H747" s="6"/>
      <c r="I747" s="6"/>
      <c r="J747" s="6"/>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row>
    <row r="748" spans="1:35" ht="15.75" customHeight="1">
      <c r="A748" s="6"/>
      <c r="B748" s="6"/>
      <c r="C748" s="128"/>
      <c r="D748" s="6"/>
      <c r="E748" s="6"/>
      <c r="F748" s="131"/>
      <c r="G748" s="130"/>
      <c r="H748" s="6"/>
      <c r="I748" s="6"/>
      <c r="J748" s="6"/>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row>
    <row r="749" spans="1:35" ht="15.75" customHeight="1">
      <c r="A749" s="6"/>
      <c r="B749" s="6"/>
      <c r="C749" s="128"/>
      <c r="D749" s="6"/>
      <c r="E749" s="6"/>
      <c r="F749" s="131"/>
      <c r="G749" s="130"/>
      <c r="H749" s="6"/>
      <c r="I749" s="6"/>
      <c r="J749" s="6"/>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row>
    <row r="750" spans="1:35" ht="15.75" customHeight="1">
      <c r="A750" s="6"/>
      <c r="B750" s="6"/>
      <c r="C750" s="128"/>
      <c r="D750" s="6"/>
      <c r="E750" s="6"/>
      <c r="F750" s="131"/>
      <c r="G750" s="130"/>
      <c r="H750" s="6"/>
      <c r="I750" s="6"/>
      <c r="J750" s="6"/>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row>
    <row r="751" spans="1:35" ht="15.75" customHeight="1">
      <c r="A751" s="6"/>
      <c r="B751" s="6"/>
      <c r="C751" s="128"/>
      <c r="D751" s="6"/>
      <c r="E751" s="6"/>
      <c r="F751" s="131"/>
      <c r="G751" s="130"/>
      <c r="H751" s="6"/>
      <c r="I751" s="6"/>
      <c r="J751" s="6"/>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row>
    <row r="752" spans="1:35" ht="15.75" customHeight="1">
      <c r="A752" s="6"/>
      <c r="B752" s="6"/>
      <c r="C752" s="128"/>
      <c r="D752" s="6"/>
      <c r="E752" s="6"/>
      <c r="F752" s="131"/>
      <c r="G752" s="130"/>
      <c r="H752" s="6"/>
      <c r="I752" s="6"/>
      <c r="J752" s="6"/>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row>
    <row r="753" spans="1:35" ht="15.75" customHeight="1">
      <c r="A753" s="6"/>
      <c r="B753" s="6"/>
      <c r="C753" s="128"/>
      <c r="D753" s="6"/>
      <c r="E753" s="6"/>
      <c r="F753" s="131"/>
      <c r="G753" s="130"/>
      <c r="H753" s="6"/>
      <c r="I753" s="6"/>
      <c r="J753" s="6"/>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row>
    <row r="754" spans="1:35" ht="15.75" customHeight="1">
      <c r="A754" s="6"/>
      <c r="B754" s="6"/>
      <c r="C754" s="128"/>
      <c r="D754" s="6"/>
      <c r="E754" s="6"/>
      <c r="F754" s="131"/>
      <c r="G754" s="130"/>
      <c r="H754" s="6"/>
      <c r="I754" s="6"/>
      <c r="J754" s="6"/>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row>
    <row r="755" spans="1:35" ht="15.75" customHeight="1">
      <c r="A755" s="6"/>
      <c r="B755" s="6"/>
      <c r="C755" s="128"/>
      <c r="D755" s="6"/>
      <c r="E755" s="6"/>
      <c r="F755" s="131"/>
      <c r="G755" s="130"/>
      <c r="H755" s="6"/>
      <c r="I755" s="6"/>
      <c r="J755" s="6"/>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row>
    <row r="756" spans="1:35" ht="15.75" customHeight="1">
      <c r="A756" s="6"/>
      <c r="B756" s="6"/>
      <c r="C756" s="128"/>
      <c r="D756" s="6"/>
      <c r="E756" s="6"/>
      <c r="F756" s="131"/>
      <c r="G756" s="130"/>
      <c r="H756" s="6"/>
      <c r="I756" s="6"/>
      <c r="J756" s="6"/>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row>
    <row r="757" spans="1:35" ht="15.75" customHeight="1">
      <c r="A757" s="6"/>
      <c r="B757" s="6"/>
      <c r="C757" s="128"/>
      <c r="D757" s="6"/>
      <c r="E757" s="6"/>
      <c r="F757" s="131"/>
      <c r="G757" s="130"/>
      <c r="H757" s="6"/>
      <c r="I757" s="6"/>
      <c r="J757" s="6"/>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row>
    <row r="758" spans="1:35" ht="15.75" customHeight="1">
      <c r="A758" s="6"/>
      <c r="B758" s="6"/>
      <c r="C758" s="128"/>
      <c r="D758" s="6"/>
      <c r="E758" s="6"/>
      <c r="F758" s="131"/>
      <c r="G758" s="130"/>
      <c r="H758" s="6"/>
      <c r="I758" s="6"/>
      <c r="J758" s="6"/>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row>
    <row r="759" spans="1:35" ht="15.75" customHeight="1">
      <c r="A759" s="6"/>
      <c r="B759" s="6"/>
      <c r="C759" s="128"/>
      <c r="D759" s="6"/>
      <c r="E759" s="6"/>
      <c r="F759" s="131"/>
      <c r="G759" s="130"/>
      <c r="H759" s="6"/>
      <c r="I759" s="6"/>
      <c r="J759" s="6"/>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row>
    <row r="760" spans="1:35" ht="15.75" customHeight="1">
      <c r="A760" s="6"/>
      <c r="B760" s="6"/>
      <c r="C760" s="128"/>
      <c r="D760" s="6"/>
      <c r="E760" s="6"/>
      <c r="F760" s="131"/>
      <c r="G760" s="130"/>
      <c r="H760" s="6"/>
      <c r="I760" s="6"/>
      <c r="J760" s="6"/>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row>
    <row r="761" spans="1:35" ht="15.75" customHeight="1">
      <c r="A761" s="6"/>
      <c r="B761" s="6"/>
      <c r="C761" s="128"/>
      <c r="D761" s="6"/>
      <c r="E761" s="6"/>
      <c r="F761" s="131"/>
      <c r="G761" s="130"/>
      <c r="H761" s="6"/>
      <c r="I761" s="6"/>
      <c r="J761" s="6"/>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row>
    <row r="762" spans="1:35" ht="15.75" customHeight="1">
      <c r="A762" s="6"/>
      <c r="B762" s="6"/>
      <c r="C762" s="128"/>
      <c r="D762" s="6"/>
      <c r="E762" s="6"/>
      <c r="F762" s="131"/>
      <c r="G762" s="130"/>
      <c r="H762" s="6"/>
      <c r="I762" s="6"/>
      <c r="J762" s="6"/>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row>
    <row r="763" spans="1:35" ht="15.75" customHeight="1">
      <c r="A763" s="6"/>
      <c r="B763" s="6"/>
      <c r="C763" s="128"/>
      <c r="D763" s="6"/>
      <c r="E763" s="6"/>
      <c r="F763" s="131"/>
      <c r="G763" s="130"/>
      <c r="H763" s="6"/>
      <c r="I763" s="6"/>
      <c r="J763" s="6"/>
      <c r="K763" s="6"/>
      <c r="L763" s="6"/>
      <c r="M763" s="6"/>
      <c r="N763" s="6"/>
      <c r="O763" s="6"/>
      <c r="P763" s="6"/>
      <c r="Q763" s="6"/>
      <c r="R763" s="6"/>
      <c r="S763" s="6"/>
      <c r="T763" s="6"/>
      <c r="U763" s="6"/>
      <c r="V763" s="6"/>
      <c r="W763" s="6"/>
      <c r="X763" s="6"/>
      <c r="Y763" s="6"/>
      <c r="Z763" s="6"/>
      <c r="AA763" s="6"/>
      <c r="AB763" s="6"/>
      <c r="AC763" s="6"/>
      <c r="AD763" s="6"/>
      <c r="AE763" s="6"/>
      <c r="AF763" s="6"/>
      <c r="AG763" s="6"/>
      <c r="AH763" s="6"/>
      <c r="AI763" s="6"/>
    </row>
    <row r="764" spans="1:35" ht="15.75" customHeight="1">
      <c r="A764" s="6"/>
      <c r="B764" s="6"/>
      <c r="C764" s="128"/>
      <c r="D764" s="6"/>
      <c r="E764" s="6"/>
      <c r="F764" s="131"/>
      <c r="G764" s="130"/>
      <c r="H764" s="6"/>
      <c r="I764" s="6"/>
      <c r="J764" s="6"/>
      <c r="K764" s="6"/>
      <c r="L764" s="6"/>
      <c r="M764" s="6"/>
      <c r="N764" s="6"/>
      <c r="O764" s="6"/>
      <c r="P764" s="6"/>
      <c r="Q764" s="6"/>
      <c r="R764" s="6"/>
      <c r="S764" s="6"/>
      <c r="T764" s="6"/>
      <c r="U764" s="6"/>
      <c r="V764" s="6"/>
      <c r="W764" s="6"/>
      <c r="X764" s="6"/>
      <c r="Y764" s="6"/>
      <c r="Z764" s="6"/>
      <c r="AA764" s="6"/>
      <c r="AB764" s="6"/>
      <c r="AC764" s="6"/>
      <c r="AD764" s="6"/>
      <c r="AE764" s="6"/>
      <c r="AF764" s="6"/>
      <c r="AG764" s="6"/>
      <c r="AH764" s="6"/>
      <c r="AI764" s="6"/>
    </row>
    <row r="765" spans="1:35" ht="15.75" customHeight="1">
      <c r="A765" s="6"/>
      <c r="B765" s="6"/>
      <c r="C765" s="128"/>
      <c r="D765" s="6"/>
      <c r="E765" s="6"/>
      <c r="F765" s="131"/>
      <c r="G765" s="130"/>
      <c r="H765" s="6"/>
      <c r="I765" s="6"/>
      <c r="J765" s="6"/>
      <c r="K765" s="6"/>
      <c r="L765" s="6"/>
      <c r="M765" s="6"/>
      <c r="N765" s="6"/>
      <c r="O765" s="6"/>
      <c r="P765" s="6"/>
      <c r="Q765" s="6"/>
      <c r="R765" s="6"/>
      <c r="S765" s="6"/>
      <c r="T765" s="6"/>
      <c r="U765" s="6"/>
      <c r="V765" s="6"/>
      <c r="W765" s="6"/>
      <c r="X765" s="6"/>
      <c r="Y765" s="6"/>
      <c r="Z765" s="6"/>
      <c r="AA765" s="6"/>
      <c r="AB765" s="6"/>
      <c r="AC765" s="6"/>
      <c r="AD765" s="6"/>
      <c r="AE765" s="6"/>
      <c r="AF765" s="6"/>
      <c r="AG765" s="6"/>
      <c r="AH765" s="6"/>
      <c r="AI765" s="6"/>
    </row>
    <row r="766" spans="1:35" ht="15.75" customHeight="1">
      <c r="A766" s="6"/>
      <c r="B766" s="6"/>
      <c r="C766" s="128"/>
      <c r="D766" s="6"/>
      <c r="E766" s="6"/>
      <c r="F766" s="131"/>
      <c r="G766" s="130"/>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row>
    <row r="767" spans="1:35" ht="15.75" customHeight="1">
      <c r="A767" s="6"/>
      <c r="B767" s="6"/>
      <c r="C767" s="128"/>
      <c r="D767" s="6"/>
      <c r="E767" s="6"/>
      <c r="F767" s="131"/>
      <c r="G767" s="130"/>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row>
    <row r="768" spans="1:35" ht="15.75" customHeight="1">
      <c r="A768" s="6"/>
      <c r="B768" s="6"/>
      <c r="C768" s="128"/>
      <c r="D768" s="6"/>
      <c r="E768" s="6"/>
      <c r="F768" s="131"/>
      <c r="G768" s="130"/>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row>
    <row r="769" spans="1:35" ht="15.75" customHeight="1">
      <c r="A769" s="6"/>
      <c r="B769" s="6"/>
      <c r="C769" s="128"/>
      <c r="D769" s="6"/>
      <c r="E769" s="6"/>
      <c r="F769" s="131"/>
      <c r="G769" s="130"/>
      <c r="H769" s="6"/>
      <c r="I769" s="6"/>
      <c r="J769" s="6"/>
      <c r="K769" s="6"/>
      <c r="L769" s="6"/>
      <c r="M769" s="6"/>
      <c r="N769" s="6"/>
      <c r="O769" s="6"/>
      <c r="P769" s="6"/>
      <c r="Q769" s="6"/>
      <c r="R769" s="6"/>
      <c r="S769" s="6"/>
      <c r="T769" s="6"/>
      <c r="U769" s="6"/>
      <c r="V769" s="6"/>
      <c r="W769" s="6"/>
      <c r="X769" s="6"/>
      <c r="Y769" s="6"/>
      <c r="Z769" s="6"/>
      <c r="AA769" s="6"/>
      <c r="AB769" s="6"/>
      <c r="AC769" s="6"/>
      <c r="AD769" s="6"/>
      <c r="AE769" s="6"/>
      <c r="AF769" s="6"/>
      <c r="AG769" s="6"/>
      <c r="AH769" s="6"/>
      <c r="AI769" s="6"/>
    </row>
    <row r="770" spans="1:35" ht="15.75" customHeight="1">
      <c r="A770" s="6"/>
      <c r="B770" s="6"/>
      <c r="C770" s="128"/>
      <c r="D770" s="6"/>
      <c r="E770" s="6"/>
      <c r="F770" s="131"/>
      <c r="G770" s="130"/>
      <c r="H770" s="6"/>
      <c r="I770" s="6"/>
      <c r="J770" s="6"/>
      <c r="K770" s="6"/>
      <c r="L770" s="6"/>
      <c r="M770" s="6"/>
      <c r="N770" s="6"/>
      <c r="O770" s="6"/>
      <c r="P770" s="6"/>
      <c r="Q770" s="6"/>
      <c r="R770" s="6"/>
      <c r="S770" s="6"/>
      <c r="T770" s="6"/>
      <c r="U770" s="6"/>
      <c r="V770" s="6"/>
      <c r="W770" s="6"/>
      <c r="X770" s="6"/>
      <c r="Y770" s="6"/>
      <c r="Z770" s="6"/>
      <c r="AA770" s="6"/>
      <c r="AB770" s="6"/>
      <c r="AC770" s="6"/>
      <c r="AD770" s="6"/>
      <c r="AE770" s="6"/>
      <c r="AF770" s="6"/>
      <c r="AG770" s="6"/>
      <c r="AH770" s="6"/>
      <c r="AI770" s="6"/>
    </row>
    <row r="771" spans="1:35" ht="15.75" customHeight="1">
      <c r="A771" s="6"/>
      <c r="B771" s="6"/>
      <c r="C771" s="128"/>
      <c r="D771" s="6"/>
      <c r="E771" s="6"/>
      <c r="F771" s="131"/>
      <c r="G771" s="130"/>
      <c r="H771" s="6"/>
      <c r="I771" s="6"/>
      <c r="J771" s="6"/>
      <c r="K771" s="6"/>
      <c r="L771" s="6"/>
      <c r="M771" s="6"/>
      <c r="N771" s="6"/>
      <c r="O771" s="6"/>
      <c r="P771" s="6"/>
      <c r="Q771" s="6"/>
      <c r="R771" s="6"/>
      <c r="S771" s="6"/>
      <c r="T771" s="6"/>
      <c r="U771" s="6"/>
      <c r="V771" s="6"/>
      <c r="W771" s="6"/>
      <c r="X771" s="6"/>
      <c r="Y771" s="6"/>
      <c r="Z771" s="6"/>
      <c r="AA771" s="6"/>
      <c r="AB771" s="6"/>
      <c r="AC771" s="6"/>
      <c r="AD771" s="6"/>
      <c r="AE771" s="6"/>
      <c r="AF771" s="6"/>
      <c r="AG771" s="6"/>
      <c r="AH771" s="6"/>
      <c r="AI771" s="6"/>
    </row>
    <row r="772" spans="1:35" ht="15.75" customHeight="1">
      <c r="A772" s="6"/>
      <c r="B772" s="6"/>
      <c r="C772" s="128"/>
      <c r="D772" s="6"/>
      <c r="E772" s="6"/>
      <c r="F772" s="131"/>
      <c r="G772" s="130"/>
      <c r="H772" s="6"/>
      <c r="I772" s="6"/>
      <c r="J772" s="6"/>
      <c r="K772" s="6"/>
      <c r="L772" s="6"/>
      <c r="M772" s="6"/>
      <c r="N772" s="6"/>
      <c r="O772" s="6"/>
      <c r="P772" s="6"/>
      <c r="Q772" s="6"/>
      <c r="R772" s="6"/>
      <c r="S772" s="6"/>
      <c r="T772" s="6"/>
      <c r="U772" s="6"/>
      <c r="V772" s="6"/>
      <c r="W772" s="6"/>
      <c r="X772" s="6"/>
      <c r="Y772" s="6"/>
      <c r="Z772" s="6"/>
      <c r="AA772" s="6"/>
      <c r="AB772" s="6"/>
      <c r="AC772" s="6"/>
      <c r="AD772" s="6"/>
      <c r="AE772" s="6"/>
      <c r="AF772" s="6"/>
      <c r="AG772" s="6"/>
      <c r="AH772" s="6"/>
      <c r="AI772" s="6"/>
    </row>
    <row r="773" spans="1:35" ht="15.75" customHeight="1">
      <c r="A773" s="6"/>
      <c r="B773" s="6"/>
      <c r="C773" s="128"/>
      <c r="D773" s="6"/>
      <c r="E773" s="6"/>
      <c r="F773" s="131"/>
      <c r="G773" s="130"/>
      <c r="H773" s="6"/>
      <c r="I773" s="6"/>
      <c r="J773" s="6"/>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row>
    <row r="774" spans="1:35" ht="15.75" customHeight="1">
      <c r="A774" s="6"/>
      <c r="B774" s="6"/>
      <c r="C774" s="128"/>
      <c r="D774" s="6"/>
      <c r="E774" s="6"/>
      <c r="F774" s="131"/>
      <c r="G774" s="130"/>
      <c r="H774" s="6"/>
      <c r="I774" s="6"/>
      <c r="J774" s="6"/>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row>
    <row r="775" spans="1:35" ht="15.75" customHeight="1">
      <c r="A775" s="6"/>
      <c r="B775" s="6"/>
      <c r="C775" s="128"/>
      <c r="D775" s="6"/>
      <c r="E775" s="6"/>
      <c r="F775" s="131"/>
      <c r="G775" s="130"/>
      <c r="H775" s="6"/>
      <c r="I775" s="6"/>
      <c r="J775" s="6"/>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row>
    <row r="776" spans="1:35" ht="15.75" customHeight="1">
      <c r="A776" s="6"/>
      <c r="B776" s="6"/>
      <c r="C776" s="128"/>
      <c r="D776" s="6"/>
      <c r="E776" s="6"/>
      <c r="F776" s="131"/>
      <c r="G776" s="130"/>
      <c r="H776" s="6"/>
      <c r="I776" s="6"/>
      <c r="J776" s="6"/>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row>
    <row r="777" spans="1:35" ht="15.75" customHeight="1">
      <c r="A777" s="6"/>
      <c r="B777" s="6"/>
      <c r="C777" s="128"/>
      <c r="D777" s="6"/>
      <c r="E777" s="6"/>
      <c r="F777" s="131"/>
      <c r="G777" s="130"/>
      <c r="H777" s="6"/>
      <c r="I777" s="6"/>
      <c r="J777" s="6"/>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row>
    <row r="778" spans="1:35" ht="15.75" customHeight="1">
      <c r="A778" s="6"/>
      <c r="B778" s="6"/>
      <c r="C778" s="128"/>
      <c r="D778" s="6"/>
      <c r="E778" s="6"/>
      <c r="F778" s="131"/>
      <c r="G778" s="130"/>
      <c r="H778" s="6"/>
      <c r="I778" s="6"/>
      <c r="J778" s="6"/>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row>
    <row r="779" spans="1:35" ht="15.75" customHeight="1">
      <c r="A779" s="6"/>
      <c r="B779" s="6"/>
      <c r="C779" s="128"/>
      <c r="D779" s="6"/>
      <c r="E779" s="6"/>
      <c r="F779" s="131"/>
      <c r="G779" s="130"/>
      <c r="H779" s="6"/>
      <c r="I779" s="6"/>
      <c r="J779" s="6"/>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row>
    <row r="780" spans="1:35" ht="15.75" customHeight="1">
      <c r="A780" s="6"/>
      <c r="B780" s="6"/>
      <c r="C780" s="128"/>
      <c r="D780" s="6"/>
      <c r="E780" s="6"/>
      <c r="F780" s="131"/>
      <c r="G780" s="130"/>
      <c r="H780" s="6"/>
      <c r="I780" s="6"/>
      <c r="J780" s="6"/>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row>
    <row r="781" spans="1:35" ht="15.75" customHeight="1">
      <c r="A781" s="6"/>
      <c r="B781" s="6"/>
      <c r="C781" s="128"/>
      <c r="D781" s="6"/>
      <c r="E781" s="6"/>
      <c r="F781" s="131"/>
      <c r="G781" s="130"/>
      <c r="H781" s="6"/>
      <c r="I781" s="6"/>
      <c r="J781" s="6"/>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row>
    <row r="782" spans="1:35" ht="15.75" customHeight="1">
      <c r="A782" s="6"/>
      <c r="B782" s="6"/>
      <c r="C782" s="128"/>
      <c r="D782" s="6"/>
      <c r="E782" s="6"/>
      <c r="F782" s="131"/>
      <c r="G782" s="130"/>
      <c r="H782" s="6"/>
      <c r="I782" s="6"/>
      <c r="J782" s="6"/>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row>
    <row r="783" spans="1:35" ht="15.75" customHeight="1">
      <c r="A783" s="6"/>
      <c r="B783" s="6"/>
      <c r="C783" s="128"/>
      <c r="D783" s="6"/>
      <c r="E783" s="6"/>
      <c r="F783" s="131"/>
      <c r="G783" s="130"/>
      <c r="H783" s="6"/>
      <c r="I783" s="6"/>
      <c r="J783" s="6"/>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row>
    <row r="784" spans="1:35" ht="15.75" customHeight="1">
      <c r="A784" s="6"/>
      <c r="B784" s="6"/>
      <c r="C784" s="128"/>
      <c r="D784" s="6"/>
      <c r="E784" s="6"/>
      <c r="F784" s="131"/>
      <c r="G784" s="130"/>
      <c r="H784" s="6"/>
      <c r="I784" s="6"/>
      <c r="J784" s="6"/>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row>
    <row r="785" spans="1:35" ht="15.75" customHeight="1">
      <c r="A785" s="6"/>
      <c r="B785" s="6"/>
      <c r="C785" s="128"/>
      <c r="D785" s="6"/>
      <c r="E785" s="6"/>
      <c r="F785" s="131"/>
      <c r="G785" s="130"/>
      <c r="H785" s="6"/>
      <c r="I785" s="6"/>
      <c r="J785" s="6"/>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row>
    <row r="786" spans="1:35" ht="15.75" customHeight="1">
      <c r="A786" s="6"/>
      <c r="B786" s="6"/>
      <c r="C786" s="128"/>
      <c r="D786" s="6"/>
      <c r="E786" s="6"/>
      <c r="F786" s="131"/>
      <c r="G786" s="130"/>
      <c r="H786" s="6"/>
      <c r="I786" s="6"/>
      <c r="J786" s="6"/>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row>
    <row r="787" spans="1:35" ht="15.75" customHeight="1">
      <c r="A787" s="6"/>
      <c r="B787" s="6"/>
      <c r="C787" s="128"/>
      <c r="D787" s="6"/>
      <c r="E787" s="6"/>
      <c r="F787" s="131"/>
      <c r="G787" s="130"/>
      <c r="H787" s="6"/>
      <c r="I787" s="6"/>
      <c r="J787" s="6"/>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row>
    <row r="788" spans="1:35" ht="15.75" customHeight="1">
      <c r="A788" s="6"/>
      <c r="B788" s="6"/>
      <c r="C788" s="128"/>
      <c r="D788" s="6"/>
      <c r="E788" s="6"/>
      <c r="F788" s="131"/>
      <c r="G788" s="130"/>
      <c r="H788" s="6"/>
      <c r="I788" s="6"/>
      <c r="J788" s="6"/>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row>
    <row r="789" spans="1:35" ht="15.75" customHeight="1">
      <c r="A789" s="6"/>
      <c r="B789" s="6"/>
      <c r="C789" s="128"/>
      <c r="D789" s="6"/>
      <c r="E789" s="6"/>
      <c r="F789" s="131"/>
      <c r="G789" s="130"/>
      <c r="H789" s="6"/>
      <c r="I789" s="6"/>
      <c r="J789" s="6"/>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row>
    <row r="790" spans="1:35" ht="15.75" customHeight="1">
      <c r="A790" s="6"/>
      <c r="B790" s="6"/>
      <c r="C790" s="128"/>
      <c r="D790" s="6"/>
      <c r="E790" s="6"/>
      <c r="F790" s="131"/>
      <c r="G790" s="130"/>
      <c r="H790" s="6"/>
      <c r="I790" s="6"/>
      <c r="J790" s="6"/>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row>
    <row r="791" spans="1:35" ht="15.75" customHeight="1">
      <c r="A791" s="6"/>
      <c r="B791" s="6"/>
      <c r="C791" s="128"/>
      <c r="D791" s="6"/>
      <c r="E791" s="6"/>
      <c r="F791" s="131"/>
      <c r="G791" s="130"/>
      <c r="H791" s="6"/>
      <c r="I791" s="6"/>
      <c r="J791" s="6"/>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row>
    <row r="792" spans="1:35" ht="15.75" customHeight="1">
      <c r="A792" s="6"/>
      <c r="B792" s="6"/>
      <c r="C792" s="128"/>
      <c r="D792" s="6"/>
      <c r="E792" s="6"/>
      <c r="F792" s="131"/>
      <c r="G792" s="130"/>
      <c r="H792" s="6"/>
      <c r="I792" s="6"/>
      <c r="J792" s="6"/>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row>
    <row r="793" spans="1:35" ht="15.75" customHeight="1">
      <c r="A793" s="6"/>
      <c r="B793" s="6"/>
      <c r="C793" s="128"/>
      <c r="D793" s="6"/>
      <c r="E793" s="6"/>
      <c r="F793" s="131"/>
      <c r="G793" s="130"/>
      <c r="H793" s="6"/>
      <c r="I793" s="6"/>
      <c r="J793" s="6"/>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row>
    <row r="794" spans="1:35" ht="15.75" customHeight="1">
      <c r="A794" s="6"/>
      <c r="B794" s="6"/>
      <c r="C794" s="128"/>
      <c r="D794" s="6"/>
      <c r="E794" s="6"/>
      <c r="F794" s="131"/>
      <c r="G794" s="130"/>
      <c r="H794" s="6"/>
      <c r="I794" s="6"/>
      <c r="J794" s="6"/>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row>
    <row r="795" spans="1:35" ht="15.75" customHeight="1">
      <c r="A795" s="6"/>
      <c r="B795" s="6"/>
      <c r="C795" s="128"/>
      <c r="D795" s="6"/>
      <c r="E795" s="6"/>
      <c r="F795" s="131"/>
      <c r="G795" s="130"/>
      <c r="H795" s="6"/>
      <c r="I795" s="6"/>
      <c r="J795" s="6"/>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row>
    <row r="796" spans="1:35" ht="15.75" customHeight="1">
      <c r="A796" s="6"/>
      <c r="B796" s="6"/>
      <c r="C796" s="128"/>
      <c r="D796" s="6"/>
      <c r="E796" s="6"/>
      <c r="F796" s="131"/>
      <c r="G796" s="130"/>
      <c r="H796" s="6"/>
      <c r="I796" s="6"/>
      <c r="J796" s="6"/>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row>
    <row r="797" spans="1:35" ht="15.75" customHeight="1">
      <c r="A797" s="6"/>
      <c r="B797" s="6"/>
      <c r="C797" s="128"/>
      <c r="D797" s="6"/>
      <c r="E797" s="6"/>
      <c r="F797" s="131"/>
      <c r="G797" s="130"/>
      <c r="H797" s="6"/>
      <c r="I797" s="6"/>
      <c r="J797" s="6"/>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row>
    <row r="798" spans="1:35" ht="15.75" customHeight="1">
      <c r="A798" s="6"/>
      <c r="B798" s="6"/>
      <c r="C798" s="128"/>
      <c r="D798" s="6"/>
      <c r="E798" s="6"/>
      <c r="F798" s="131"/>
      <c r="G798" s="130"/>
      <c r="H798" s="6"/>
      <c r="I798" s="6"/>
      <c r="J798" s="6"/>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row>
    <row r="799" spans="1:35" ht="15.75" customHeight="1">
      <c r="A799" s="6"/>
      <c r="B799" s="6"/>
      <c r="C799" s="128"/>
      <c r="D799" s="6"/>
      <c r="E799" s="6"/>
      <c r="F799" s="131"/>
      <c r="G799" s="130"/>
      <c r="H799" s="6"/>
      <c r="I799" s="6"/>
      <c r="J799" s="6"/>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row>
    <row r="800" spans="1:35" ht="15.75" customHeight="1">
      <c r="A800" s="6"/>
      <c r="B800" s="6"/>
      <c r="C800" s="128"/>
      <c r="D800" s="6"/>
      <c r="E800" s="6"/>
      <c r="F800" s="131"/>
      <c r="G800" s="130"/>
      <c r="H800" s="6"/>
      <c r="I800" s="6"/>
      <c r="J800" s="6"/>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row>
    <row r="801" spans="1:35" ht="15.75" customHeight="1">
      <c r="A801" s="6"/>
      <c r="B801" s="6"/>
      <c r="C801" s="128"/>
      <c r="D801" s="6"/>
      <c r="E801" s="6"/>
      <c r="F801" s="131"/>
      <c r="G801" s="130"/>
      <c r="H801" s="6"/>
      <c r="I801" s="6"/>
      <c r="J801" s="6"/>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row>
    <row r="802" spans="1:35" ht="15.75" customHeight="1">
      <c r="A802" s="6"/>
      <c r="B802" s="6"/>
      <c r="C802" s="128"/>
      <c r="D802" s="6"/>
      <c r="E802" s="6"/>
      <c r="F802" s="131"/>
      <c r="G802" s="130"/>
      <c r="H802" s="6"/>
      <c r="I802" s="6"/>
      <c r="J802" s="6"/>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row>
    <row r="803" spans="1:35" ht="15.75" customHeight="1">
      <c r="A803" s="6"/>
      <c r="B803" s="6"/>
      <c r="C803" s="128"/>
      <c r="D803" s="6"/>
      <c r="E803" s="6"/>
      <c r="F803" s="131"/>
      <c r="G803" s="130"/>
      <c r="H803" s="6"/>
      <c r="I803" s="6"/>
      <c r="J803" s="6"/>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row>
    <row r="804" spans="1:35" ht="15.75" customHeight="1">
      <c r="A804" s="6"/>
      <c r="B804" s="6"/>
      <c r="C804" s="128"/>
      <c r="D804" s="6"/>
      <c r="E804" s="6"/>
      <c r="F804" s="131"/>
      <c r="G804" s="130"/>
      <c r="H804" s="6"/>
      <c r="I804" s="6"/>
      <c r="J804" s="6"/>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row>
    <row r="805" spans="1:35" ht="15.75" customHeight="1">
      <c r="A805" s="6"/>
      <c r="B805" s="6"/>
      <c r="C805" s="128"/>
      <c r="D805" s="6"/>
      <c r="E805" s="6"/>
      <c r="F805" s="131"/>
      <c r="G805" s="130"/>
      <c r="H805" s="6"/>
      <c r="I805" s="6"/>
      <c r="J805" s="6"/>
      <c r="K805" s="6"/>
      <c r="L805" s="6"/>
      <c r="M805" s="6"/>
      <c r="N805" s="6"/>
      <c r="O805" s="6"/>
      <c r="P805" s="6"/>
      <c r="Q805" s="6"/>
      <c r="R805" s="6"/>
      <c r="S805" s="6"/>
      <c r="T805" s="6"/>
      <c r="U805" s="6"/>
      <c r="V805" s="6"/>
      <c r="W805" s="6"/>
      <c r="X805" s="6"/>
      <c r="Y805" s="6"/>
      <c r="Z805" s="6"/>
      <c r="AA805" s="6"/>
      <c r="AB805" s="6"/>
      <c r="AC805" s="6"/>
      <c r="AD805" s="6"/>
      <c r="AE805" s="6"/>
      <c r="AF805" s="6"/>
      <c r="AG805" s="6"/>
      <c r="AH805" s="6"/>
      <c r="AI805" s="6"/>
    </row>
    <row r="806" spans="1:35" ht="15.75" customHeight="1">
      <c r="A806" s="6"/>
      <c r="B806" s="6"/>
      <c r="C806" s="128"/>
      <c r="D806" s="6"/>
      <c r="E806" s="6"/>
      <c r="F806" s="131"/>
      <c r="G806" s="130"/>
      <c r="H806" s="6"/>
      <c r="I806" s="6"/>
      <c r="J806" s="6"/>
      <c r="K806" s="6"/>
      <c r="L806" s="6"/>
      <c r="M806" s="6"/>
      <c r="N806" s="6"/>
      <c r="O806" s="6"/>
      <c r="P806" s="6"/>
      <c r="Q806" s="6"/>
      <c r="R806" s="6"/>
      <c r="S806" s="6"/>
      <c r="T806" s="6"/>
      <c r="U806" s="6"/>
      <c r="V806" s="6"/>
      <c r="W806" s="6"/>
      <c r="X806" s="6"/>
      <c r="Y806" s="6"/>
      <c r="Z806" s="6"/>
      <c r="AA806" s="6"/>
      <c r="AB806" s="6"/>
      <c r="AC806" s="6"/>
      <c r="AD806" s="6"/>
      <c r="AE806" s="6"/>
      <c r="AF806" s="6"/>
      <c r="AG806" s="6"/>
      <c r="AH806" s="6"/>
      <c r="AI806" s="6"/>
    </row>
    <row r="807" spans="1:35" ht="15.75" customHeight="1">
      <c r="A807" s="6"/>
      <c r="B807" s="6"/>
      <c r="C807" s="128"/>
      <c r="D807" s="6"/>
      <c r="E807" s="6"/>
      <c r="F807" s="131"/>
      <c r="G807" s="130"/>
      <c r="H807" s="6"/>
      <c r="I807" s="6"/>
      <c r="J807" s="6"/>
      <c r="K807" s="6"/>
      <c r="L807" s="6"/>
      <c r="M807" s="6"/>
      <c r="N807" s="6"/>
      <c r="O807" s="6"/>
      <c r="P807" s="6"/>
      <c r="Q807" s="6"/>
      <c r="R807" s="6"/>
      <c r="S807" s="6"/>
      <c r="T807" s="6"/>
      <c r="U807" s="6"/>
      <c r="V807" s="6"/>
      <c r="W807" s="6"/>
      <c r="X807" s="6"/>
      <c r="Y807" s="6"/>
      <c r="Z807" s="6"/>
      <c r="AA807" s="6"/>
      <c r="AB807" s="6"/>
      <c r="AC807" s="6"/>
      <c r="AD807" s="6"/>
      <c r="AE807" s="6"/>
      <c r="AF807" s="6"/>
      <c r="AG807" s="6"/>
      <c r="AH807" s="6"/>
      <c r="AI807" s="6"/>
    </row>
    <row r="808" spans="1:35" ht="15.75" customHeight="1">
      <c r="A808" s="6"/>
      <c r="B808" s="6"/>
      <c r="C808" s="128"/>
      <c r="D808" s="6"/>
      <c r="E808" s="6"/>
      <c r="F808" s="131"/>
      <c r="G808" s="130"/>
      <c r="H808" s="6"/>
      <c r="I808" s="6"/>
      <c r="J808" s="6"/>
      <c r="K808" s="6"/>
      <c r="L808" s="6"/>
      <c r="M808" s="6"/>
      <c r="N808" s="6"/>
      <c r="O808" s="6"/>
      <c r="P808" s="6"/>
      <c r="Q808" s="6"/>
      <c r="R808" s="6"/>
      <c r="S808" s="6"/>
      <c r="T808" s="6"/>
      <c r="U808" s="6"/>
      <c r="V808" s="6"/>
      <c r="W808" s="6"/>
      <c r="X808" s="6"/>
      <c r="Y808" s="6"/>
      <c r="Z808" s="6"/>
      <c r="AA808" s="6"/>
      <c r="AB808" s="6"/>
      <c r="AC808" s="6"/>
      <c r="AD808" s="6"/>
      <c r="AE808" s="6"/>
      <c r="AF808" s="6"/>
      <c r="AG808" s="6"/>
      <c r="AH808" s="6"/>
      <c r="AI808" s="6"/>
    </row>
    <row r="809" spans="1:35" ht="15.75" customHeight="1">
      <c r="A809" s="6"/>
      <c r="B809" s="6"/>
      <c r="C809" s="128"/>
      <c r="D809" s="6"/>
      <c r="E809" s="6"/>
      <c r="F809" s="131"/>
      <c r="G809" s="130"/>
      <c r="H809" s="6"/>
      <c r="I809" s="6"/>
      <c r="J809" s="6"/>
      <c r="K809" s="6"/>
      <c r="L809" s="6"/>
      <c r="M809" s="6"/>
      <c r="N809" s="6"/>
      <c r="O809" s="6"/>
      <c r="P809" s="6"/>
      <c r="Q809" s="6"/>
      <c r="R809" s="6"/>
      <c r="S809" s="6"/>
      <c r="T809" s="6"/>
      <c r="U809" s="6"/>
      <c r="V809" s="6"/>
      <c r="W809" s="6"/>
      <c r="X809" s="6"/>
      <c r="Y809" s="6"/>
      <c r="Z809" s="6"/>
      <c r="AA809" s="6"/>
      <c r="AB809" s="6"/>
      <c r="AC809" s="6"/>
      <c r="AD809" s="6"/>
      <c r="AE809" s="6"/>
      <c r="AF809" s="6"/>
      <c r="AG809" s="6"/>
      <c r="AH809" s="6"/>
      <c r="AI809" s="6"/>
    </row>
    <row r="810" spans="1:35" ht="15.75" customHeight="1">
      <c r="A810" s="6"/>
      <c r="B810" s="6"/>
      <c r="C810" s="128"/>
      <c r="D810" s="6"/>
      <c r="E810" s="6"/>
      <c r="F810" s="131"/>
      <c r="G810" s="130"/>
      <c r="H810" s="6"/>
      <c r="I810" s="6"/>
      <c r="J810" s="6"/>
      <c r="K810" s="6"/>
      <c r="L810" s="6"/>
      <c r="M810" s="6"/>
      <c r="N810" s="6"/>
      <c r="O810" s="6"/>
      <c r="P810" s="6"/>
      <c r="Q810" s="6"/>
      <c r="R810" s="6"/>
      <c r="S810" s="6"/>
      <c r="T810" s="6"/>
      <c r="U810" s="6"/>
      <c r="V810" s="6"/>
      <c r="W810" s="6"/>
      <c r="X810" s="6"/>
      <c r="Y810" s="6"/>
      <c r="Z810" s="6"/>
      <c r="AA810" s="6"/>
      <c r="AB810" s="6"/>
      <c r="AC810" s="6"/>
      <c r="AD810" s="6"/>
      <c r="AE810" s="6"/>
      <c r="AF810" s="6"/>
      <c r="AG810" s="6"/>
      <c r="AH810" s="6"/>
      <c r="AI810" s="6"/>
    </row>
    <row r="811" spans="1:35" ht="15.75" customHeight="1">
      <c r="A811" s="6"/>
      <c r="B811" s="6"/>
      <c r="C811" s="128"/>
      <c r="D811" s="6"/>
      <c r="E811" s="6"/>
      <c r="F811" s="131"/>
      <c r="G811" s="130"/>
      <c r="H811" s="6"/>
      <c r="I811" s="6"/>
      <c r="J811" s="6"/>
      <c r="K811" s="6"/>
      <c r="L811" s="6"/>
      <c r="M811" s="6"/>
      <c r="N811" s="6"/>
      <c r="O811" s="6"/>
      <c r="P811" s="6"/>
      <c r="Q811" s="6"/>
      <c r="R811" s="6"/>
      <c r="S811" s="6"/>
      <c r="T811" s="6"/>
      <c r="U811" s="6"/>
      <c r="V811" s="6"/>
      <c r="W811" s="6"/>
      <c r="X811" s="6"/>
      <c r="Y811" s="6"/>
      <c r="Z811" s="6"/>
      <c r="AA811" s="6"/>
      <c r="AB811" s="6"/>
      <c r="AC811" s="6"/>
      <c r="AD811" s="6"/>
      <c r="AE811" s="6"/>
      <c r="AF811" s="6"/>
      <c r="AG811" s="6"/>
      <c r="AH811" s="6"/>
      <c r="AI811" s="6"/>
    </row>
    <row r="812" spans="1:35" ht="15.75" customHeight="1">
      <c r="A812" s="6"/>
      <c r="B812" s="6"/>
      <c r="C812" s="128"/>
      <c r="D812" s="6"/>
      <c r="E812" s="6"/>
      <c r="F812" s="131"/>
      <c r="G812" s="130"/>
      <c r="H812" s="6"/>
      <c r="I812" s="6"/>
      <c r="J812" s="6"/>
      <c r="K812" s="6"/>
      <c r="L812" s="6"/>
      <c r="M812" s="6"/>
      <c r="N812" s="6"/>
      <c r="O812" s="6"/>
      <c r="P812" s="6"/>
      <c r="Q812" s="6"/>
      <c r="R812" s="6"/>
      <c r="S812" s="6"/>
      <c r="T812" s="6"/>
      <c r="U812" s="6"/>
      <c r="V812" s="6"/>
      <c r="W812" s="6"/>
      <c r="X812" s="6"/>
      <c r="Y812" s="6"/>
      <c r="Z812" s="6"/>
      <c r="AA812" s="6"/>
      <c r="AB812" s="6"/>
      <c r="AC812" s="6"/>
      <c r="AD812" s="6"/>
      <c r="AE812" s="6"/>
      <c r="AF812" s="6"/>
      <c r="AG812" s="6"/>
      <c r="AH812" s="6"/>
      <c r="AI812" s="6"/>
    </row>
    <row r="813" spans="1:35" ht="15.75" customHeight="1">
      <c r="A813" s="6"/>
      <c r="B813" s="6"/>
      <c r="C813" s="128"/>
      <c r="D813" s="6"/>
      <c r="E813" s="6"/>
      <c r="F813" s="131"/>
      <c r="G813" s="130"/>
      <c r="H813" s="6"/>
      <c r="I813" s="6"/>
      <c r="J813" s="6"/>
      <c r="K813" s="6"/>
      <c r="L813" s="6"/>
      <c r="M813" s="6"/>
      <c r="N813" s="6"/>
      <c r="O813" s="6"/>
      <c r="P813" s="6"/>
      <c r="Q813" s="6"/>
      <c r="R813" s="6"/>
      <c r="S813" s="6"/>
      <c r="T813" s="6"/>
      <c r="U813" s="6"/>
      <c r="V813" s="6"/>
      <c r="W813" s="6"/>
      <c r="X813" s="6"/>
      <c r="Y813" s="6"/>
      <c r="Z813" s="6"/>
      <c r="AA813" s="6"/>
      <c r="AB813" s="6"/>
      <c r="AC813" s="6"/>
      <c r="AD813" s="6"/>
      <c r="AE813" s="6"/>
      <c r="AF813" s="6"/>
      <c r="AG813" s="6"/>
      <c r="AH813" s="6"/>
      <c r="AI813" s="6"/>
    </row>
    <row r="814" spans="1:35" ht="15.75" customHeight="1">
      <c r="A814" s="6"/>
      <c r="B814" s="6"/>
      <c r="C814" s="128"/>
      <c r="D814" s="6"/>
      <c r="E814" s="6"/>
      <c r="F814" s="131"/>
      <c r="G814" s="130"/>
      <c r="H814" s="6"/>
      <c r="I814" s="6"/>
      <c r="J814" s="6"/>
      <c r="K814" s="6"/>
      <c r="L814" s="6"/>
      <c r="M814" s="6"/>
      <c r="N814" s="6"/>
      <c r="O814" s="6"/>
      <c r="P814" s="6"/>
      <c r="Q814" s="6"/>
      <c r="R814" s="6"/>
      <c r="S814" s="6"/>
      <c r="T814" s="6"/>
      <c r="U814" s="6"/>
      <c r="V814" s="6"/>
      <c r="W814" s="6"/>
      <c r="X814" s="6"/>
      <c r="Y814" s="6"/>
      <c r="Z814" s="6"/>
      <c r="AA814" s="6"/>
      <c r="AB814" s="6"/>
      <c r="AC814" s="6"/>
      <c r="AD814" s="6"/>
      <c r="AE814" s="6"/>
      <c r="AF814" s="6"/>
      <c r="AG814" s="6"/>
      <c r="AH814" s="6"/>
      <c r="AI814" s="6"/>
    </row>
    <row r="815" spans="1:35" ht="15.75" customHeight="1">
      <c r="A815" s="6"/>
      <c r="B815" s="6"/>
      <c r="C815" s="128"/>
      <c r="D815" s="6"/>
      <c r="E815" s="6"/>
      <c r="F815" s="131"/>
      <c r="G815" s="130"/>
      <c r="H815" s="6"/>
      <c r="I815" s="6"/>
      <c r="J815" s="6"/>
      <c r="K815" s="6"/>
      <c r="L815" s="6"/>
      <c r="M815" s="6"/>
      <c r="N815" s="6"/>
      <c r="O815" s="6"/>
      <c r="P815" s="6"/>
      <c r="Q815" s="6"/>
      <c r="R815" s="6"/>
      <c r="S815" s="6"/>
      <c r="T815" s="6"/>
      <c r="U815" s="6"/>
      <c r="V815" s="6"/>
      <c r="W815" s="6"/>
      <c r="X815" s="6"/>
      <c r="Y815" s="6"/>
      <c r="Z815" s="6"/>
      <c r="AA815" s="6"/>
      <c r="AB815" s="6"/>
      <c r="AC815" s="6"/>
      <c r="AD815" s="6"/>
      <c r="AE815" s="6"/>
      <c r="AF815" s="6"/>
      <c r="AG815" s="6"/>
      <c r="AH815" s="6"/>
      <c r="AI815" s="6"/>
    </row>
    <row r="816" spans="1:35" ht="15.75" customHeight="1">
      <c r="A816" s="6"/>
      <c r="B816" s="6"/>
      <c r="C816" s="128"/>
      <c r="D816" s="6"/>
      <c r="E816" s="6"/>
      <c r="F816" s="131"/>
      <c r="G816" s="130"/>
      <c r="H816" s="6"/>
      <c r="I816" s="6"/>
      <c r="J816" s="6"/>
      <c r="K816" s="6"/>
      <c r="L816" s="6"/>
      <c r="M816" s="6"/>
      <c r="N816" s="6"/>
      <c r="O816" s="6"/>
      <c r="P816" s="6"/>
      <c r="Q816" s="6"/>
      <c r="R816" s="6"/>
      <c r="S816" s="6"/>
      <c r="T816" s="6"/>
      <c r="U816" s="6"/>
      <c r="V816" s="6"/>
      <c r="W816" s="6"/>
      <c r="X816" s="6"/>
      <c r="Y816" s="6"/>
      <c r="Z816" s="6"/>
      <c r="AA816" s="6"/>
      <c r="AB816" s="6"/>
      <c r="AC816" s="6"/>
      <c r="AD816" s="6"/>
      <c r="AE816" s="6"/>
      <c r="AF816" s="6"/>
      <c r="AG816" s="6"/>
      <c r="AH816" s="6"/>
      <c r="AI816" s="6"/>
    </row>
    <row r="817" spans="1:35" ht="15.75" customHeight="1">
      <c r="A817" s="6"/>
      <c r="B817" s="6"/>
      <c r="C817" s="128"/>
      <c r="D817" s="6"/>
      <c r="E817" s="6"/>
      <c r="F817" s="131"/>
      <c r="G817" s="130"/>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row>
    <row r="818" spans="1:35" ht="15.75" customHeight="1">
      <c r="A818" s="6"/>
      <c r="B818" s="6"/>
      <c r="C818" s="128"/>
      <c r="D818" s="6"/>
      <c r="E818" s="6"/>
      <c r="F818" s="131"/>
      <c r="G818" s="130"/>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row>
    <row r="819" spans="1:35" ht="15.75" customHeight="1">
      <c r="A819" s="6"/>
      <c r="B819" s="6"/>
      <c r="C819" s="128"/>
      <c r="D819" s="6"/>
      <c r="E819" s="6"/>
      <c r="F819" s="131"/>
      <c r="G819" s="130"/>
      <c r="H819" s="6"/>
      <c r="I819" s="6"/>
      <c r="J819" s="6"/>
      <c r="K819" s="6"/>
      <c r="L819" s="6"/>
      <c r="M819" s="6"/>
      <c r="N819" s="6"/>
      <c r="O819" s="6"/>
      <c r="P819" s="6"/>
      <c r="Q819" s="6"/>
      <c r="R819" s="6"/>
      <c r="S819" s="6"/>
      <c r="T819" s="6"/>
      <c r="U819" s="6"/>
      <c r="V819" s="6"/>
      <c r="W819" s="6"/>
      <c r="X819" s="6"/>
      <c r="Y819" s="6"/>
      <c r="Z819" s="6"/>
      <c r="AA819" s="6"/>
      <c r="AB819" s="6"/>
      <c r="AC819" s="6"/>
      <c r="AD819" s="6"/>
      <c r="AE819" s="6"/>
      <c r="AF819" s="6"/>
      <c r="AG819" s="6"/>
      <c r="AH819" s="6"/>
      <c r="AI819" s="6"/>
    </row>
    <row r="820" spans="1:35" ht="15.75" customHeight="1">
      <c r="A820" s="6"/>
      <c r="B820" s="6"/>
      <c r="C820" s="128"/>
      <c r="D820" s="6"/>
      <c r="E820" s="6"/>
      <c r="F820" s="131"/>
      <c r="G820" s="130"/>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row>
    <row r="821" spans="1:35" ht="15.75" customHeight="1">
      <c r="A821" s="6"/>
      <c r="B821" s="6"/>
      <c r="C821" s="128"/>
      <c r="D821" s="6"/>
      <c r="E821" s="6"/>
      <c r="F821" s="131"/>
      <c r="G821" s="130"/>
      <c r="H821" s="6"/>
      <c r="I821" s="6"/>
      <c r="J821" s="6"/>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row>
    <row r="822" spans="1:35" ht="15.75" customHeight="1">
      <c r="A822" s="6"/>
      <c r="B822" s="6"/>
      <c r="C822" s="128"/>
      <c r="D822" s="6"/>
      <c r="E822" s="6"/>
      <c r="F822" s="131"/>
      <c r="G822" s="130"/>
      <c r="H822" s="6"/>
      <c r="I822" s="6"/>
      <c r="J822" s="6"/>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row>
    <row r="823" spans="1:35" ht="15.75" customHeight="1">
      <c r="A823" s="6"/>
      <c r="B823" s="6"/>
      <c r="C823" s="128"/>
      <c r="D823" s="6"/>
      <c r="E823" s="6"/>
      <c r="F823" s="131"/>
      <c r="G823" s="130"/>
      <c r="H823" s="6"/>
      <c r="I823" s="6"/>
      <c r="J823" s="6"/>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row>
    <row r="824" spans="1:35" ht="15.75" customHeight="1">
      <c r="A824" s="6"/>
      <c r="B824" s="6"/>
      <c r="C824" s="128"/>
      <c r="D824" s="6"/>
      <c r="E824" s="6"/>
      <c r="F824" s="131"/>
      <c r="G824" s="130"/>
      <c r="H824" s="6"/>
      <c r="I824" s="6"/>
      <c r="J824" s="6"/>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row>
    <row r="825" spans="1:35" ht="15.75" customHeight="1">
      <c r="A825" s="6"/>
      <c r="B825" s="6"/>
      <c r="C825" s="128"/>
      <c r="D825" s="6"/>
      <c r="E825" s="6"/>
      <c r="F825" s="131"/>
      <c r="G825" s="130"/>
      <c r="H825" s="6"/>
      <c r="I825" s="6"/>
      <c r="J825" s="6"/>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row>
    <row r="826" spans="1:35" ht="15.75" customHeight="1">
      <c r="A826" s="6"/>
      <c r="B826" s="6"/>
      <c r="C826" s="128"/>
      <c r="D826" s="6"/>
      <c r="E826" s="6"/>
      <c r="F826" s="131"/>
      <c r="G826" s="130"/>
      <c r="H826" s="6"/>
      <c r="I826" s="6"/>
      <c r="J826" s="6"/>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row>
    <row r="827" spans="1:35" ht="15.75" customHeight="1">
      <c r="A827" s="6"/>
      <c r="B827" s="6"/>
      <c r="C827" s="128"/>
      <c r="D827" s="6"/>
      <c r="E827" s="6"/>
      <c r="F827" s="131"/>
      <c r="G827" s="130"/>
      <c r="H827" s="6"/>
      <c r="I827" s="6"/>
      <c r="J827" s="6"/>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row>
    <row r="828" spans="1:35" ht="15.75" customHeight="1">
      <c r="A828" s="6"/>
      <c r="B828" s="6"/>
      <c r="C828" s="128"/>
      <c r="D828" s="6"/>
      <c r="E828" s="6"/>
      <c r="F828" s="131"/>
      <c r="G828" s="130"/>
      <c r="H828" s="6"/>
      <c r="I828" s="6"/>
      <c r="J828" s="6"/>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row>
    <row r="829" spans="1:35" ht="15.75" customHeight="1">
      <c r="A829" s="6"/>
      <c r="B829" s="6"/>
      <c r="C829" s="128"/>
      <c r="D829" s="6"/>
      <c r="E829" s="6"/>
      <c r="F829" s="131"/>
      <c r="G829" s="130"/>
      <c r="H829" s="6"/>
      <c r="I829" s="6"/>
      <c r="J829" s="6"/>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row>
    <row r="830" spans="1:35" ht="15.75" customHeight="1">
      <c r="A830" s="6"/>
      <c r="B830" s="6"/>
      <c r="C830" s="128"/>
      <c r="D830" s="6"/>
      <c r="E830" s="6"/>
      <c r="F830" s="131"/>
      <c r="G830" s="130"/>
      <c r="H830" s="6"/>
      <c r="I830" s="6"/>
      <c r="J830" s="6"/>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row>
    <row r="831" spans="1:35" ht="15.75" customHeight="1">
      <c r="A831" s="6"/>
      <c r="B831" s="6"/>
      <c r="C831" s="128"/>
      <c r="D831" s="6"/>
      <c r="E831" s="6"/>
      <c r="F831" s="131"/>
      <c r="G831" s="130"/>
      <c r="H831" s="6"/>
      <c r="I831" s="6"/>
      <c r="J831" s="6"/>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row>
    <row r="832" spans="1:35" ht="15.75" customHeight="1">
      <c r="A832" s="6"/>
      <c r="B832" s="6"/>
      <c r="C832" s="128"/>
      <c r="D832" s="6"/>
      <c r="E832" s="6"/>
      <c r="F832" s="131"/>
      <c r="G832" s="130"/>
      <c r="H832" s="6"/>
      <c r="I832" s="6"/>
      <c r="J832" s="6"/>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row>
    <row r="833" spans="1:35" ht="15.75" customHeight="1">
      <c r="A833" s="6"/>
      <c r="B833" s="6"/>
      <c r="C833" s="128"/>
      <c r="D833" s="6"/>
      <c r="E833" s="6"/>
      <c r="F833" s="131"/>
      <c r="G833" s="130"/>
      <c r="H833" s="6"/>
      <c r="I833" s="6"/>
      <c r="J833" s="6"/>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row>
    <row r="834" spans="1:35" ht="15.75" customHeight="1">
      <c r="A834" s="6"/>
      <c r="B834" s="6"/>
      <c r="C834" s="128"/>
      <c r="D834" s="6"/>
      <c r="E834" s="6"/>
      <c r="F834" s="131"/>
      <c r="G834" s="130"/>
      <c r="H834" s="6"/>
      <c r="I834" s="6"/>
      <c r="J834" s="6"/>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row>
    <row r="835" spans="1:35" ht="15.75" customHeight="1">
      <c r="A835" s="6"/>
      <c r="B835" s="6"/>
      <c r="C835" s="128"/>
      <c r="D835" s="6"/>
      <c r="E835" s="6"/>
      <c r="F835" s="131"/>
      <c r="G835" s="130"/>
      <c r="H835" s="6"/>
      <c r="I835" s="6"/>
      <c r="J835" s="6"/>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row>
    <row r="836" spans="1:35" ht="15.75" customHeight="1">
      <c r="A836" s="6"/>
      <c r="B836" s="6"/>
      <c r="C836" s="128"/>
      <c r="D836" s="6"/>
      <c r="E836" s="6"/>
      <c r="F836" s="131"/>
      <c r="G836" s="130"/>
      <c r="H836" s="6"/>
      <c r="I836" s="6"/>
      <c r="J836" s="6"/>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row>
    <row r="837" spans="1:35" ht="15.75" customHeight="1">
      <c r="A837" s="6"/>
      <c r="B837" s="6"/>
      <c r="C837" s="128"/>
      <c r="D837" s="6"/>
      <c r="E837" s="6"/>
      <c r="F837" s="131"/>
      <c r="G837" s="130"/>
      <c r="H837" s="6"/>
      <c r="I837" s="6"/>
      <c r="J837" s="6"/>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row>
    <row r="838" spans="1:35" ht="15.75" customHeight="1">
      <c r="A838" s="6"/>
      <c r="B838" s="6"/>
      <c r="C838" s="128"/>
      <c r="D838" s="6"/>
      <c r="E838" s="6"/>
      <c r="F838" s="131"/>
      <c r="G838" s="130"/>
      <c r="H838" s="6"/>
      <c r="I838" s="6"/>
      <c r="J838" s="6"/>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row>
    <row r="839" spans="1:35" ht="15.75" customHeight="1">
      <c r="A839" s="6"/>
      <c r="B839" s="6"/>
      <c r="C839" s="128"/>
      <c r="D839" s="6"/>
      <c r="E839" s="6"/>
      <c r="F839" s="131"/>
      <c r="G839" s="130"/>
      <c r="H839" s="6"/>
      <c r="I839" s="6"/>
      <c r="J839" s="6"/>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row>
    <row r="840" spans="1:35" ht="15.75" customHeight="1">
      <c r="A840" s="6"/>
      <c r="B840" s="6"/>
      <c r="C840" s="128"/>
      <c r="D840" s="6"/>
      <c r="E840" s="6"/>
      <c r="F840" s="131"/>
      <c r="G840" s="130"/>
      <c r="H840" s="6"/>
      <c r="I840" s="6"/>
      <c r="J840" s="6"/>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row>
    <row r="841" spans="1:35" ht="15.75" customHeight="1">
      <c r="A841" s="6"/>
      <c r="B841" s="6"/>
      <c r="C841" s="128"/>
      <c r="D841" s="6"/>
      <c r="E841" s="6"/>
      <c r="F841" s="131"/>
      <c r="G841" s="130"/>
      <c r="H841" s="6"/>
      <c r="I841" s="6"/>
      <c r="J841" s="6"/>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row>
    <row r="842" spans="1:35" ht="15.75" customHeight="1">
      <c r="A842" s="6"/>
      <c r="B842" s="6"/>
      <c r="C842" s="128"/>
      <c r="D842" s="6"/>
      <c r="E842" s="6"/>
      <c r="F842" s="131"/>
      <c r="G842" s="130"/>
      <c r="H842" s="6"/>
      <c r="I842" s="6"/>
      <c r="J842" s="6"/>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row>
    <row r="843" spans="1:35" ht="15.75" customHeight="1">
      <c r="A843" s="6"/>
      <c r="B843" s="6"/>
      <c r="C843" s="128"/>
      <c r="D843" s="6"/>
      <c r="E843" s="6"/>
      <c r="F843" s="131"/>
      <c r="G843" s="130"/>
      <c r="H843" s="6"/>
      <c r="I843" s="6"/>
      <c r="J843" s="6"/>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row>
    <row r="844" spans="1:35" ht="15.75" customHeight="1">
      <c r="A844" s="6"/>
      <c r="B844" s="6"/>
      <c r="C844" s="128"/>
      <c r="D844" s="6"/>
      <c r="E844" s="6"/>
      <c r="F844" s="131"/>
      <c r="G844" s="130"/>
      <c r="H844" s="6"/>
      <c r="I844" s="6"/>
      <c r="J844" s="6"/>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row>
    <row r="845" spans="1:35" ht="15.75" customHeight="1">
      <c r="A845" s="6"/>
      <c r="B845" s="6"/>
      <c r="C845" s="128"/>
      <c r="D845" s="6"/>
      <c r="E845" s="6"/>
      <c r="F845" s="131"/>
      <c r="G845" s="130"/>
      <c r="H845" s="6"/>
      <c r="I845" s="6"/>
      <c r="J845" s="6"/>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row>
    <row r="846" spans="1:35" ht="15.75" customHeight="1">
      <c r="A846" s="6"/>
      <c r="B846" s="6"/>
      <c r="C846" s="128"/>
      <c r="D846" s="6"/>
      <c r="E846" s="6"/>
      <c r="F846" s="131"/>
      <c r="G846" s="130"/>
      <c r="H846" s="6"/>
      <c r="I846" s="6"/>
      <c r="J846" s="6"/>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row>
    <row r="847" spans="1:35" ht="15.75" customHeight="1">
      <c r="A847" s="6"/>
      <c r="B847" s="6"/>
      <c r="C847" s="128"/>
      <c r="D847" s="6"/>
      <c r="E847" s="6"/>
      <c r="F847" s="131"/>
      <c r="G847" s="130"/>
      <c r="H847" s="6"/>
      <c r="I847" s="6"/>
      <c r="J847" s="6"/>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row>
    <row r="848" spans="1:35" ht="15.75" customHeight="1">
      <c r="A848" s="6"/>
      <c r="B848" s="6"/>
      <c r="C848" s="128"/>
      <c r="D848" s="6"/>
      <c r="E848" s="6"/>
      <c r="F848" s="131"/>
      <c r="G848" s="130"/>
      <c r="H848" s="6"/>
      <c r="I848" s="6"/>
      <c r="J848" s="6"/>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row>
    <row r="849" spans="1:35" ht="15.75" customHeight="1">
      <c r="A849" s="6"/>
      <c r="B849" s="6"/>
      <c r="C849" s="128"/>
      <c r="D849" s="6"/>
      <c r="E849" s="6"/>
      <c r="F849" s="131"/>
      <c r="G849" s="130"/>
      <c r="H849" s="6"/>
      <c r="I849" s="6"/>
      <c r="J849" s="6"/>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row>
    <row r="850" spans="1:35" ht="15.75" customHeight="1">
      <c r="A850" s="6"/>
      <c r="B850" s="6"/>
      <c r="C850" s="128"/>
      <c r="D850" s="6"/>
      <c r="E850" s="6"/>
      <c r="F850" s="131"/>
      <c r="G850" s="130"/>
      <c r="H850" s="6"/>
      <c r="I850" s="6"/>
      <c r="J850" s="6"/>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row>
    <row r="851" spans="1:35" ht="15.75" customHeight="1">
      <c r="A851" s="6"/>
      <c r="B851" s="6"/>
      <c r="C851" s="128"/>
      <c r="D851" s="6"/>
      <c r="E851" s="6"/>
      <c r="F851" s="131"/>
      <c r="G851" s="130"/>
      <c r="H851" s="6"/>
      <c r="I851" s="6"/>
      <c r="J851" s="6"/>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row>
    <row r="852" spans="1:35" ht="15.75" customHeight="1">
      <c r="A852" s="6"/>
      <c r="B852" s="6"/>
      <c r="C852" s="128"/>
      <c r="D852" s="6"/>
      <c r="E852" s="6"/>
      <c r="F852" s="131"/>
      <c r="G852" s="130"/>
      <c r="H852" s="6"/>
      <c r="I852" s="6"/>
      <c r="J852" s="6"/>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row>
    <row r="853" spans="1:35" ht="15.75" customHeight="1">
      <c r="A853" s="6"/>
      <c r="B853" s="6"/>
      <c r="C853" s="128"/>
      <c r="D853" s="6"/>
      <c r="E853" s="6"/>
      <c r="F853" s="131"/>
      <c r="G853" s="130"/>
      <c r="H853" s="6"/>
      <c r="I853" s="6"/>
      <c r="J853" s="6"/>
      <c r="K853" s="6"/>
      <c r="L853" s="6"/>
      <c r="M853" s="6"/>
      <c r="N853" s="6"/>
      <c r="O853" s="6"/>
      <c r="P853" s="6"/>
      <c r="Q853" s="6"/>
      <c r="R853" s="6"/>
      <c r="S853" s="6"/>
      <c r="T853" s="6"/>
      <c r="U853" s="6"/>
      <c r="V853" s="6"/>
      <c r="W853" s="6"/>
      <c r="X853" s="6"/>
      <c r="Y853" s="6"/>
      <c r="Z853" s="6"/>
      <c r="AA853" s="6"/>
      <c r="AB853" s="6"/>
      <c r="AC853" s="6"/>
      <c r="AD853" s="6"/>
      <c r="AE853" s="6"/>
      <c r="AF853" s="6"/>
      <c r="AG853" s="6"/>
      <c r="AH853" s="6"/>
      <c r="AI853" s="6"/>
    </row>
    <row r="854" spans="1:35" ht="15.75" customHeight="1">
      <c r="A854" s="6"/>
      <c r="B854" s="6"/>
      <c r="C854" s="128"/>
      <c r="D854" s="6"/>
      <c r="E854" s="6"/>
      <c r="F854" s="131"/>
      <c r="G854" s="130"/>
      <c r="H854" s="6"/>
      <c r="I854" s="6"/>
      <c r="J854" s="6"/>
      <c r="K854" s="6"/>
      <c r="L854" s="6"/>
      <c r="M854" s="6"/>
      <c r="N854" s="6"/>
      <c r="O854" s="6"/>
      <c r="P854" s="6"/>
      <c r="Q854" s="6"/>
      <c r="R854" s="6"/>
      <c r="S854" s="6"/>
      <c r="T854" s="6"/>
      <c r="U854" s="6"/>
      <c r="V854" s="6"/>
      <c r="W854" s="6"/>
      <c r="X854" s="6"/>
      <c r="Y854" s="6"/>
      <c r="Z854" s="6"/>
      <c r="AA854" s="6"/>
      <c r="AB854" s="6"/>
      <c r="AC854" s="6"/>
      <c r="AD854" s="6"/>
      <c r="AE854" s="6"/>
      <c r="AF854" s="6"/>
      <c r="AG854" s="6"/>
      <c r="AH854" s="6"/>
      <c r="AI854" s="6"/>
    </row>
    <row r="855" spans="1:35" ht="15.75" customHeight="1">
      <c r="A855" s="6"/>
      <c r="B855" s="6"/>
      <c r="C855" s="128"/>
      <c r="D855" s="6"/>
      <c r="E855" s="6"/>
      <c r="F855" s="131"/>
      <c r="G855" s="130"/>
      <c r="H855" s="6"/>
      <c r="I855" s="6"/>
      <c r="J855" s="6"/>
      <c r="K855" s="6"/>
      <c r="L855" s="6"/>
      <c r="M855" s="6"/>
      <c r="N855" s="6"/>
      <c r="O855" s="6"/>
      <c r="P855" s="6"/>
      <c r="Q855" s="6"/>
      <c r="R855" s="6"/>
      <c r="S855" s="6"/>
      <c r="T855" s="6"/>
      <c r="U855" s="6"/>
      <c r="V855" s="6"/>
      <c r="W855" s="6"/>
      <c r="X855" s="6"/>
      <c r="Y855" s="6"/>
      <c r="Z855" s="6"/>
      <c r="AA855" s="6"/>
      <c r="AB855" s="6"/>
      <c r="AC855" s="6"/>
      <c r="AD855" s="6"/>
      <c r="AE855" s="6"/>
      <c r="AF855" s="6"/>
      <c r="AG855" s="6"/>
      <c r="AH855" s="6"/>
      <c r="AI855" s="6"/>
    </row>
    <row r="856" spans="1:35" ht="15.75" customHeight="1">
      <c r="A856" s="6"/>
      <c r="B856" s="6"/>
      <c r="C856" s="128"/>
      <c r="D856" s="6"/>
      <c r="E856" s="6"/>
      <c r="F856" s="131"/>
      <c r="G856" s="130"/>
      <c r="H856" s="6"/>
      <c r="I856" s="6"/>
      <c r="J856" s="6"/>
      <c r="K856" s="6"/>
      <c r="L856" s="6"/>
      <c r="M856" s="6"/>
      <c r="N856" s="6"/>
      <c r="O856" s="6"/>
      <c r="P856" s="6"/>
      <c r="Q856" s="6"/>
      <c r="R856" s="6"/>
      <c r="S856" s="6"/>
      <c r="T856" s="6"/>
      <c r="U856" s="6"/>
      <c r="V856" s="6"/>
      <c r="W856" s="6"/>
      <c r="X856" s="6"/>
      <c r="Y856" s="6"/>
      <c r="Z856" s="6"/>
      <c r="AA856" s="6"/>
      <c r="AB856" s="6"/>
      <c r="AC856" s="6"/>
      <c r="AD856" s="6"/>
      <c r="AE856" s="6"/>
      <c r="AF856" s="6"/>
      <c r="AG856" s="6"/>
      <c r="AH856" s="6"/>
      <c r="AI856" s="6"/>
    </row>
    <row r="857" spans="1:35" ht="15.75" customHeight="1">
      <c r="A857" s="6"/>
      <c r="B857" s="6"/>
      <c r="C857" s="128"/>
      <c r="D857" s="6"/>
      <c r="E857" s="6"/>
      <c r="F857" s="131"/>
      <c r="G857" s="130"/>
      <c r="H857" s="6"/>
      <c r="I857" s="6"/>
      <c r="J857" s="6"/>
      <c r="K857" s="6"/>
      <c r="L857" s="6"/>
      <c r="M857" s="6"/>
      <c r="N857" s="6"/>
      <c r="O857" s="6"/>
      <c r="P857" s="6"/>
      <c r="Q857" s="6"/>
      <c r="R857" s="6"/>
      <c r="S857" s="6"/>
      <c r="T857" s="6"/>
      <c r="U857" s="6"/>
      <c r="V857" s="6"/>
      <c r="W857" s="6"/>
      <c r="X857" s="6"/>
      <c r="Y857" s="6"/>
      <c r="Z857" s="6"/>
      <c r="AA857" s="6"/>
      <c r="AB857" s="6"/>
      <c r="AC857" s="6"/>
      <c r="AD857" s="6"/>
      <c r="AE857" s="6"/>
      <c r="AF857" s="6"/>
      <c r="AG857" s="6"/>
      <c r="AH857" s="6"/>
      <c r="AI857" s="6"/>
    </row>
    <row r="858" spans="1:35" ht="15.75" customHeight="1">
      <c r="A858" s="6"/>
      <c r="B858" s="6"/>
      <c r="C858" s="128"/>
      <c r="D858" s="6"/>
      <c r="E858" s="6"/>
      <c r="F858" s="131"/>
      <c r="G858" s="130"/>
      <c r="H858" s="6"/>
      <c r="I858" s="6"/>
      <c r="J858" s="6"/>
      <c r="K858" s="6"/>
      <c r="L858" s="6"/>
      <c r="M858" s="6"/>
      <c r="N858" s="6"/>
      <c r="O858" s="6"/>
      <c r="P858" s="6"/>
      <c r="Q858" s="6"/>
      <c r="R858" s="6"/>
      <c r="S858" s="6"/>
      <c r="T858" s="6"/>
      <c r="U858" s="6"/>
      <c r="V858" s="6"/>
      <c r="W858" s="6"/>
      <c r="X858" s="6"/>
      <c r="Y858" s="6"/>
      <c r="Z858" s="6"/>
      <c r="AA858" s="6"/>
      <c r="AB858" s="6"/>
      <c r="AC858" s="6"/>
      <c r="AD858" s="6"/>
      <c r="AE858" s="6"/>
      <c r="AF858" s="6"/>
      <c r="AG858" s="6"/>
      <c r="AH858" s="6"/>
      <c r="AI858" s="6"/>
    </row>
    <row r="859" spans="1:35" ht="15.75" customHeight="1">
      <c r="A859" s="6"/>
      <c r="B859" s="6"/>
      <c r="C859" s="128"/>
      <c r="D859" s="6"/>
      <c r="E859" s="6"/>
      <c r="F859" s="131"/>
      <c r="G859" s="130"/>
      <c r="H859" s="6"/>
      <c r="I859" s="6"/>
      <c r="J859" s="6"/>
      <c r="K859" s="6"/>
      <c r="L859" s="6"/>
      <c r="M859" s="6"/>
      <c r="N859" s="6"/>
      <c r="O859" s="6"/>
      <c r="P859" s="6"/>
      <c r="Q859" s="6"/>
      <c r="R859" s="6"/>
      <c r="S859" s="6"/>
      <c r="T859" s="6"/>
      <c r="U859" s="6"/>
      <c r="V859" s="6"/>
      <c r="W859" s="6"/>
      <c r="X859" s="6"/>
      <c r="Y859" s="6"/>
      <c r="Z859" s="6"/>
      <c r="AA859" s="6"/>
      <c r="AB859" s="6"/>
      <c r="AC859" s="6"/>
      <c r="AD859" s="6"/>
      <c r="AE859" s="6"/>
      <c r="AF859" s="6"/>
      <c r="AG859" s="6"/>
      <c r="AH859" s="6"/>
      <c r="AI859" s="6"/>
    </row>
    <row r="860" spans="1:35" ht="15.75" customHeight="1">
      <c r="A860" s="6"/>
      <c r="B860" s="6"/>
      <c r="C860" s="128"/>
      <c r="D860" s="6"/>
      <c r="E860" s="6"/>
      <c r="F860" s="131"/>
      <c r="G860" s="130"/>
      <c r="H860" s="6"/>
      <c r="I860" s="6"/>
      <c r="J860" s="6"/>
      <c r="K860" s="6"/>
      <c r="L860" s="6"/>
      <c r="M860" s="6"/>
      <c r="N860" s="6"/>
      <c r="O860" s="6"/>
      <c r="P860" s="6"/>
      <c r="Q860" s="6"/>
      <c r="R860" s="6"/>
      <c r="S860" s="6"/>
      <c r="T860" s="6"/>
      <c r="U860" s="6"/>
      <c r="V860" s="6"/>
      <c r="W860" s="6"/>
      <c r="X860" s="6"/>
      <c r="Y860" s="6"/>
      <c r="Z860" s="6"/>
      <c r="AA860" s="6"/>
      <c r="AB860" s="6"/>
      <c r="AC860" s="6"/>
      <c r="AD860" s="6"/>
      <c r="AE860" s="6"/>
      <c r="AF860" s="6"/>
      <c r="AG860" s="6"/>
      <c r="AH860" s="6"/>
      <c r="AI860" s="6"/>
    </row>
    <row r="861" spans="1:35" ht="15.75" customHeight="1">
      <c r="A861" s="6"/>
      <c r="B861" s="6"/>
      <c r="C861" s="128"/>
      <c r="D861" s="6"/>
      <c r="E861" s="6"/>
      <c r="F861" s="131"/>
      <c r="G861" s="130"/>
      <c r="H861" s="6"/>
      <c r="I861" s="6"/>
      <c r="J861" s="6"/>
      <c r="K861" s="6"/>
      <c r="L861" s="6"/>
      <c r="M861" s="6"/>
      <c r="N861" s="6"/>
      <c r="O861" s="6"/>
      <c r="P861" s="6"/>
      <c r="Q861" s="6"/>
      <c r="R861" s="6"/>
      <c r="S861" s="6"/>
      <c r="T861" s="6"/>
      <c r="U861" s="6"/>
      <c r="V861" s="6"/>
      <c r="W861" s="6"/>
      <c r="X861" s="6"/>
      <c r="Y861" s="6"/>
      <c r="Z861" s="6"/>
      <c r="AA861" s="6"/>
      <c r="AB861" s="6"/>
      <c r="AC861" s="6"/>
      <c r="AD861" s="6"/>
      <c r="AE861" s="6"/>
      <c r="AF861" s="6"/>
      <c r="AG861" s="6"/>
      <c r="AH861" s="6"/>
      <c r="AI861" s="6"/>
    </row>
    <row r="862" spans="1:35" ht="15.75" customHeight="1">
      <c r="A862" s="6"/>
      <c r="B862" s="6"/>
      <c r="C862" s="128"/>
      <c r="D862" s="6"/>
      <c r="E862" s="6"/>
      <c r="F862" s="131"/>
      <c r="G862" s="130"/>
      <c r="H862" s="6"/>
      <c r="I862" s="6"/>
      <c r="J862" s="6"/>
      <c r="K862" s="6"/>
      <c r="L862" s="6"/>
      <c r="M862" s="6"/>
      <c r="N862" s="6"/>
      <c r="O862" s="6"/>
      <c r="P862" s="6"/>
      <c r="Q862" s="6"/>
      <c r="R862" s="6"/>
      <c r="S862" s="6"/>
      <c r="T862" s="6"/>
      <c r="U862" s="6"/>
      <c r="V862" s="6"/>
      <c r="W862" s="6"/>
      <c r="X862" s="6"/>
      <c r="Y862" s="6"/>
      <c r="Z862" s="6"/>
      <c r="AA862" s="6"/>
      <c r="AB862" s="6"/>
      <c r="AC862" s="6"/>
      <c r="AD862" s="6"/>
      <c r="AE862" s="6"/>
      <c r="AF862" s="6"/>
      <c r="AG862" s="6"/>
      <c r="AH862" s="6"/>
      <c r="AI862" s="6"/>
    </row>
    <row r="863" spans="1:35" ht="15.75" customHeight="1">
      <c r="A863" s="6"/>
      <c r="B863" s="6"/>
      <c r="C863" s="128"/>
      <c r="D863" s="6"/>
      <c r="E863" s="6"/>
      <c r="F863" s="131"/>
      <c r="G863" s="130"/>
      <c r="H863" s="6"/>
      <c r="I863" s="6"/>
      <c r="J863" s="6"/>
      <c r="K863" s="6"/>
      <c r="L863" s="6"/>
      <c r="M863" s="6"/>
      <c r="N863" s="6"/>
      <c r="O863" s="6"/>
      <c r="P863" s="6"/>
      <c r="Q863" s="6"/>
      <c r="R863" s="6"/>
      <c r="S863" s="6"/>
      <c r="T863" s="6"/>
      <c r="U863" s="6"/>
      <c r="V863" s="6"/>
      <c r="W863" s="6"/>
      <c r="X863" s="6"/>
      <c r="Y863" s="6"/>
      <c r="Z863" s="6"/>
      <c r="AA863" s="6"/>
      <c r="AB863" s="6"/>
      <c r="AC863" s="6"/>
      <c r="AD863" s="6"/>
      <c r="AE863" s="6"/>
      <c r="AF863" s="6"/>
      <c r="AG863" s="6"/>
      <c r="AH863" s="6"/>
      <c r="AI863" s="6"/>
    </row>
    <row r="864" spans="1:35" ht="15.75" customHeight="1">
      <c r="A864" s="6"/>
      <c r="B864" s="6"/>
      <c r="C864" s="128"/>
      <c r="D864" s="6"/>
      <c r="E864" s="6"/>
      <c r="F864" s="131"/>
      <c r="G864" s="130"/>
      <c r="H864" s="6"/>
      <c r="I864" s="6"/>
      <c r="J864" s="6"/>
      <c r="K864" s="6"/>
      <c r="L864" s="6"/>
      <c r="M864" s="6"/>
      <c r="N864" s="6"/>
      <c r="O864" s="6"/>
      <c r="P864" s="6"/>
      <c r="Q864" s="6"/>
      <c r="R864" s="6"/>
      <c r="S864" s="6"/>
      <c r="T864" s="6"/>
      <c r="U864" s="6"/>
      <c r="V864" s="6"/>
      <c r="W864" s="6"/>
      <c r="X864" s="6"/>
      <c r="Y864" s="6"/>
      <c r="Z864" s="6"/>
      <c r="AA864" s="6"/>
      <c r="AB864" s="6"/>
      <c r="AC864" s="6"/>
      <c r="AD864" s="6"/>
      <c r="AE864" s="6"/>
      <c r="AF864" s="6"/>
      <c r="AG864" s="6"/>
      <c r="AH864" s="6"/>
      <c r="AI864" s="6"/>
    </row>
    <row r="865" spans="1:35" ht="15.75" customHeight="1">
      <c r="A865" s="6"/>
      <c r="B865" s="6"/>
      <c r="C865" s="128"/>
      <c r="D865" s="6"/>
      <c r="E865" s="6"/>
      <c r="F865" s="131"/>
      <c r="G865" s="130"/>
      <c r="H865" s="6"/>
      <c r="I865" s="6"/>
      <c r="J865" s="6"/>
      <c r="K865" s="6"/>
      <c r="L865" s="6"/>
      <c r="M865" s="6"/>
      <c r="N865" s="6"/>
      <c r="O865" s="6"/>
      <c r="P865" s="6"/>
      <c r="Q865" s="6"/>
      <c r="R865" s="6"/>
      <c r="S865" s="6"/>
      <c r="T865" s="6"/>
      <c r="U865" s="6"/>
      <c r="V865" s="6"/>
      <c r="W865" s="6"/>
      <c r="X865" s="6"/>
      <c r="Y865" s="6"/>
      <c r="Z865" s="6"/>
      <c r="AA865" s="6"/>
      <c r="AB865" s="6"/>
      <c r="AC865" s="6"/>
      <c r="AD865" s="6"/>
      <c r="AE865" s="6"/>
      <c r="AF865" s="6"/>
      <c r="AG865" s="6"/>
      <c r="AH865" s="6"/>
      <c r="AI865" s="6"/>
    </row>
    <row r="866" spans="1:35" ht="15.75" customHeight="1">
      <c r="A866" s="6"/>
      <c r="B866" s="6"/>
      <c r="C866" s="128"/>
      <c r="D866" s="6"/>
      <c r="E866" s="6"/>
      <c r="F866" s="131"/>
      <c r="G866" s="130"/>
      <c r="H866" s="6"/>
      <c r="I866" s="6"/>
      <c r="J866" s="6"/>
      <c r="K866" s="6"/>
      <c r="L866" s="6"/>
      <c r="M866" s="6"/>
      <c r="N866" s="6"/>
      <c r="O866" s="6"/>
      <c r="P866" s="6"/>
      <c r="Q866" s="6"/>
      <c r="R866" s="6"/>
      <c r="S866" s="6"/>
      <c r="T866" s="6"/>
      <c r="U866" s="6"/>
      <c r="V866" s="6"/>
      <c r="W866" s="6"/>
      <c r="X866" s="6"/>
      <c r="Y866" s="6"/>
      <c r="Z866" s="6"/>
      <c r="AA866" s="6"/>
      <c r="AB866" s="6"/>
      <c r="AC866" s="6"/>
      <c r="AD866" s="6"/>
      <c r="AE866" s="6"/>
      <c r="AF866" s="6"/>
      <c r="AG866" s="6"/>
      <c r="AH866" s="6"/>
      <c r="AI866" s="6"/>
    </row>
    <row r="867" spans="1:35" ht="15.75" customHeight="1">
      <c r="A867" s="6"/>
      <c r="B867" s="6"/>
      <c r="C867" s="128"/>
      <c r="D867" s="6"/>
      <c r="E867" s="6"/>
      <c r="F867" s="131"/>
      <c r="G867" s="130"/>
      <c r="H867" s="6"/>
      <c r="I867" s="6"/>
      <c r="J867" s="6"/>
      <c r="K867" s="6"/>
      <c r="L867" s="6"/>
      <c r="M867" s="6"/>
      <c r="N867" s="6"/>
      <c r="O867" s="6"/>
      <c r="P867" s="6"/>
      <c r="Q867" s="6"/>
      <c r="R867" s="6"/>
      <c r="S867" s="6"/>
      <c r="T867" s="6"/>
      <c r="U867" s="6"/>
      <c r="V867" s="6"/>
      <c r="W867" s="6"/>
      <c r="X867" s="6"/>
      <c r="Y867" s="6"/>
      <c r="Z867" s="6"/>
      <c r="AA867" s="6"/>
      <c r="AB867" s="6"/>
      <c r="AC867" s="6"/>
      <c r="AD867" s="6"/>
      <c r="AE867" s="6"/>
      <c r="AF867" s="6"/>
      <c r="AG867" s="6"/>
      <c r="AH867" s="6"/>
      <c r="AI867" s="6"/>
    </row>
    <row r="868" spans="1:35" ht="15.75" customHeight="1">
      <c r="A868" s="6"/>
      <c r="B868" s="6"/>
      <c r="C868" s="128"/>
      <c r="D868" s="6"/>
      <c r="E868" s="6"/>
      <c r="F868" s="131"/>
      <c r="G868" s="130"/>
      <c r="H868" s="6"/>
      <c r="I868" s="6"/>
      <c r="J868" s="6"/>
      <c r="K868" s="6"/>
      <c r="L868" s="6"/>
      <c r="M868" s="6"/>
      <c r="N868" s="6"/>
      <c r="O868" s="6"/>
      <c r="P868" s="6"/>
      <c r="Q868" s="6"/>
      <c r="R868" s="6"/>
      <c r="S868" s="6"/>
      <c r="T868" s="6"/>
      <c r="U868" s="6"/>
      <c r="V868" s="6"/>
      <c r="W868" s="6"/>
      <c r="X868" s="6"/>
      <c r="Y868" s="6"/>
      <c r="Z868" s="6"/>
      <c r="AA868" s="6"/>
      <c r="AB868" s="6"/>
      <c r="AC868" s="6"/>
      <c r="AD868" s="6"/>
      <c r="AE868" s="6"/>
      <c r="AF868" s="6"/>
      <c r="AG868" s="6"/>
      <c r="AH868" s="6"/>
      <c r="AI868" s="6"/>
    </row>
    <row r="869" spans="1:35" ht="15.75" customHeight="1">
      <c r="A869" s="6"/>
      <c r="B869" s="6"/>
      <c r="C869" s="128"/>
      <c r="D869" s="6"/>
      <c r="E869" s="6"/>
      <c r="F869" s="131"/>
      <c r="G869" s="130"/>
      <c r="H869" s="6"/>
      <c r="I869" s="6"/>
      <c r="J869" s="6"/>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row>
    <row r="870" spans="1:35" ht="15.75" customHeight="1">
      <c r="A870" s="6"/>
      <c r="B870" s="6"/>
      <c r="C870" s="128"/>
      <c r="D870" s="6"/>
      <c r="E870" s="6"/>
      <c r="F870" s="131"/>
      <c r="G870" s="130"/>
      <c r="H870" s="6"/>
      <c r="I870" s="6"/>
      <c r="J870" s="6"/>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row>
    <row r="871" spans="1:35" ht="15.75" customHeight="1">
      <c r="A871" s="6"/>
      <c r="B871" s="6"/>
      <c r="C871" s="128"/>
      <c r="D871" s="6"/>
      <c r="E871" s="6"/>
      <c r="F871" s="131"/>
      <c r="G871" s="130"/>
      <c r="H871" s="6"/>
      <c r="I871" s="6"/>
      <c r="J871" s="6"/>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row>
    <row r="872" spans="1:35" ht="15.75" customHeight="1">
      <c r="A872" s="6"/>
      <c r="B872" s="6"/>
      <c r="C872" s="128"/>
      <c r="D872" s="6"/>
      <c r="E872" s="6"/>
      <c r="F872" s="131"/>
      <c r="G872" s="130"/>
      <c r="H872" s="6"/>
      <c r="I872" s="6"/>
      <c r="J872" s="6"/>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row>
    <row r="873" spans="1:35" ht="15.75" customHeight="1">
      <c r="A873" s="6"/>
      <c r="B873" s="6"/>
      <c r="C873" s="128"/>
      <c r="D873" s="6"/>
      <c r="E873" s="6"/>
      <c r="F873" s="131"/>
      <c r="G873" s="130"/>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row>
    <row r="874" spans="1:35" ht="15.75" customHeight="1">
      <c r="A874" s="6"/>
      <c r="B874" s="6"/>
      <c r="C874" s="128"/>
      <c r="D874" s="6"/>
      <c r="E874" s="6"/>
      <c r="F874" s="131"/>
      <c r="G874" s="130"/>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row>
    <row r="875" spans="1:35" ht="15.75" customHeight="1">
      <c r="A875" s="6"/>
      <c r="B875" s="6"/>
      <c r="C875" s="128"/>
      <c r="D875" s="6"/>
      <c r="E875" s="6"/>
      <c r="F875" s="131"/>
      <c r="G875" s="130"/>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row>
    <row r="876" spans="1:35" ht="15.75" customHeight="1">
      <c r="A876" s="6"/>
      <c r="B876" s="6"/>
      <c r="C876" s="128"/>
      <c r="D876" s="6"/>
      <c r="E876" s="6"/>
      <c r="F876" s="131"/>
      <c r="G876" s="130"/>
      <c r="H876" s="6"/>
      <c r="I876" s="6"/>
      <c r="J876" s="6"/>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row>
    <row r="877" spans="1:35" ht="15.75" customHeight="1">
      <c r="A877" s="6"/>
      <c r="B877" s="6"/>
      <c r="C877" s="128"/>
      <c r="D877" s="6"/>
      <c r="E877" s="6"/>
      <c r="F877" s="131"/>
      <c r="G877" s="130"/>
      <c r="H877" s="6"/>
      <c r="I877" s="6"/>
      <c r="J877" s="6"/>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row>
    <row r="878" spans="1:35" ht="15.75" customHeight="1">
      <c r="A878" s="6"/>
      <c r="B878" s="6"/>
      <c r="C878" s="128"/>
      <c r="D878" s="6"/>
      <c r="E878" s="6"/>
      <c r="F878" s="131"/>
      <c r="G878" s="130"/>
      <c r="H878" s="6"/>
      <c r="I878" s="6"/>
      <c r="J878" s="6"/>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row>
    <row r="879" spans="1:35" ht="15.75" customHeight="1">
      <c r="A879" s="6"/>
      <c r="B879" s="6"/>
      <c r="C879" s="128"/>
      <c r="D879" s="6"/>
      <c r="E879" s="6"/>
      <c r="F879" s="131"/>
      <c r="G879" s="130"/>
      <c r="H879" s="6"/>
      <c r="I879" s="6"/>
      <c r="J879" s="6"/>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row>
    <row r="880" spans="1:35" ht="15.75" customHeight="1">
      <c r="A880" s="6"/>
      <c r="B880" s="6"/>
      <c r="C880" s="128"/>
      <c r="D880" s="6"/>
      <c r="E880" s="6"/>
      <c r="F880" s="131"/>
      <c r="G880" s="130"/>
      <c r="H880" s="6"/>
      <c r="I880" s="6"/>
      <c r="J880" s="6"/>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row>
    <row r="881" spans="1:35" ht="15.75" customHeight="1">
      <c r="A881" s="6"/>
      <c r="B881" s="6"/>
      <c r="C881" s="128"/>
      <c r="D881" s="6"/>
      <c r="E881" s="6"/>
      <c r="F881" s="131"/>
      <c r="G881" s="130"/>
      <c r="H881" s="6"/>
      <c r="I881" s="6"/>
      <c r="J881" s="6"/>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row>
    <row r="882" spans="1:35" ht="15.75" customHeight="1">
      <c r="A882" s="6"/>
      <c r="B882" s="6"/>
      <c r="C882" s="128"/>
      <c r="D882" s="6"/>
      <c r="E882" s="6"/>
      <c r="F882" s="131"/>
      <c r="G882" s="130"/>
      <c r="H882" s="6"/>
      <c r="I882" s="6"/>
      <c r="J882" s="6"/>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row>
    <row r="883" spans="1:35" ht="15.75" customHeight="1">
      <c r="A883" s="6"/>
      <c r="B883" s="6"/>
      <c r="C883" s="128"/>
      <c r="D883" s="6"/>
      <c r="E883" s="6"/>
      <c r="F883" s="131"/>
      <c r="G883" s="130"/>
      <c r="H883" s="6"/>
      <c r="I883" s="6"/>
      <c r="J883" s="6"/>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row>
    <row r="884" spans="1:35" ht="15.75" customHeight="1">
      <c r="A884" s="6"/>
      <c r="B884" s="6"/>
      <c r="C884" s="128"/>
      <c r="D884" s="6"/>
      <c r="E884" s="6"/>
      <c r="F884" s="131"/>
      <c r="G884" s="130"/>
      <c r="H884" s="6"/>
      <c r="I884" s="6"/>
      <c r="J884" s="6"/>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row>
    <row r="885" spans="1:35" ht="15.75" customHeight="1">
      <c r="A885" s="6"/>
      <c r="B885" s="6"/>
      <c r="C885" s="128"/>
      <c r="D885" s="6"/>
      <c r="E885" s="6"/>
      <c r="F885" s="131"/>
      <c r="G885" s="130"/>
      <c r="H885" s="6"/>
      <c r="I885" s="6"/>
      <c r="J885" s="6"/>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row>
    <row r="886" spans="1:35" ht="15.75" customHeight="1">
      <c r="A886" s="6"/>
      <c r="B886" s="6"/>
      <c r="C886" s="128"/>
      <c r="D886" s="6"/>
      <c r="E886" s="6"/>
      <c r="F886" s="131"/>
      <c r="G886" s="130"/>
      <c r="H886" s="6"/>
      <c r="I886" s="6"/>
      <c r="J886" s="6"/>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row>
    <row r="887" spans="1:35" ht="15.75" customHeight="1">
      <c r="A887" s="6"/>
      <c r="B887" s="6"/>
      <c r="C887" s="128"/>
      <c r="D887" s="6"/>
      <c r="E887" s="6"/>
      <c r="F887" s="131"/>
      <c r="G887" s="130"/>
      <c r="H887" s="6"/>
      <c r="I887" s="6"/>
      <c r="J887" s="6"/>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row>
    <row r="888" spans="1:35" ht="15.75" customHeight="1">
      <c r="A888" s="6"/>
      <c r="B888" s="6"/>
      <c r="C888" s="128"/>
      <c r="D888" s="6"/>
      <c r="E888" s="6"/>
      <c r="F888" s="131"/>
      <c r="G888" s="130"/>
      <c r="H888" s="6"/>
      <c r="I888" s="6"/>
      <c r="J888" s="6"/>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row>
    <row r="889" spans="1:35" ht="15.75" customHeight="1">
      <c r="A889" s="6"/>
      <c r="B889" s="6"/>
      <c r="C889" s="128"/>
      <c r="D889" s="6"/>
      <c r="E889" s="6"/>
      <c r="F889" s="131"/>
      <c r="G889" s="130"/>
      <c r="H889" s="6"/>
      <c r="I889" s="6"/>
      <c r="J889" s="6"/>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row>
    <row r="890" spans="1:35" ht="15.75" customHeight="1">
      <c r="A890" s="6"/>
      <c r="B890" s="6"/>
      <c r="C890" s="128"/>
      <c r="D890" s="6"/>
      <c r="E890" s="6"/>
      <c r="F890" s="131"/>
      <c r="G890" s="130"/>
      <c r="H890" s="6"/>
      <c r="I890" s="6"/>
      <c r="J890" s="6"/>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row>
    <row r="891" spans="1:35" ht="15.75" customHeight="1">
      <c r="A891" s="6"/>
      <c r="B891" s="6"/>
      <c r="C891" s="128"/>
      <c r="D891" s="6"/>
      <c r="E891" s="6"/>
      <c r="F891" s="131"/>
      <c r="G891" s="130"/>
      <c r="H891" s="6"/>
      <c r="I891" s="6"/>
      <c r="J891" s="6"/>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row>
    <row r="892" spans="1:35" ht="15.75" customHeight="1">
      <c r="A892" s="6"/>
      <c r="B892" s="6"/>
      <c r="C892" s="128"/>
      <c r="D892" s="6"/>
      <c r="E892" s="6"/>
      <c r="F892" s="131"/>
      <c r="G892" s="130"/>
      <c r="H892" s="6"/>
      <c r="I892" s="6"/>
      <c r="J892" s="6"/>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row>
    <row r="893" spans="1:35" ht="15.75" customHeight="1">
      <c r="A893" s="6"/>
      <c r="B893" s="6"/>
      <c r="C893" s="128"/>
      <c r="D893" s="6"/>
      <c r="E893" s="6"/>
      <c r="F893" s="131"/>
      <c r="G893" s="130"/>
      <c r="H893" s="6"/>
      <c r="I893" s="6"/>
      <c r="J893" s="6"/>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row>
    <row r="894" spans="1:35" ht="15.75" customHeight="1">
      <c r="A894" s="6"/>
      <c r="B894" s="6"/>
      <c r="C894" s="128"/>
      <c r="D894" s="6"/>
      <c r="E894" s="6"/>
      <c r="F894" s="131"/>
      <c r="G894" s="130"/>
      <c r="H894" s="6"/>
      <c r="I894" s="6"/>
      <c r="J894" s="6"/>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row>
    <row r="895" spans="1:35" ht="15.75" customHeight="1">
      <c r="A895" s="6"/>
      <c r="B895" s="6"/>
      <c r="C895" s="128"/>
      <c r="D895" s="6"/>
      <c r="E895" s="6"/>
      <c r="F895" s="131"/>
      <c r="G895" s="130"/>
      <c r="H895" s="6"/>
      <c r="I895" s="6"/>
      <c r="J895" s="6"/>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row>
    <row r="896" spans="1:35" ht="15.75" customHeight="1">
      <c r="A896" s="6"/>
      <c r="B896" s="6"/>
      <c r="C896" s="128"/>
      <c r="D896" s="6"/>
      <c r="E896" s="6"/>
      <c r="F896" s="131"/>
      <c r="G896" s="130"/>
      <c r="H896" s="6"/>
      <c r="I896" s="6"/>
      <c r="J896" s="6"/>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row>
    <row r="897" spans="1:35" ht="15.75" customHeight="1">
      <c r="A897" s="6"/>
      <c r="B897" s="6"/>
      <c r="C897" s="128"/>
      <c r="D897" s="6"/>
      <c r="E897" s="6"/>
      <c r="F897" s="131"/>
      <c r="G897" s="130"/>
      <c r="H897" s="6"/>
      <c r="I897" s="6"/>
      <c r="J897" s="6"/>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row>
    <row r="898" spans="1:35" ht="15.75" customHeight="1">
      <c r="A898" s="6"/>
      <c r="B898" s="6"/>
      <c r="C898" s="128"/>
      <c r="D898" s="6"/>
      <c r="E898" s="6"/>
      <c r="F898" s="131"/>
      <c r="G898" s="130"/>
      <c r="H898" s="6"/>
      <c r="I898" s="6"/>
      <c r="J898" s="6"/>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row>
    <row r="899" spans="1:35" ht="15.75" customHeight="1">
      <c r="A899" s="6"/>
      <c r="B899" s="6"/>
      <c r="C899" s="128"/>
      <c r="D899" s="6"/>
      <c r="E899" s="6"/>
      <c r="F899" s="131"/>
      <c r="G899" s="130"/>
      <c r="H899" s="6"/>
      <c r="I899" s="6"/>
      <c r="J899" s="6"/>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row>
    <row r="900" spans="1:35" ht="15.75" customHeight="1">
      <c r="A900" s="6"/>
      <c r="B900" s="6"/>
      <c r="C900" s="128"/>
      <c r="D900" s="6"/>
      <c r="E900" s="6"/>
      <c r="F900" s="131"/>
      <c r="G900" s="130"/>
      <c r="H900" s="6"/>
      <c r="I900" s="6"/>
      <c r="J900" s="6"/>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row>
    <row r="901" spans="1:35" ht="15.75" customHeight="1">
      <c r="A901" s="6"/>
      <c r="B901" s="6"/>
      <c r="C901" s="128"/>
      <c r="D901" s="6"/>
      <c r="E901" s="6"/>
      <c r="F901" s="131"/>
      <c r="G901" s="130"/>
      <c r="H901" s="6"/>
      <c r="I901" s="6"/>
      <c r="J901" s="6"/>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row>
    <row r="902" spans="1:35" ht="15.75" customHeight="1">
      <c r="A902" s="6"/>
      <c r="B902" s="6"/>
      <c r="C902" s="128"/>
      <c r="D902" s="6"/>
      <c r="E902" s="6"/>
      <c r="F902" s="131"/>
      <c r="G902" s="130"/>
      <c r="H902" s="6"/>
      <c r="I902" s="6"/>
      <c r="J902" s="6"/>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row>
    <row r="903" spans="1:35" ht="15.75" customHeight="1">
      <c r="A903" s="6"/>
      <c r="B903" s="6"/>
      <c r="C903" s="128"/>
      <c r="D903" s="6"/>
      <c r="E903" s="6"/>
      <c r="F903" s="131"/>
      <c r="G903" s="130"/>
      <c r="H903" s="6"/>
      <c r="I903" s="6"/>
      <c r="J903" s="6"/>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row>
    <row r="904" spans="1:35" ht="15.75" customHeight="1">
      <c r="A904" s="6"/>
      <c r="B904" s="6"/>
      <c r="C904" s="128"/>
      <c r="D904" s="6"/>
      <c r="E904" s="6"/>
      <c r="F904" s="131"/>
      <c r="G904" s="130"/>
      <c r="H904" s="6"/>
      <c r="I904" s="6"/>
      <c r="J904" s="6"/>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row>
    <row r="905" spans="1:35" ht="15.75" customHeight="1">
      <c r="A905" s="6"/>
      <c r="B905" s="6"/>
      <c r="C905" s="128"/>
      <c r="D905" s="6"/>
      <c r="E905" s="6"/>
      <c r="F905" s="131"/>
      <c r="G905" s="130"/>
      <c r="H905" s="6"/>
      <c r="I905" s="6"/>
      <c r="J905" s="6"/>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row>
    <row r="906" spans="1:35" ht="15.75" customHeight="1">
      <c r="A906" s="6"/>
      <c r="B906" s="6"/>
      <c r="C906" s="128"/>
      <c r="D906" s="6"/>
      <c r="E906" s="6"/>
      <c r="F906" s="131"/>
      <c r="G906" s="130"/>
      <c r="H906" s="6"/>
      <c r="I906" s="6"/>
      <c r="J906" s="6"/>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row>
    <row r="907" spans="1:35" ht="15.75" customHeight="1">
      <c r="A907" s="6"/>
      <c r="B907" s="6"/>
      <c r="C907" s="128"/>
      <c r="D907" s="6"/>
      <c r="E907" s="6"/>
      <c r="F907" s="131"/>
      <c r="G907" s="130"/>
      <c r="H907" s="6"/>
      <c r="I907" s="6"/>
      <c r="J907" s="6"/>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row>
    <row r="908" spans="1:35" ht="15.75" customHeight="1">
      <c r="A908" s="6"/>
      <c r="B908" s="6"/>
      <c r="C908" s="128"/>
      <c r="D908" s="6"/>
      <c r="E908" s="6"/>
      <c r="F908" s="131"/>
      <c r="G908" s="130"/>
      <c r="H908" s="6"/>
      <c r="I908" s="6"/>
      <c r="J908" s="6"/>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row>
    <row r="909" spans="1:35" ht="15.75" customHeight="1">
      <c r="A909" s="6"/>
      <c r="B909" s="6"/>
      <c r="C909" s="128"/>
      <c r="D909" s="6"/>
      <c r="E909" s="6"/>
      <c r="F909" s="131"/>
      <c r="G909" s="130"/>
      <c r="H909" s="6"/>
      <c r="I909" s="6"/>
      <c r="J909" s="6"/>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row>
    <row r="910" spans="1:35" ht="15.75" customHeight="1">
      <c r="A910" s="6"/>
      <c r="B910" s="6"/>
      <c r="C910" s="128"/>
      <c r="D910" s="6"/>
      <c r="E910" s="6"/>
      <c r="F910" s="131"/>
      <c r="G910" s="130"/>
      <c r="H910" s="6"/>
      <c r="I910" s="6"/>
      <c r="J910" s="6"/>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row>
    <row r="911" spans="1:35" ht="15.75" customHeight="1">
      <c r="A911" s="6"/>
      <c r="B911" s="6"/>
      <c r="C911" s="128"/>
      <c r="D911" s="6"/>
      <c r="E911" s="6"/>
      <c r="F911" s="131"/>
      <c r="G911" s="130"/>
      <c r="H911" s="6"/>
      <c r="I911" s="6"/>
      <c r="J911" s="6"/>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row>
    <row r="912" spans="1:35" ht="15.75" customHeight="1">
      <c r="A912" s="6"/>
      <c r="B912" s="6"/>
      <c r="C912" s="128"/>
      <c r="D912" s="6"/>
      <c r="E912" s="6"/>
      <c r="F912" s="131"/>
      <c r="G912" s="130"/>
      <c r="H912" s="6"/>
      <c r="I912" s="6"/>
      <c r="J912" s="6"/>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row>
    <row r="913" spans="1:35" ht="15.75" customHeight="1">
      <c r="A913" s="6"/>
      <c r="B913" s="6"/>
      <c r="C913" s="128"/>
      <c r="D913" s="6"/>
      <c r="E913" s="6"/>
      <c r="F913" s="131"/>
      <c r="G913" s="130"/>
      <c r="H913" s="6"/>
      <c r="I913" s="6"/>
      <c r="J913" s="6"/>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row>
    <row r="914" spans="1:35" ht="15.75" customHeight="1">
      <c r="A914" s="6"/>
      <c r="B914" s="6"/>
      <c r="C914" s="128"/>
      <c r="D914" s="6"/>
      <c r="E914" s="6"/>
      <c r="F914" s="131"/>
      <c r="G914" s="130"/>
      <c r="H914" s="6"/>
      <c r="I914" s="6"/>
      <c r="J914" s="6"/>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row>
    <row r="915" spans="1:35" ht="15.75" customHeight="1">
      <c r="A915" s="6"/>
      <c r="B915" s="6"/>
      <c r="C915" s="128"/>
      <c r="D915" s="6"/>
      <c r="E915" s="6"/>
      <c r="F915" s="131"/>
      <c r="G915" s="130"/>
      <c r="H915" s="6"/>
      <c r="I915" s="6"/>
      <c r="J915" s="6"/>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row>
    <row r="916" spans="1:35" ht="15.75" customHeight="1">
      <c r="A916" s="6"/>
      <c r="B916" s="6"/>
      <c r="C916" s="128"/>
      <c r="D916" s="6"/>
      <c r="E916" s="6"/>
      <c r="F916" s="131"/>
      <c r="G916" s="130"/>
      <c r="H916" s="6"/>
      <c r="I916" s="6"/>
      <c r="J916" s="6"/>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row>
    <row r="917" spans="1:35" ht="15.75" customHeight="1">
      <c r="A917" s="6"/>
      <c r="B917" s="6"/>
      <c r="C917" s="128"/>
      <c r="D917" s="6"/>
      <c r="E917" s="6"/>
      <c r="F917" s="131"/>
      <c r="G917" s="130"/>
      <c r="H917" s="6"/>
      <c r="I917" s="6"/>
      <c r="J917" s="6"/>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row>
    <row r="918" spans="1:35" ht="15.75" customHeight="1">
      <c r="A918" s="6"/>
      <c r="B918" s="6"/>
      <c r="C918" s="128"/>
      <c r="D918" s="6"/>
      <c r="E918" s="6"/>
      <c r="F918" s="131"/>
      <c r="G918" s="130"/>
      <c r="H918" s="6"/>
      <c r="I918" s="6"/>
      <c r="J918" s="6"/>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row>
    <row r="919" spans="1:35" ht="15.75" customHeight="1">
      <c r="A919" s="6"/>
      <c r="B919" s="6"/>
      <c r="C919" s="128"/>
      <c r="D919" s="6"/>
      <c r="E919" s="6"/>
      <c r="F919" s="131"/>
      <c r="G919" s="130"/>
      <c r="H919" s="6"/>
      <c r="I919" s="6"/>
      <c r="J919" s="6"/>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row>
    <row r="920" spans="1:35" ht="15.75" customHeight="1">
      <c r="A920" s="6"/>
      <c r="B920" s="6"/>
      <c r="C920" s="128"/>
      <c r="D920" s="6"/>
      <c r="E920" s="6"/>
      <c r="F920" s="131"/>
      <c r="G920" s="130"/>
      <c r="H920" s="6"/>
      <c r="I920" s="6"/>
      <c r="J920" s="6"/>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row>
    <row r="921" spans="1:35" ht="15.75" customHeight="1">
      <c r="A921" s="6"/>
      <c r="B921" s="6"/>
      <c r="C921" s="128"/>
      <c r="D921" s="6"/>
      <c r="E921" s="6"/>
      <c r="F921" s="131"/>
      <c r="G921" s="130"/>
      <c r="H921" s="6"/>
      <c r="I921" s="6"/>
      <c r="J921" s="6"/>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row>
    <row r="922" spans="1:35" ht="15.75" customHeight="1">
      <c r="A922" s="6"/>
      <c r="B922" s="6"/>
      <c r="C922" s="128"/>
      <c r="D922" s="6"/>
      <c r="E922" s="6"/>
      <c r="F922" s="131"/>
      <c r="G922" s="130"/>
      <c r="H922" s="6"/>
      <c r="I922" s="6"/>
      <c r="J922" s="6"/>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row>
    <row r="923" spans="1:35" ht="15.75" customHeight="1">
      <c r="A923" s="6"/>
      <c r="B923" s="6"/>
      <c r="C923" s="128"/>
      <c r="D923" s="6"/>
      <c r="E923" s="6"/>
      <c r="F923" s="131"/>
      <c r="G923" s="130"/>
      <c r="H923" s="6"/>
      <c r="I923" s="6"/>
      <c r="J923" s="6"/>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row>
    <row r="924" spans="1:35" ht="15.75" customHeight="1">
      <c r="A924" s="6"/>
      <c r="B924" s="6"/>
      <c r="C924" s="128"/>
      <c r="D924" s="6"/>
      <c r="E924" s="6"/>
      <c r="F924" s="131"/>
      <c r="G924" s="130"/>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row>
    <row r="925" spans="1:35" ht="15.75" customHeight="1">
      <c r="A925" s="6"/>
      <c r="B925" s="6"/>
      <c r="C925" s="128"/>
      <c r="D925" s="6"/>
      <c r="E925" s="6"/>
      <c r="F925" s="131"/>
      <c r="G925" s="130"/>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row>
    <row r="926" spans="1:35" ht="15.75" customHeight="1">
      <c r="A926" s="6"/>
      <c r="B926" s="6"/>
      <c r="C926" s="128"/>
      <c r="D926" s="6"/>
      <c r="E926" s="6"/>
      <c r="F926" s="131"/>
      <c r="G926" s="130"/>
      <c r="H926" s="6"/>
      <c r="I926" s="6"/>
      <c r="J926" s="6"/>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row>
    <row r="927" spans="1:35" ht="15.75" customHeight="1">
      <c r="A927" s="6"/>
      <c r="B927" s="6"/>
      <c r="C927" s="128"/>
      <c r="D927" s="6"/>
      <c r="E927" s="6"/>
      <c r="F927" s="131"/>
      <c r="G927" s="130"/>
      <c r="H927" s="6"/>
      <c r="I927" s="6"/>
      <c r="J927" s="6"/>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row>
    <row r="928" spans="1:35" ht="15.75" customHeight="1">
      <c r="A928" s="6"/>
      <c r="B928" s="6"/>
      <c r="C928" s="128"/>
      <c r="D928" s="6"/>
      <c r="E928" s="6"/>
      <c r="F928" s="131"/>
      <c r="G928" s="130"/>
      <c r="H928" s="6"/>
      <c r="I928" s="6"/>
      <c r="J928" s="6"/>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row>
    <row r="929" spans="1:35" ht="15.75" customHeight="1">
      <c r="A929" s="6"/>
      <c r="B929" s="6"/>
      <c r="C929" s="128"/>
      <c r="D929" s="6"/>
      <c r="E929" s="6"/>
      <c r="F929" s="131"/>
      <c r="G929" s="130"/>
      <c r="H929" s="6"/>
      <c r="I929" s="6"/>
      <c r="J929" s="6"/>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row>
    <row r="930" spans="1:35" ht="15.75" customHeight="1">
      <c r="A930" s="6"/>
      <c r="B930" s="6"/>
      <c r="C930" s="128"/>
      <c r="D930" s="6"/>
      <c r="E930" s="6"/>
      <c r="F930" s="131"/>
      <c r="G930" s="130"/>
      <c r="H930" s="6"/>
      <c r="I930" s="6"/>
      <c r="J930" s="6"/>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row>
    <row r="931" spans="1:35" ht="15.75" customHeight="1">
      <c r="A931" s="6"/>
      <c r="B931" s="6"/>
      <c r="C931" s="128"/>
      <c r="D931" s="6"/>
      <c r="E931" s="6"/>
      <c r="F931" s="131"/>
      <c r="G931" s="130"/>
      <c r="H931" s="6"/>
      <c r="I931" s="6"/>
      <c r="J931" s="6"/>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row>
    <row r="932" spans="1:35" ht="15.75" customHeight="1">
      <c r="A932" s="6"/>
      <c r="B932" s="6"/>
      <c r="C932" s="128"/>
      <c r="D932" s="6"/>
      <c r="E932" s="6"/>
      <c r="F932" s="131"/>
      <c r="G932" s="130"/>
      <c r="H932" s="6"/>
      <c r="I932" s="6"/>
      <c r="J932" s="6"/>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row>
    <row r="933" spans="1:35" ht="15.75" customHeight="1">
      <c r="A933" s="6"/>
      <c r="B933" s="6"/>
      <c r="C933" s="128"/>
      <c r="D933" s="6"/>
      <c r="E933" s="6"/>
      <c r="F933" s="131"/>
      <c r="G933" s="130"/>
      <c r="H933" s="6"/>
      <c r="I933" s="6"/>
      <c r="J933" s="6"/>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row>
    <row r="934" spans="1:35" ht="15.75" customHeight="1">
      <c r="A934" s="6"/>
      <c r="B934" s="6"/>
      <c r="C934" s="128"/>
      <c r="D934" s="6"/>
      <c r="E934" s="6"/>
      <c r="F934" s="131"/>
      <c r="G934" s="130"/>
      <c r="H934" s="6"/>
      <c r="I934" s="6"/>
      <c r="J934" s="6"/>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row>
    <row r="935" spans="1:35" ht="15.75" customHeight="1">
      <c r="A935" s="6"/>
      <c r="B935" s="6"/>
      <c r="C935" s="128"/>
      <c r="D935" s="6"/>
      <c r="E935" s="6"/>
      <c r="F935" s="131"/>
      <c r="G935" s="130"/>
      <c r="H935" s="6"/>
      <c r="I935" s="6"/>
      <c r="J935" s="6"/>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row>
    <row r="936" spans="1:35" ht="15.75" customHeight="1">
      <c r="A936" s="6"/>
      <c r="B936" s="6"/>
      <c r="C936" s="128"/>
      <c r="D936" s="6"/>
      <c r="E936" s="6"/>
      <c r="F936" s="131"/>
      <c r="G936" s="130"/>
      <c r="H936" s="6"/>
      <c r="I936" s="6"/>
      <c r="J936" s="6"/>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row>
    <row r="937" spans="1:35" ht="15.75" customHeight="1">
      <c r="A937" s="6"/>
      <c r="B937" s="6"/>
      <c r="C937" s="128"/>
      <c r="D937" s="6"/>
      <c r="E937" s="6"/>
      <c r="F937" s="131"/>
      <c r="G937" s="130"/>
      <c r="H937" s="6"/>
      <c r="I937" s="6"/>
      <c r="J937" s="6"/>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row>
    <row r="938" spans="1:35" ht="15.75" customHeight="1">
      <c r="A938" s="6"/>
      <c r="B938" s="6"/>
      <c r="C938" s="128"/>
      <c r="D938" s="6"/>
      <c r="E938" s="6"/>
      <c r="F938" s="131"/>
      <c r="G938" s="130"/>
      <c r="H938" s="6"/>
      <c r="I938" s="6"/>
      <c r="J938" s="6"/>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row>
    <row r="939" spans="1:35" ht="15.75" customHeight="1">
      <c r="A939" s="6"/>
      <c r="B939" s="6"/>
      <c r="C939" s="128"/>
      <c r="D939" s="6"/>
      <c r="E939" s="6"/>
      <c r="F939" s="131"/>
      <c r="G939" s="130"/>
      <c r="H939" s="6"/>
      <c r="I939" s="6"/>
      <c r="J939" s="6"/>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row>
    <row r="940" spans="1:35" ht="15.75" customHeight="1">
      <c r="A940" s="6"/>
      <c r="B940" s="6"/>
      <c r="C940" s="128"/>
      <c r="D940" s="6"/>
      <c r="E940" s="6"/>
      <c r="F940" s="131"/>
      <c r="G940" s="130"/>
      <c r="H940" s="6"/>
      <c r="I940" s="6"/>
      <c r="J940" s="6"/>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row>
    <row r="941" spans="1:35" ht="15.75" customHeight="1">
      <c r="A941" s="6"/>
      <c r="B941" s="6"/>
      <c r="C941" s="128"/>
      <c r="D941" s="6"/>
      <c r="E941" s="6"/>
      <c r="F941" s="131"/>
      <c r="G941" s="130"/>
      <c r="H941" s="6"/>
      <c r="I941" s="6"/>
      <c r="J941" s="6"/>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row>
    <row r="942" spans="1:35" ht="15.75" customHeight="1">
      <c r="A942" s="6"/>
      <c r="B942" s="6"/>
      <c r="C942" s="128"/>
      <c r="D942" s="6"/>
      <c r="E942" s="6"/>
      <c r="F942" s="131"/>
      <c r="G942" s="130"/>
      <c r="H942" s="6"/>
      <c r="I942" s="6"/>
      <c r="J942" s="6"/>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row>
    <row r="943" spans="1:35" ht="15.75" customHeight="1">
      <c r="A943" s="6"/>
      <c r="B943" s="6"/>
      <c r="C943" s="128"/>
      <c r="D943" s="6"/>
      <c r="E943" s="6"/>
      <c r="F943" s="131"/>
      <c r="G943" s="130"/>
      <c r="H943" s="6"/>
      <c r="I943" s="6"/>
      <c r="J943" s="6"/>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row>
    <row r="944" spans="1:35" ht="15.75" customHeight="1">
      <c r="A944" s="6"/>
      <c r="B944" s="6"/>
      <c r="C944" s="128"/>
      <c r="D944" s="6"/>
      <c r="E944" s="6"/>
      <c r="F944" s="131"/>
      <c r="G944" s="130"/>
      <c r="H944" s="6"/>
      <c r="I944" s="6"/>
      <c r="J944" s="6"/>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row>
    <row r="945" spans="1:35" ht="15.75" customHeight="1">
      <c r="A945" s="6"/>
      <c r="B945" s="6"/>
      <c r="C945" s="128"/>
      <c r="D945" s="6"/>
      <c r="E945" s="6"/>
      <c r="F945" s="131"/>
      <c r="G945" s="130"/>
      <c r="H945" s="6"/>
      <c r="I945" s="6"/>
      <c r="J945" s="6"/>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row>
    <row r="946" spans="1:35" ht="15.75" customHeight="1">
      <c r="A946" s="6"/>
      <c r="B946" s="6"/>
      <c r="C946" s="128"/>
      <c r="D946" s="6"/>
      <c r="E946" s="6"/>
      <c r="F946" s="131"/>
      <c r="G946" s="130"/>
      <c r="H946" s="6"/>
      <c r="I946" s="6"/>
      <c r="J946" s="6"/>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row>
    <row r="947" spans="1:35" ht="15.75" customHeight="1">
      <c r="A947" s="6"/>
      <c r="B947" s="6"/>
      <c r="C947" s="128"/>
      <c r="D947" s="6"/>
      <c r="E947" s="6"/>
      <c r="F947" s="131"/>
      <c r="G947" s="130"/>
      <c r="H947" s="6"/>
      <c r="I947" s="6"/>
      <c r="J947" s="6"/>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row>
    <row r="948" spans="1:35" ht="15.75" customHeight="1">
      <c r="A948" s="6"/>
      <c r="B948" s="6"/>
      <c r="C948" s="128"/>
      <c r="D948" s="6"/>
      <c r="E948" s="6"/>
      <c r="F948" s="131"/>
      <c r="G948" s="130"/>
      <c r="H948" s="6"/>
      <c r="I948" s="6"/>
      <c r="J948" s="6"/>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row>
    <row r="949" spans="1:35" ht="15.75" customHeight="1">
      <c r="A949" s="6"/>
      <c r="B949" s="6"/>
      <c r="C949" s="128"/>
      <c r="D949" s="6"/>
      <c r="E949" s="6"/>
      <c r="F949" s="131"/>
      <c r="G949" s="130"/>
      <c r="H949" s="6"/>
      <c r="I949" s="6"/>
      <c r="J949" s="6"/>
      <c r="K949" s="6"/>
      <c r="L949" s="6"/>
      <c r="M949" s="6"/>
      <c r="N949" s="6"/>
      <c r="O949" s="6"/>
      <c r="P949" s="6"/>
      <c r="Q949" s="6"/>
      <c r="R949" s="6"/>
      <c r="S949" s="6"/>
      <c r="T949" s="6"/>
      <c r="U949" s="6"/>
      <c r="V949" s="6"/>
      <c r="W949" s="6"/>
      <c r="X949" s="6"/>
      <c r="Y949" s="6"/>
      <c r="Z949" s="6"/>
      <c r="AA949" s="6"/>
      <c r="AB949" s="6"/>
      <c r="AC949" s="6"/>
      <c r="AD949" s="6"/>
      <c r="AE949" s="6"/>
      <c r="AF949" s="6"/>
      <c r="AG949" s="6"/>
      <c r="AH949" s="6"/>
      <c r="AI949" s="6"/>
    </row>
    <row r="950" spans="1:35" ht="15.75" customHeight="1">
      <c r="A950" s="6"/>
      <c r="B950" s="6"/>
      <c r="C950" s="128"/>
      <c r="D950" s="6"/>
      <c r="E950" s="6"/>
      <c r="F950" s="131"/>
      <c r="G950" s="130"/>
      <c r="H950" s="6"/>
      <c r="I950" s="6"/>
      <c r="J950" s="6"/>
      <c r="K950" s="6"/>
      <c r="L950" s="6"/>
      <c r="M950" s="6"/>
      <c r="N950" s="6"/>
      <c r="O950" s="6"/>
      <c r="P950" s="6"/>
      <c r="Q950" s="6"/>
      <c r="R950" s="6"/>
      <c r="S950" s="6"/>
      <c r="T950" s="6"/>
      <c r="U950" s="6"/>
      <c r="V950" s="6"/>
      <c r="W950" s="6"/>
      <c r="X950" s="6"/>
      <c r="Y950" s="6"/>
      <c r="Z950" s="6"/>
      <c r="AA950" s="6"/>
      <c r="AB950" s="6"/>
      <c r="AC950" s="6"/>
      <c r="AD950" s="6"/>
      <c r="AE950" s="6"/>
      <c r="AF950" s="6"/>
      <c r="AG950" s="6"/>
      <c r="AH950" s="6"/>
      <c r="AI950" s="6"/>
    </row>
    <row r="951" spans="1:35" ht="15.75" customHeight="1">
      <c r="A951" s="6"/>
      <c r="B951" s="6"/>
      <c r="C951" s="128"/>
      <c r="D951" s="6"/>
      <c r="E951" s="6"/>
      <c r="F951" s="131"/>
      <c r="G951" s="130"/>
      <c r="H951" s="6"/>
      <c r="I951" s="6"/>
      <c r="J951" s="6"/>
      <c r="K951" s="6"/>
      <c r="L951" s="6"/>
      <c r="M951" s="6"/>
      <c r="N951" s="6"/>
      <c r="O951" s="6"/>
      <c r="P951" s="6"/>
      <c r="Q951" s="6"/>
      <c r="R951" s="6"/>
      <c r="S951" s="6"/>
      <c r="T951" s="6"/>
      <c r="U951" s="6"/>
      <c r="V951" s="6"/>
      <c r="W951" s="6"/>
      <c r="X951" s="6"/>
      <c r="Y951" s="6"/>
      <c r="Z951" s="6"/>
      <c r="AA951" s="6"/>
      <c r="AB951" s="6"/>
      <c r="AC951" s="6"/>
      <c r="AD951" s="6"/>
      <c r="AE951" s="6"/>
      <c r="AF951" s="6"/>
      <c r="AG951" s="6"/>
      <c r="AH951" s="6"/>
      <c r="AI951" s="6"/>
    </row>
    <row r="952" spans="1:35" ht="15.75" customHeight="1">
      <c r="A952" s="6"/>
      <c r="B952" s="6"/>
      <c r="C952" s="128"/>
      <c r="D952" s="6"/>
      <c r="E952" s="6"/>
      <c r="F952" s="131"/>
      <c r="G952" s="130"/>
      <c r="H952" s="6"/>
      <c r="I952" s="6"/>
      <c r="J952" s="6"/>
      <c r="K952" s="6"/>
      <c r="L952" s="6"/>
      <c r="M952" s="6"/>
      <c r="N952" s="6"/>
      <c r="O952" s="6"/>
      <c r="P952" s="6"/>
      <c r="Q952" s="6"/>
      <c r="R952" s="6"/>
      <c r="S952" s="6"/>
      <c r="T952" s="6"/>
      <c r="U952" s="6"/>
      <c r="V952" s="6"/>
      <c r="W952" s="6"/>
      <c r="X952" s="6"/>
      <c r="Y952" s="6"/>
      <c r="Z952" s="6"/>
      <c r="AA952" s="6"/>
      <c r="AB952" s="6"/>
      <c r="AC952" s="6"/>
      <c r="AD952" s="6"/>
      <c r="AE952" s="6"/>
      <c r="AF952" s="6"/>
      <c r="AG952" s="6"/>
      <c r="AH952" s="6"/>
      <c r="AI952" s="6"/>
    </row>
    <row r="953" spans="1:35" ht="15.75" customHeight="1">
      <c r="A953" s="6"/>
      <c r="B953" s="6"/>
      <c r="C953" s="128"/>
      <c r="D953" s="6"/>
      <c r="E953" s="6"/>
      <c r="F953" s="131"/>
      <c r="G953" s="130"/>
      <c r="H953" s="6"/>
      <c r="I953" s="6"/>
      <c r="J953" s="6"/>
      <c r="K953" s="6"/>
      <c r="L953" s="6"/>
      <c r="M953" s="6"/>
      <c r="N953" s="6"/>
      <c r="O953" s="6"/>
      <c r="P953" s="6"/>
      <c r="Q953" s="6"/>
      <c r="R953" s="6"/>
      <c r="S953" s="6"/>
      <c r="T953" s="6"/>
      <c r="U953" s="6"/>
      <c r="V953" s="6"/>
      <c r="W953" s="6"/>
      <c r="X953" s="6"/>
      <c r="Y953" s="6"/>
      <c r="Z953" s="6"/>
      <c r="AA953" s="6"/>
      <c r="AB953" s="6"/>
      <c r="AC953" s="6"/>
      <c r="AD953" s="6"/>
      <c r="AE953" s="6"/>
      <c r="AF953" s="6"/>
      <c r="AG953" s="6"/>
      <c r="AH953" s="6"/>
      <c r="AI953" s="6"/>
    </row>
    <row r="954" spans="1:35" ht="15.75" customHeight="1">
      <c r="A954" s="6"/>
      <c r="B954" s="6"/>
      <c r="C954" s="128"/>
      <c r="D954" s="6"/>
      <c r="E954" s="6"/>
      <c r="F954" s="131"/>
      <c r="G954" s="130"/>
      <c r="H954" s="6"/>
      <c r="I954" s="6"/>
      <c r="J954" s="6"/>
      <c r="K954" s="6"/>
      <c r="L954" s="6"/>
      <c r="M954" s="6"/>
      <c r="N954" s="6"/>
      <c r="O954" s="6"/>
      <c r="P954" s="6"/>
      <c r="Q954" s="6"/>
      <c r="R954" s="6"/>
      <c r="S954" s="6"/>
      <c r="T954" s="6"/>
      <c r="U954" s="6"/>
      <c r="V954" s="6"/>
      <c r="W954" s="6"/>
      <c r="X954" s="6"/>
      <c r="Y954" s="6"/>
      <c r="Z954" s="6"/>
      <c r="AA954" s="6"/>
      <c r="AB954" s="6"/>
      <c r="AC954" s="6"/>
      <c r="AD954" s="6"/>
      <c r="AE954" s="6"/>
      <c r="AF954" s="6"/>
      <c r="AG954" s="6"/>
      <c r="AH954" s="6"/>
      <c r="AI954" s="6"/>
    </row>
    <row r="955" spans="1:35" ht="15.75" customHeight="1">
      <c r="A955" s="6"/>
      <c r="B955" s="6"/>
      <c r="C955" s="128"/>
      <c r="D955" s="6"/>
      <c r="E955" s="6"/>
      <c r="F955" s="131"/>
      <c r="G955" s="130"/>
      <c r="H955" s="6"/>
      <c r="I955" s="6"/>
      <c r="J955" s="6"/>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row>
    <row r="956" spans="1:35" ht="15.75" customHeight="1">
      <c r="A956" s="6"/>
      <c r="B956" s="6"/>
      <c r="C956" s="128"/>
      <c r="D956" s="6"/>
      <c r="E956" s="6"/>
      <c r="F956" s="131"/>
      <c r="G956" s="130"/>
      <c r="H956" s="6"/>
      <c r="I956" s="6"/>
      <c r="J956" s="6"/>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row>
    <row r="957" spans="1:35" ht="15.75" customHeight="1">
      <c r="A957" s="6"/>
      <c r="B957" s="6"/>
      <c r="C957" s="128"/>
      <c r="D957" s="6"/>
      <c r="E957" s="6"/>
      <c r="F957" s="131"/>
      <c r="G957" s="130"/>
      <c r="H957" s="6"/>
      <c r="I957" s="6"/>
      <c r="J957" s="6"/>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row>
    <row r="958" spans="1:35" ht="15.75" customHeight="1">
      <c r="A958" s="6"/>
      <c r="B958" s="6"/>
      <c r="C958" s="128"/>
      <c r="D958" s="6"/>
      <c r="E958" s="6"/>
      <c r="F958" s="131"/>
      <c r="G958" s="130"/>
      <c r="H958" s="6"/>
      <c r="I958" s="6"/>
      <c r="J958" s="6"/>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row>
    <row r="959" spans="1:35" ht="15.75" customHeight="1">
      <c r="A959" s="6"/>
      <c r="B959" s="6"/>
      <c r="C959" s="128"/>
      <c r="D959" s="6"/>
      <c r="E959" s="6"/>
      <c r="F959" s="131"/>
      <c r="G959" s="130"/>
      <c r="H959" s="6"/>
      <c r="I959" s="6"/>
      <c r="J959" s="6"/>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row>
    <row r="960" spans="1:35" ht="15.75" customHeight="1">
      <c r="A960" s="6"/>
      <c r="B960" s="6"/>
      <c r="C960" s="128"/>
      <c r="D960" s="6"/>
      <c r="E960" s="6"/>
      <c r="F960" s="131"/>
      <c r="G960" s="130"/>
      <c r="H960" s="6"/>
      <c r="I960" s="6"/>
      <c r="J960" s="6"/>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row>
    <row r="961" spans="1:35" ht="15.75" customHeight="1">
      <c r="A961" s="6"/>
      <c r="B961" s="6"/>
      <c r="C961" s="128"/>
      <c r="D961" s="6"/>
      <c r="E961" s="6"/>
      <c r="F961" s="131"/>
      <c r="G961" s="130"/>
      <c r="H961" s="6"/>
      <c r="I961" s="6"/>
      <c r="J961" s="6"/>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row>
    <row r="962" spans="1:35" ht="15.75" customHeight="1">
      <c r="A962" s="6"/>
      <c r="B962" s="6"/>
      <c r="C962" s="128"/>
      <c r="D962" s="6"/>
      <c r="E962" s="6"/>
      <c r="F962" s="131"/>
      <c r="G962" s="130"/>
      <c r="H962" s="6"/>
      <c r="I962" s="6"/>
      <c r="J962" s="6"/>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row>
    <row r="963" spans="1:35" ht="15.75" customHeight="1">
      <c r="A963" s="6"/>
      <c r="B963" s="6"/>
      <c r="C963" s="128"/>
      <c r="D963" s="6"/>
      <c r="E963" s="6"/>
      <c r="F963" s="131"/>
      <c r="G963" s="130"/>
      <c r="H963" s="6"/>
      <c r="I963" s="6"/>
      <c r="J963" s="6"/>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row>
    <row r="964" spans="1:35" ht="15.75" customHeight="1">
      <c r="A964" s="6"/>
      <c r="B964" s="6"/>
      <c r="C964" s="128"/>
      <c r="D964" s="6"/>
      <c r="E964" s="6"/>
      <c r="F964" s="131"/>
      <c r="G964" s="130"/>
      <c r="H964" s="6"/>
      <c r="I964" s="6"/>
      <c r="J964" s="6"/>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row>
    <row r="965" spans="1:35" ht="15.75" customHeight="1">
      <c r="A965" s="6"/>
      <c r="B965" s="6"/>
      <c r="C965" s="128"/>
      <c r="D965" s="6"/>
      <c r="E965" s="6"/>
      <c r="F965" s="131"/>
      <c r="G965" s="130"/>
      <c r="H965" s="6"/>
      <c r="I965" s="6"/>
      <c r="J965" s="6"/>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row>
    <row r="966" spans="1:35" ht="15.75" customHeight="1">
      <c r="A966" s="6"/>
      <c r="B966" s="6"/>
      <c r="C966" s="128"/>
      <c r="D966" s="6"/>
      <c r="E966" s="6"/>
      <c r="F966" s="131"/>
      <c r="G966" s="130"/>
      <c r="H966" s="6"/>
      <c r="I966" s="6"/>
      <c r="J966" s="6"/>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row>
    <row r="967" spans="1:35" ht="15.75" customHeight="1">
      <c r="A967" s="6"/>
      <c r="B967" s="6"/>
      <c r="C967" s="128"/>
      <c r="D967" s="6"/>
      <c r="E967" s="6"/>
      <c r="F967" s="131"/>
      <c r="G967" s="130"/>
      <c r="H967" s="6"/>
      <c r="I967" s="6"/>
      <c r="J967" s="6"/>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row>
    <row r="968" spans="1:35" ht="15.75" customHeight="1">
      <c r="A968" s="6"/>
      <c r="B968" s="6"/>
      <c r="C968" s="128"/>
      <c r="D968" s="6"/>
      <c r="E968" s="6"/>
      <c r="F968" s="131"/>
      <c r="G968" s="130"/>
      <c r="H968" s="6"/>
      <c r="I968" s="6"/>
      <c r="J968" s="6"/>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row>
    <row r="969" spans="1:35" ht="15.75" customHeight="1">
      <c r="A969" s="6"/>
      <c r="B969" s="6"/>
      <c r="C969" s="128"/>
      <c r="D969" s="6"/>
      <c r="E969" s="6"/>
      <c r="F969" s="131"/>
      <c r="G969" s="130"/>
      <c r="H969" s="6"/>
      <c r="I969" s="6"/>
      <c r="J969" s="6"/>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row>
    <row r="970" spans="1:35" ht="15.75" customHeight="1">
      <c r="A970" s="6"/>
      <c r="B970" s="6"/>
      <c r="C970" s="128"/>
      <c r="D970" s="6"/>
      <c r="E970" s="6"/>
      <c r="F970" s="131"/>
      <c r="G970" s="130"/>
      <c r="H970" s="6"/>
      <c r="I970" s="6"/>
      <c r="J970" s="6"/>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row>
    <row r="971" spans="1:35" ht="15.75" customHeight="1">
      <c r="A971" s="6"/>
      <c r="B971" s="6"/>
      <c r="C971" s="128"/>
      <c r="D971" s="6"/>
      <c r="E971" s="6"/>
      <c r="F971" s="131"/>
      <c r="G971" s="130"/>
      <c r="H971" s="6"/>
      <c r="I971" s="6"/>
      <c r="J971" s="6"/>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row>
    <row r="972" spans="1:35" ht="15.75" customHeight="1">
      <c r="A972" s="6"/>
      <c r="B972" s="6"/>
      <c r="C972" s="128"/>
      <c r="D972" s="6"/>
      <c r="E972" s="6"/>
      <c r="F972" s="131"/>
      <c r="G972" s="130"/>
      <c r="H972" s="6"/>
      <c r="I972" s="6"/>
      <c r="J972" s="6"/>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row>
    <row r="973" spans="1:35" ht="15.75" customHeight="1">
      <c r="A973" s="6"/>
      <c r="B973" s="6"/>
      <c r="C973" s="128"/>
      <c r="D973" s="6"/>
      <c r="E973" s="6"/>
      <c r="F973" s="131"/>
      <c r="G973" s="130"/>
      <c r="H973" s="6"/>
      <c r="I973" s="6"/>
      <c r="J973" s="6"/>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row>
    <row r="974" spans="1:35" ht="15.75" customHeight="1">
      <c r="A974" s="6"/>
      <c r="B974" s="6"/>
      <c r="C974" s="128"/>
      <c r="D974" s="6"/>
      <c r="E974" s="6"/>
      <c r="F974" s="131"/>
      <c r="G974" s="130"/>
      <c r="H974" s="6"/>
      <c r="I974" s="6"/>
      <c r="J974" s="6"/>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row>
    <row r="975" spans="1:35" ht="15.75" customHeight="1">
      <c r="A975" s="6"/>
      <c r="B975" s="6"/>
      <c r="C975" s="128"/>
      <c r="D975" s="6"/>
      <c r="E975" s="6"/>
      <c r="F975" s="131"/>
      <c r="G975" s="130"/>
      <c r="H975" s="6"/>
      <c r="I975" s="6"/>
      <c r="J975" s="6"/>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row>
    <row r="976" spans="1:35" ht="15.75" customHeight="1">
      <c r="A976" s="6"/>
      <c r="B976" s="6"/>
      <c r="C976" s="128"/>
      <c r="D976" s="6"/>
      <c r="E976" s="6"/>
      <c r="F976" s="131"/>
      <c r="G976" s="130"/>
      <c r="H976" s="6"/>
      <c r="I976" s="6"/>
      <c r="J976" s="6"/>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row>
    <row r="977" spans="1:35" ht="15.75" customHeight="1">
      <c r="A977" s="6"/>
      <c r="B977" s="6"/>
      <c r="C977" s="128"/>
      <c r="D977" s="6"/>
      <c r="E977" s="6"/>
      <c r="F977" s="131"/>
      <c r="G977" s="130"/>
      <c r="H977" s="6"/>
      <c r="I977" s="6"/>
      <c r="J977" s="6"/>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row>
    <row r="978" spans="1:35" ht="15.75" customHeight="1">
      <c r="A978" s="6"/>
      <c r="B978" s="6"/>
      <c r="C978" s="128"/>
      <c r="D978" s="6"/>
      <c r="E978" s="6"/>
      <c r="F978" s="131"/>
      <c r="G978" s="130"/>
      <c r="H978" s="6"/>
      <c r="I978" s="6"/>
      <c r="J978" s="6"/>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row>
    <row r="979" spans="1:35" ht="15.75" customHeight="1">
      <c r="A979" s="6"/>
      <c r="B979" s="6"/>
      <c r="C979" s="128"/>
      <c r="D979" s="6"/>
      <c r="E979" s="6"/>
      <c r="F979" s="131"/>
      <c r="G979" s="130"/>
      <c r="H979" s="6"/>
      <c r="I979" s="6"/>
      <c r="J979" s="6"/>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row>
    <row r="980" spans="1:35" ht="15.75" customHeight="1">
      <c r="A980" s="6"/>
      <c r="B980" s="6"/>
      <c r="C980" s="128"/>
      <c r="D980" s="6"/>
      <c r="E980" s="6"/>
      <c r="F980" s="131"/>
      <c r="G980" s="130"/>
      <c r="H980" s="6"/>
      <c r="I980" s="6"/>
      <c r="J980" s="6"/>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row>
    <row r="981" spans="1:35" ht="15.75" customHeight="1">
      <c r="A981" s="6"/>
      <c r="B981" s="6"/>
      <c r="C981" s="128"/>
      <c r="D981" s="6"/>
      <c r="E981" s="6"/>
      <c r="F981" s="131"/>
      <c r="G981" s="130"/>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row>
    <row r="982" spans="1:35" ht="15.75" customHeight="1">
      <c r="A982" s="6"/>
      <c r="B982" s="6"/>
      <c r="C982" s="128"/>
      <c r="D982" s="6"/>
      <c r="E982" s="6"/>
      <c r="F982" s="131"/>
      <c r="G982" s="130"/>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row>
    <row r="983" spans="1:35" ht="15.75" customHeight="1">
      <c r="A983" s="6"/>
      <c r="B983" s="6"/>
      <c r="C983" s="128"/>
      <c r="D983" s="6"/>
      <c r="E983" s="6"/>
      <c r="F983" s="131"/>
      <c r="G983" s="130"/>
      <c r="H983" s="6"/>
      <c r="I983" s="6"/>
      <c r="J983" s="6"/>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row>
    <row r="984" spans="1:35" ht="15.75" customHeight="1">
      <c r="A984" s="6"/>
      <c r="B984" s="6"/>
      <c r="C984" s="128"/>
      <c r="D984" s="6"/>
      <c r="E984" s="6"/>
      <c r="F984" s="131"/>
      <c r="G984" s="130"/>
      <c r="H984" s="6"/>
      <c r="I984" s="6"/>
      <c r="J984" s="6"/>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row>
    <row r="985" spans="1:35" ht="15.75" customHeight="1">
      <c r="A985" s="6"/>
      <c r="B985" s="6"/>
      <c r="C985" s="128"/>
      <c r="D985" s="6"/>
      <c r="E985" s="6"/>
      <c r="F985" s="131"/>
      <c r="G985" s="130"/>
      <c r="H985" s="6"/>
      <c r="I985" s="6"/>
      <c r="J985" s="6"/>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row>
    <row r="986" spans="1:35" ht="15.75" customHeight="1">
      <c r="A986" s="6"/>
      <c r="B986" s="6"/>
      <c r="C986" s="128"/>
      <c r="D986" s="6"/>
      <c r="E986" s="6"/>
      <c r="F986" s="131"/>
      <c r="G986" s="130"/>
      <c r="H986" s="6"/>
      <c r="I986" s="6"/>
      <c r="J986" s="6"/>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row>
    <row r="987" spans="1:35" ht="15.75" customHeight="1">
      <c r="A987" s="6"/>
      <c r="B987" s="6"/>
      <c r="C987" s="128"/>
      <c r="D987" s="6"/>
      <c r="E987" s="6"/>
      <c r="F987" s="131"/>
      <c r="G987" s="130"/>
      <c r="H987" s="6"/>
      <c r="I987" s="6"/>
      <c r="J987" s="6"/>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row>
    <row r="988" spans="1:35" ht="15.75" customHeight="1">
      <c r="A988" s="6"/>
      <c r="B988" s="6"/>
      <c r="C988" s="128"/>
      <c r="D988" s="6"/>
      <c r="E988" s="6"/>
      <c r="F988" s="131"/>
      <c r="G988" s="130"/>
      <c r="H988" s="6"/>
      <c r="I988" s="6"/>
      <c r="J988" s="6"/>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row>
    <row r="989" spans="1:35" ht="15.75" customHeight="1">
      <c r="A989" s="6"/>
      <c r="B989" s="6"/>
      <c r="C989" s="128"/>
      <c r="D989" s="6"/>
      <c r="E989" s="6"/>
      <c r="F989" s="131"/>
      <c r="G989" s="130"/>
      <c r="H989" s="6"/>
      <c r="I989" s="6"/>
      <c r="J989" s="6"/>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row>
    <row r="990" spans="1:35" ht="15.75" customHeight="1">
      <c r="A990" s="6"/>
      <c r="B990" s="6"/>
      <c r="C990" s="128"/>
      <c r="D990" s="6"/>
      <c r="E990" s="6"/>
      <c r="F990" s="131"/>
      <c r="G990" s="130"/>
      <c r="H990" s="6"/>
      <c r="I990" s="6"/>
      <c r="J990" s="6"/>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row>
    <row r="991" spans="1:35" ht="15.75" customHeight="1">
      <c r="A991" s="6"/>
      <c r="B991" s="6"/>
      <c r="C991" s="128"/>
      <c r="D991" s="6"/>
      <c r="E991" s="6"/>
      <c r="F991" s="131"/>
      <c r="G991" s="130"/>
      <c r="H991" s="6"/>
      <c r="I991" s="6"/>
      <c r="J991" s="6"/>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row>
    <row r="992" spans="1:35" ht="15.75" customHeight="1">
      <c r="A992" s="6"/>
      <c r="B992" s="6"/>
      <c r="C992" s="128"/>
      <c r="D992" s="6"/>
      <c r="E992" s="6"/>
      <c r="F992" s="131"/>
      <c r="G992" s="130"/>
      <c r="H992" s="6"/>
      <c r="I992" s="6"/>
      <c r="J992" s="6"/>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row>
    <row r="993" spans="1:35" ht="15.75" customHeight="1">
      <c r="A993" s="6"/>
      <c r="B993" s="6"/>
      <c r="C993" s="128"/>
      <c r="D993" s="6"/>
      <c r="E993" s="6"/>
      <c r="F993" s="131"/>
      <c r="G993" s="130"/>
      <c r="H993" s="6"/>
      <c r="I993" s="6"/>
      <c r="J993" s="6"/>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row>
    <row r="994" spans="1:35" ht="15.75" customHeight="1">
      <c r="A994" s="6"/>
      <c r="B994" s="6"/>
      <c r="C994" s="128"/>
      <c r="D994" s="6"/>
      <c r="E994" s="6"/>
      <c r="F994" s="131"/>
      <c r="G994" s="130"/>
      <c r="H994" s="6"/>
      <c r="I994" s="6"/>
      <c r="J994" s="6"/>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row>
    <row r="995" spans="1:35" ht="15.75" customHeight="1">
      <c r="A995" s="6"/>
      <c r="B995" s="6"/>
      <c r="C995" s="128"/>
      <c r="D995" s="6"/>
      <c r="E995" s="6"/>
      <c r="F995" s="131"/>
      <c r="G995" s="130"/>
      <c r="H995" s="6"/>
      <c r="I995" s="6"/>
      <c r="J995" s="6"/>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row>
    <row r="996" spans="1:35" ht="15.75" customHeight="1">
      <c r="A996" s="6"/>
      <c r="B996" s="6"/>
      <c r="C996" s="128"/>
      <c r="D996" s="6"/>
      <c r="E996" s="6"/>
      <c r="F996" s="131"/>
      <c r="G996" s="130"/>
      <c r="H996" s="6"/>
      <c r="I996" s="6"/>
      <c r="J996" s="6"/>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row>
    <row r="997" spans="1:35" ht="15.75" customHeight="1">
      <c r="A997" s="6"/>
      <c r="B997" s="6"/>
      <c r="C997" s="128"/>
      <c r="D997" s="6"/>
      <c r="E997" s="6"/>
      <c r="F997" s="131"/>
      <c r="G997" s="130"/>
      <c r="H997" s="6"/>
      <c r="I997" s="6"/>
      <c r="J997" s="6"/>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row>
    <row r="998" spans="1:35" ht="15.75" customHeight="1">
      <c r="A998" s="6"/>
      <c r="B998" s="6"/>
      <c r="C998" s="128"/>
      <c r="D998" s="6"/>
      <c r="E998" s="6"/>
      <c r="F998" s="131"/>
      <c r="G998" s="130"/>
      <c r="H998" s="6"/>
      <c r="I998" s="6"/>
      <c r="J998" s="6"/>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row>
    <row r="999" spans="1:35" ht="15.75" customHeight="1">
      <c r="A999" s="6"/>
      <c r="B999" s="6"/>
      <c r="C999" s="128"/>
      <c r="D999" s="6"/>
      <c r="E999" s="6"/>
      <c r="F999" s="131"/>
      <c r="G999" s="130"/>
      <c r="H999" s="6"/>
      <c r="I999" s="6"/>
      <c r="J999" s="6"/>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row>
    <row r="1000" spans="1:35" ht="15.75" customHeight="1">
      <c r="A1000" s="6"/>
      <c r="B1000" s="6"/>
      <c r="C1000" s="128"/>
      <c r="D1000" s="6"/>
      <c r="E1000" s="6"/>
      <c r="F1000" s="131"/>
      <c r="G1000" s="130"/>
      <c r="H1000" s="6"/>
      <c r="I1000" s="6"/>
      <c r="J1000" s="6"/>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row>
  </sheetData>
  <autoFilter ref="A8:J212"/>
  <mergeCells count="11">
    <mergeCell ref="B6:H6"/>
    <mergeCell ref="H1:J1"/>
    <mergeCell ref="H2:J2"/>
    <mergeCell ref="H3:J3"/>
    <mergeCell ref="A4:H4"/>
    <mergeCell ref="B5:H5"/>
    <mergeCell ref="K7:L7"/>
    <mergeCell ref="B209:C209"/>
    <mergeCell ref="A213:J213"/>
    <mergeCell ref="A214:J214"/>
    <mergeCell ref="A215:J215"/>
  </mergeCells>
  <conditionalFormatting sqref="O9 O30 O45 O76 O103 O129 O148 O187 O194 O208 O214">
    <cfRule type="cellIs" dxfId="23" priority="3" operator="equal">
      <formula>"NOK"</formula>
    </cfRule>
  </conditionalFormatting>
  <conditionalFormatting sqref="O9 O30 O45 O76 O103 O129 O148 O187 O194 O208 O214">
    <cfRule type="cellIs" dxfId="22" priority="4" operator="equal">
      <formula>"OK"</formula>
    </cfRule>
  </conditionalFormatting>
  <conditionalFormatting sqref="O9 O30 O45 O76 O103 O129 O148 O187 O194 O208 O214">
    <cfRule type="cellIs" dxfId="21" priority="2" operator="equal">
      <formula>"NOK"</formula>
    </cfRule>
  </conditionalFormatting>
  <conditionalFormatting sqref="O9 O30 O45 O76 O103 O129 O148 O187 O194 O208 O214">
    <cfRule type="cellIs" dxfId="20" priority="1" operator="equal">
      <formula>"OK"</formula>
    </cfRule>
  </conditionalFormatting>
  <pageMargins left="0.98425196850393704" right="0.78740157480314965" top="0.98425196850393704" bottom="0.78740157480314965" header="0" footer="0"/>
  <pageSetup paperSize="9" scale="28" fitToHeight="0" pageOrder="overThenDown" orientation="portrait" r:id="rId1"/>
  <headerFooter>
    <oddFooter>&amp;CPágina &amp;P de</oddFooter>
  </headerFooter>
  <drawing r:id="rId2"/>
</worksheet>
</file>

<file path=xl/worksheets/sheet2.xml><?xml version="1.0" encoding="utf-8"?>
<worksheet xmlns="http://schemas.openxmlformats.org/spreadsheetml/2006/main" xmlns:r="http://schemas.openxmlformats.org/officeDocument/2006/relationships">
  <sheetPr>
    <outlinePr summaryBelow="0" summaryRight="0"/>
    <pageSetUpPr fitToPage="1"/>
  </sheetPr>
  <dimension ref="A1:AH1858"/>
  <sheetViews>
    <sheetView view="pageBreakPreview" topLeftCell="A1021" zoomScale="60" zoomScaleNormal="70" workbookViewId="0">
      <selection activeCell="E11" sqref="E11"/>
    </sheetView>
  </sheetViews>
  <sheetFormatPr defaultColWidth="14.42578125" defaultRowHeight="15" customHeight="1"/>
  <cols>
    <col min="1" max="1" width="16.5703125" style="128" bestFit="1" customWidth="1"/>
    <col min="2" max="2" width="19.5703125" style="128" bestFit="1" customWidth="1"/>
    <col min="3" max="3" width="19.42578125" style="128" bestFit="1" customWidth="1"/>
    <col min="4" max="4" width="64.42578125" style="128" customWidth="1"/>
    <col min="5" max="5" width="10.140625" style="128" bestFit="1" customWidth="1"/>
    <col min="6" max="6" width="15.140625" style="128" bestFit="1" customWidth="1"/>
    <col min="7" max="7" width="16.5703125" style="128" bestFit="1" customWidth="1"/>
    <col min="8" max="8" width="18" style="128" bestFit="1" customWidth="1"/>
    <col min="9" max="9" width="30.85546875" style="128" customWidth="1"/>
    <col min="10" max="16384" width="14.42578125" style="128"/>
  </cols>
  <sheetData>
    <row r="1" spans="1:34" s="207" customFormat="1" ht="19.5" customHeight="1">
      <c r="A1" s="205"/>
      <c r="B1" s="3"/>
      <c r="C1" s="3"/>
      <c r="D1" s="3"/>
      <c r="E1" s="3"/>
      <c r="F1" s="206"/>
      <c r="G1" s="264"/>
      <c r="H1" s="265"/>
      <c r="I1" s="266"/>
      <c r="J1" s="128"/>
      <c r="K1" s="128"/>
      <c r="L1" s="128"/>
      <c r="M1" s="128"/>
      <c r="N1" s="128"/>
      <c r="O1" s="128"/>
      <c r="P1" s="128"/>
      <c r="Q1" s="128"/>
      <c r="R1" s="128"/>
      <c r="S1" s="128"/>
      <c r="T1" s="128"/>
      <c r="U1" s="128"/>
      <c r="V1" s="128"/>
      <c r="W1" s="128"/>
      <c r="X1" s="128"/>
      <c r="Y1" s="128"/>
      <c r="Z1" s="128"/>
      <c r="AA1" s="128"/>
      <c r="AB1" s="128"/>
      <c r="AC1" s="128"/>
      <c r="AD1" s="128"/>
      <c r="AE1" s="128"/>
      <c r="AF1" s="128"/>
      <c r="AG1" s="128"/>
      <c r="AH1" s="128"/>
    </row>
    <row r="2" spans="1:34" s="207" customFormat="1" ht="24.75" customHeight="1">
      <c r="A2" s="208"/>
      <c r="B2" s="9"/>
      <c r="C2" s="9"/>
      <c r="D2" s="9"/>
      <c r="E2" s="9"/>
      <c r="F2" s="209"/>
      <c r="G2" s="267" t="s">
        <v>22</v>
      </c>
      <c r="H2" s="268"/>
      <c r="I2" s="269"/>
      <c r="J2" s="210"/>
      <c r="K2" s="210"/>
      <c r="L2" s="210"/>
      <c r="M2" s="210"/>
      <c r="N2" s="210"/>
      <c r="O2" s="210"/>
      <c r="P2" s="210"/>
      <c r="Q2" s="210"/>
      <c r="R2" s="210"/>
      <c r="S2" s="210"/>
      <c r="T2" s="210"/>
      <c r="U2" s="210"/>
      <c r="V2" s="210"/>
      <c r="W2" s="210"/>
      <c r="X2" s="210"/>
      <c r="Y2" s="210"/>
      <c r="Z2" s="210"/>
      <c r="AA2" s="210"/>
      <c r="AB2" s="210"/>
      <c r="AC2" s="210"/>
      <c r="AD2" s="210"/>
      <c r="AE2" s="210"/>
      <c r="AF2" s="210"/>
      <c r="AG2" s="210"/>
      <c r="AH2" s="210"/>
    </row>
    <row r="3" spans="1:34" s="207" customFormat="1" ht="24.75" customHeight="1">
      <c r="A3" s="211"/>
      <c r="B3" s="15"/>
      <c r="C3" s="15"/>
      <c r="D3" s="15"/>
      <c r="E3" s="15"/>
      <c r="F3" s="212"/>
      <c r="G3" s="270" t="s">
        <v>31</v>
      </c>
      <c r="H3" s="271"/>
      <c r="I3" s="272"/>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row>
    <row r="4" spans="1:34" s="207" customFormat="1" ht="24.75" customHeight="1">
      <c r="A4" s="256" t="s">
        <v>2262</v>
      </c>
      <c r="B4" s="257"/>
      <c r="C4" s="257"/>
      <c r="D4" s="257"/>
      <c r="E4" s="257"/>
      <c r="F4" s="257"/>
      <c r="G4" s="258"/>
      <c r="H4" s="213" t="s">
        <v>38</v>
      </c>
      <c r="I4" s="214">
        <v>46232</v>
      </c>
      <c r="J4" s="210"/>
      <c r="K4" s="210"/>
      <c r="L4" s="210"/>
      <c r="M4" s="210"/>
      <c r="N4" s="210"/>
      <c r="O4" s="210"/>
      <c r="P4" s="210"/>
      <c r="Q4" s="210"/>
      <c r="R4" s="210"/>
      <c r="S4" s="210"/>
      <c r="T4" s="210"/>
      <c r="U4" s="210"/>
      <c r="V4" s="210"/>
      <c r="W4" s="210"/>
      <c r="X4" s="210"/>
      <c r="Y4" s="210"/>
      <c r="Z4" s="210"/>
      <c r="AA4" s="210"/>
      <c r="AB4" s="210"/>
      <c r="AC4" s="210"/>
      <c r="AD4" s="210"/>
      <c r="AE4" s="210"/>
      <c r="AF4" s="210"/>
      <c r="AG4" s="210"/>
      <c r="AH4" s="210"/>
    </row>
    <row r="5" spans="1:34" s="207" customFormat="1" ht="24.75" customHeight="1">
      <c r="A5" s="215" t="s">
        <v>39</v>
      </c>
      <c r="B5" s="259" t="s">
        <v>42</v>
      </c>
      <c r="C5" s="260"/>
      <c r="D5" s="260"/>
      <c r="E5" s="260"/>
      <c r="F5" s="260"/>
      <c r="G5" s="261"/>
      <c r="H5" s="213" t="s">
        <v>44</v>
      </c>
      <c r="I5" s="216">
        <v>0.22</v>
      </c>
      <c r="J5" s="210"/>
      <c r="K5" s="210"/>
      <c r="L5" s="210"/>
      <c r="M5" s="210"/>
      <c r="N5" s="210"/>
      <c r="O5" s="210"/>
      <c r="P5" s="210"/>
      <c r="Q5" s="210"/>
      <c r="R5" s="210"/>
      <c r="S5" s="210"/>
      <c r="T5" s="210"/>
      <c r="U5" s="210"/>
      <c r="V5" s="210"/>
      <c r="W5" s="210"/>
      <c r="X5" s="210"/>
      <c r="Y5" s="210"/>
      <c r="Z5" s="210"/>
      <c r="AA5" s="210"/>
      <c r="AB5" s="210"/>
      <c r="AC5" s="210"/>
      <c r="AD5" s="210"/>
      <c r="AE5" s="210"/>
      <c r="AF5" s="210"/>
      <c r="AG5" s="210"/>
      <c r="AH5" s="210"/>
    </row>
    <row r="6" spans="1:34" s="207" customFormat="1" ht="24.75" customHeight="1">
      <c r="A6" s="215" t="s">
        <v>45</v>
      </c>
      <c r="B6" s="259" t="s">
        <v>47</v>
      </c>
      <c r="C6" s="262"/>
      <c r="D6" s="262"/>
      <c r="E6" s="262"/>
      <c r="F6" s="262"/>
      <c r="G6" s="263"/>
      <c r="H6" s="213" t="s">
        <v>46</v>
      </c>
      <c r="I6" s="217">
        <v>235</v>
      </c>
      <c r="J6" s="210"/>
      <c r="K6" s="210"/>
      <c r="L6" s="210"/>
      <c r="M6" s="210"/>
      <c r="N6" s="210"/>
      <c r="O6" s="210"/>
      <c r="P6" s="210"/>
      <c r="Q6" s="210"/>
      <c r="R6" s="210"/>
      <c r="S6" s="210"/>
      <c r="T6" s="210"/>
      <c r="U6" s="210"/>
      <c r="V6" s="210"/>
      <c r="W6" s="210"/>
      <c r="X6" s="210"/>
      <c r="Y6" s="210"/>
      <c r="Z6" s="210"/>
      <c r="AA6" s="210"/>
      <c r="AB6" s="210"/>
      <c r="AC6" s="210"/>
      <c r="AD6" s="210"/>
      <c r="AE6" s="210"/>
      <c r="AF6" s="210"/>
      <c r="AG6" s="210"/>
      <c r="AH6" s="210"/>
    </row>
    <row r="7" spans="1:34" s="207" customFormat="1" ht="9.75" customHeight="1">
      <c r="A7" s="218"/>
      <c r="B7" s="128"/>
      <c r="C7" s="25"/>
      <c r="D7" s="25"/>
      <c r="E7" s="25"/>
      <c r="F7" s="219"/>
      <c r="G7" s="25"/>
      <c r="H7" s="25"/>
      <c r="I7" s="220"/>
      <c r="J7" s="254"/>
      <c r="K7" s="255"/>
      <c r="L7" s="27"/>
      <c r="M7" s="27"/>
      <c r="N7" s="128"/>
      <c r="O7" s="128"/>
      <c r="P7" s="128"/>
      <c r="Q7" s="128"/>
      <c r="R7" s="128"/>
      <c r="S7" s="128"/>
      <c r="T7" s="128"/>
      <c r="U7" s="128"/>
      <c r="V7" s="128"/>
      <c r="W7" s="128"/>
      <c r="X7" s="128"/>
      <c r="Y7" s="128"/>
      <c r="Z7" s="128"/>
      <c r="AA7" s="128"/>
      <c r="AB7" s="128"/>
      <c r="AC7" s="128"/>
      <c r="AD7" s="128"/>
      <c r="AE7" s="128"/>
      <c r="AF7" s="128"/>
      <c r="AG7" s="128"/>
      <c r="AH7" s="128"/>
    </row>
    <row r="8" spans="1:34" ht="15.75">
      <c r="A8" s="198" t="s">
        <v>0</v>
      </c>
      <c r="B8" s="198" t="s">
        <v>1</v>
      </c>
      <c r="C8" s="198" t="s">
        <v>2</v>
      </c>
      <c r="D8" s="198" t="s">
        <v>3</v>
      </c>
      <c r="E8" s="198" t="s">
        <v>4</v>
      </c>
      <c r="F8" s="198" t="s">
        <v>5</v>
      </c>
      <c r="G8" s="221" t="s">
        <v>6</v>
      </c>
      <c r="H8" s="221" t="s">
        <v>7</v>
      </c>
      <c r="I8" s="222" t="s">
        <v>8</v>
      </c>
    </row>
    <row r="9" spans="1:34" ht="30">
      <c r="A9" s="199" t="s">
        <v>9</v>
      </c>
      <c r="B9" s="199" t="s">
        <v>10</v>
      </c>
      <c r="C9" s="199" t="s">
        <v>11</v>
      </c>
      <c r="D9" s="199" t="s">
        <v>12</v>
      </c>
      <c r="E9" s="199" t="s">
        <v>13</v>
      </c>
      <c r="F9" s="199" t="s">
        <v>14</v>
      </c>
      <c r="G9" s="223">
        <f>SUM(H10:H13)</f>
        <v>450.11</v>
      </c>
      <c r="H9" s="223">
        <f>TRUNC(G9 * VALUE(SUBSTITUTE(F9,"QTD: ","")), 2)</f>
        <v>2700.66</v>
      </c>
      <c r="I9" s="224" t="str">
        <f>IF(ROUND(ABS(G9-Orçamento!G11),2)&lt;0.01,"OK","DIVERGENTE")</f>
        <v>OK</v>
      </c>
    </row>
    <row r="10" spans="1:34">
      <c r="A10" s="200" t="s">
        <v>15</v>
      </c>
      <c r="B10" s="200" t="s">
        <v>10</v>
      </c>
      <c r="C10" s="200" t="s">
        <v>16</v>
      </c>
      <c r="D10" s="200" t="s">
        <v>17</v>
      </c>
      <c r="E10" s="200" t="s">
        <v>18</v>
      </c>
      <c r="F10" s="200" t="s">
        <v>19</v>
      </c>
      <c r="G10" s="225">
        <v>37.909999999999997</v>
      </c>
      <c r="H10" s="225">
        <f t="shared" ref="H10:H13" si="0">ROUND(F10*G10,2)</f>
        <v>18.96</v>
      </c>
      <c r="I10" s="226"/>
    </row>
    <row r="11" spans="1:34">
      <c r="A11" s="200" t="s">
        <v>15</v>
      </c>
      <c r="B11" s="200" t="s">
        <v>10</v>
      </c>
      <c r="C11" s="200" t="s">
        <v>20</v>
      </c>
      <c r="D11" s="200" t="s">
        <v>21</v>
      </c>
      <c r="E11" s="200" t="s">
        <v>18</v>
      </c>
      <c r="F11" s="200" t="s">
        <v>19</v>
      </c>
      <c r="G11" s="225">
        <v>23.9</v>
      </c>
      <c r="H11" s="225">
        <f t="shared" si="0"/>
        <v>11.95</v>
      </c>
      <c r="I11" s="226"/>
    </row>
    <row r="12" spans="1:34" ht="30">
      <c r="A12" s="200" t="s">
        <v>15</v>
      </c>
      <c r="B12" s="200" t="s">
        <v>10</v>
      </c>
      <c r="C12" s="200" t="s">
        <v>23</v>
      </c>
      <c r="D12" s="200" t="s">
        <v>24</v>
      </c>
      <c r="E12" s="200" t="s">
        <v>13</v>
      </c>
      <c r="F12" s="200" t="s">
        <v>25</v>
      </c>
      <c r="G12" s="225">
        <v>113.44</v>
      </c>
      <c r="H12" s="225">
        <f t="shared" si="0"/>
        <v>113.44</v>
      </c>
      <c r="I12" s="226"/>
    </row>
    <row r="13" spans="1:34" ht="30">
      <c r="A13" s="200" t="s">
        <v>15</v>
      </c>
      <c r="B13" s="200" t="s">
        <v>10</v>
      </c>
      <c r="C13" s="200" t="s">
        <v>26</v>
      </c>
      <c r="D13" s="200" t="s">
        <v>27</v>
      </c>
      <c r="E13" s="200" t="s">
        <v>28</v>
      </c>
      <c r="F13" s="200" t="s">
        <v>29</v>
      </c>
      <c r="G13" s="225">
        <v>333.43</v>
      </c>
      <c r="H13" s="225">
        <f t="shared" si="0"/>
        <v>305.76</v>
      </c>
      <c r="I13" s="226"/>
    </row>
    <row r="14" spans="1:34">
      <c r="A14" s="201" t="s">
        <v>30</v>
      </c>
      <c r="B14" s="201" t="s">
        <v>30</v>
      </c>
      <c r="C14" s="201" t="s">
        <v>30</v>
      </c>
      <c r="D14" s="201" t="s">
        <v>30</v>
      </c>
      <c r="E14" s="201" t="s">
        <v>30</v>
      </c>
      <c r="F14" s="201" t="s">
        <v>30</v>
      </c>
      <c r="G14" s="227" t="s">
        <v>30</v>
      </c>
      <c r="H14" s="227" t="s">
        <v>30</v>
      </c>
      <c r="I14" s="228" t="s">
        <v>30</v>
      </c>
    </row>
    <row r="15" spans="1:34" ht="30">
      <c r="A15" s="199" t="s">
        <v>32</v>
      </c>
      <c r="B15" s="199" t="s">
        <v>10</v>
      </c>
      <c r="C15" s="199" t="s">
        <v>33</v>
      </c>
      <c r="D15" s="199" t="s">
        <v>34</v>
      </c>
      <c r="E15" s="199" t="s">
        <v>35</v>
      </c>
      <c r="F15" s="199" t="s">
        <v>36</v>
      </c>
      <c r="G15" s="223">
        <f>SUM(H16)</f>
        <v>1259.68</v>
      </c>
      <c r="H15" s="223">
        <f>TRUNC(G15 * VALUE(SUBSTITUTE(F15,"QTD: ","")), 2)</f>
        <v>5038.72</v>
      </c>
      <c r="I15" s="224" t="str">
        <f>IF(ROUND(ABS(G15-Orçamento!G12),2)&lt;0.01,"OK","DIVERGENTE")</f>
        <v>OK</v>
      </c>
    </row>
    <row r="16" spans="1:34" ht="45">
      <c r="A16" s="200" t="s">
        <v>15</v>
      </c>
      <c r="B16" s="200" t="s">
        <v>10</v>
      </c>
      <c r="C16" s="200" t="s">
        <v>40</v>
      </c>
      <c r="D16" s="200" t="s">
        <v>41</v>
      </c>
      <c r="E16" s="200" t="s">
        <v>35</v>
      </c>
      <c r="F16" s="200" t="s">
        <v>25</v>
      </c>
      <c r="G16" s="225">
        <v>1259.68</v>
      </c>
      <c r="H16" s="225">
        <f>ROUND(F16*G16,2)</f>
        <v>1259.68</v>
      </c>
      <c r="I16" s="226"/>
    </row>
    <row r="17" spans="1:9">
      <c r="A17" s="201" t="s">
        <v>30</v>
      </c>
      <c r="B17" s="201" t="s">
        <v>30</v>
      </c>
      <c r="C17" s="201" t="s">
        <v>30</v>
      </c>
      <c r="D17" s="201" t="s">
        <v>30</v>
      </c>
      <c r="E17" s="201" t="s">
        <v>30</v>
      </c>
      <c r="F17" s="201" t="s">
        <v>30</v>
      </c>
      <c r="G17" s="227" t="s">
        <v>30</v>
      </c>
      <c r="H17" s="227" t="s">
        <v>30</v>
      </c>
      <c r="I17" s="228" t="s">
        <v>30</v>
      </c>
    </row>
    <row r="18" spans="1:9" ht="30">
      <c r="A18" s="199" t="s">
        <v>48</v>
      </c>
      <c r="B18" s="199" t="s">
        <v>10</v>
      </c>
      <c r="C18" s="199" t="s">
        <v>49</v>
      </c>
      <c r="D18" s="199" t="s">
        <v>50</v>
      </c>
      <c r="E18" s="199" t="s">
        <v>35</v>
      </c>
      <c r="F18" s="199" t="s">
        <v>36</v>
      </c>
      <c r="G18" s="223">
        <f>SUM(H19:H22)</f>
        <v>998.20999999999992</v>
      </c>
      <c r="H18" s="223">
        <f>TRUNC(G18 * VALUE(SUBSTITUTE(F18,"QTD: ","")), 2)</f>
        <v>3992.84</v>
      </c>
      <c r="I18" s="224" t="str">
        <f>IF(ROUND(ABS(G18-Orçamento!G13),2)&lt;0.01,"OK","DIVERGENTE")</f>
        <v>OK</v>
      </c>
    </row>
    <row r="19" spans="1:9" ht="60">
      <c r="A19" s="200" t="s">
        <v>15</v>
      </c>
      <c r="B19" s="200" t="s">
        <v>10</v>
      </c>
      <c r="C19" s="200" t="s">
        <v>52</v>
      </c>
      <c r="D19" s="200" t="s">
        <v>53</v>
      </c>
      <c r="E19" s="200" t="s">
        <v>35</v>
      </c>
      <c r="F19" s="200" t="s">
        <v>25</v>
      </c>
      <c r="G19" s="225">
        <v>900.63</v>
      </c>
      <c r="H19" s="225">
        <f t="shared" ref="H19:H22" si="1">ROUND(F19*G19,2)</f>
        <v>900.63</v>
      </c>
      <c r="I19" s="226"/>
    </row>
    <row r="20" spans="1:9">
      <c r="A20" s="200" t="s">
        <v>15</v>
      </c>
      <c r="B20" s="200" t="s">
        <v>10</v>
      </c>
      <c r="C20" s="200" t="s">
        <v>57</v>
      </c>
      <c r="D20" s="200" t="s">
        <v>58</v>
      </c>
      <c r="E20" s="200" t="s">
        <v>18</v>
      </c>
      <c r="F20" s="200" t="s">
        <v>59</v>
      </c>
      <c r="G20" s="225">
        <v>23.9</v>
      </c>
      <c r="H20" s="225">
        <f t="shared" si="1"/>
        <v>31.55</v>
      </c>
      <c r="I20" s="226"/>
    </row>
    <row r="21" spans="1:9">
      <c r="A21" s="200" t="s">
        <v>15</v>
      </c>
      <c r="B21" s="200" t="s">
        <v>10</v>
      </c>
      <c r="C21" s="200" t="s">
        <v>60</v>
      </c>
      <c r="D21" s="200" t="s">
        <v>61</v>
      </c>
      <c r="E21" s="200" t="s">
        <v>18</v>
      </c>
      <c r="F21" s="200" t="s">
        <v>62</v>
      </c>
      <c r="G21" s="225">
        <v>34.83</v>
      </c>
      <c r="H21" s="225">
        <f t="shared" si="1"/>
        <v>34.479999999999997</v>
      </c>
      <c r="I21" s="226"/>
    </row>
    <row r="22" spans="1:9">
      <c r="A22" s="200" t="s">
        <v>15</v>
      </c>
      <c r="B22" s="200" t="s">
        <v>10</v>
      </c>
      <c r="C22" s="200" t="s">
        <v>63</v>
      </c>
      <c r="D22" s="200" t="s">
        <v>64</v>
      </c>
      <c r="E22" s="200" t="s">
        <v>18</v>
      </c>
      <c r="F22" s="200" t="s">
        <v>59</v>
      </c>
      <c r="G22" s="225">
        <v>23.9</v>
      </c>
      <c r="H22" s="225">
        <f t="shared" si="1"/>
        <v>31.55</v>
      </c>
      <c r="I22" s="226"/>
    </row>
    <row r="23" spans="1:9">
      <c r="A23" s="201" t="s">
        <v>30</v>
      </c>
      <c r="B23" s="201" t="s">
        <v>30</v>
      </c>
      <c r="C23" s="201" t="s">
        <v>30</v>
      </c>
      <c r="D23" s="201" t="s">
        <v>30</v>
      </c>
      <c r="E23" s="201" t="s">
        <v>30</v>
      </c>
      <c r="F23" s="201" t="s">
        <v>30</v>
      </c>
      <c r="G23" s="227" t="s">
        <v>30</v>
      </c>
      <c r="H23" s="227" t="s">
        <v>30</v>
      </c>
      <c r="I23" s="228" t="s">
        <v>30</v>
      </c>
    </row>
    <row r="24" spans="1:9">
      <c r="A24" s="199" t="s">
        <v>67</v>
      </c>
      <c r="B24" s="199" t="s">
        <v>68</v>
      </c>
      <c r="C24" s="199" t="s">
        <v>70</v>
      </c>
      <c r="D24" s="199" t="s">
        <v>71</v>
      </c>
      <c r="E24" s="199" t="s">
        <v>13</v>
      </c>
      <c r="F24" s="199" t="s">
        <v>74</v>
      </c>
      <c r="G24" s="223">
        <v>33.53</v>
      </c>
      <c r="H24" s="223">
        <f>TRUNC(G24 * VALUE(SUBSTITUTE(F24,"QTD: ","")), 2)</f>
        <v>5029.5</v>
      </c>
      <c r="I24" s="224" t="str">
        <f>IF(ROUND(ABS(G24-Orçamento!G14),2)&lt;0.01,"OK","DIVERGENTE")</f>
        <v>OK</v>
      </c>
    </row>
    <row r="25" spans="1:9">
      <c r="A25" s="200" t="s">
        <v>15</v>
      </c>
      <c r="B25" s="200" t="s">
        <v>68</v>
      </c>
      <c r="C25" s="200" t="s">
        <v>80</v>
      </c>
      <c r="D25" s="200" t="s">
        <v>81</v>
      </c>
      <c r="E25" s="200" t="s">
        <v>18</v>
      </c>
      <c r="F25" s="200" t="s">
        <v>83</v>
      </c>
      <c r="G25" s="225">
        <v>33.86</v>
      </c>
      <c r="H25" s="225">
        <f t="shared" ref="H25:H30" si="2">ROUND(F25*G25,2)</f>
        <v>14.9</v>
      </c>
      <c r="I25" s="226"/>
    </row>
    <row r="26" spans="1:9">
      <c r="A26" s="200" t="s">
        <v>15</v>
      </c>
      <c r="B26" s="200" t="s">
        <v>68</v>
      </c>
      <c r="C26" s="200" t="s">
        <v>84</v>
      </c>
      <c r="D26" s="200" t="s">
        <v>85</v>
      </c>
      <c r="E26" s="200" t="s">
        <v>18</v>
      </c>
      <c r="F26" s="200" t="s">
        <v>86</v>
      </c>
      <c r="G26" s="225">
        <v>25.89</v>
      </c>
      <c r="H26" s="225">
        <f t="shared" si="2"/>
        <v>13.72</v>
      </c>
      <c r="I26" s="226"/>
    </row>
    <row r="27" spans="1:9">
      <c r="A27" s="200" t="s">
        <v>15</v>
      </c>
      <c r="B27" s="200" t="s">
        <v>68</v>
      </c>
      <c r="C27" s="200" t="s">
        <v>88</v>
      </c>
      <c r="D27" s="200" t="s">
        <v>89</v>
      </c>
      <c r="E27" s="200" t="s">
        <v>28</v>
      </c>
      <c r="F27" s="200" t="s">
        <v>90</v>
      </c>
      <c r="G27" s="225">
        <v>7.58</v>
      </c>
      <c r="H27" s="225">
        <f t="shared" si="2"/>
        <v>0.45</v>
      </c>
      <c r="I27" s="226"/>
    </row>
    <row r="28" spans="1:9">
      <c r="A28" s="200" t="s">
        <v>15</v>
      </c>
      <c r="B28" s="200" t="s">
        <v>68</v>
      </c>
      <c r="C28" s="200" t="s">
        <v>91</v>
      </c>
      <c r="D28" s="200" t="s">
        <v>92</v>
      </c>
      <c r="E28" s="200" t="s">
        <v>28</v>
      </c>
      <c r="F28" s="200" t="s">
        <v>93</v>
      </c>
      <c r="G28" s="225">
        <v>3.2</v>
      </c>
      <c r="H28" s="225">
        <f t="shared" si="2"/>
        <v>0.64</v>
      </c>
      <c r="I28" s="226"/>
    </row>
    <row r="29" spans="1:9">
      <c r="A29" s="200" t="s">
        <v>15</v>
      </c>
      <c r="B29" s="200" t="s">
        <v>68</v>
      </c>
      <c r="C29" s="200" t="s">
        <v>94</v>
      </c>
      <c r="D29" s="200" t="s">
        <v>95</v>
      </c>
      <c r="E29" s="200" t="s">
        <v>96</v>
      </c>
      <c r="F29" s="200" t="s">
        <v>97</v>
      </c>
      <c r="G29" s="225">
        <v>10.029999999999999</v>
      </c>
      <c r="H29" s="225">
        <f t="shared" si="2"/>
        <v>0.1</v>
      </c>
      <c r="I29" s="226"/>
    </row>
    <row r="30" spans="1:9" ht="30">
      <c r="A30" s="200" t="s">
        <v>15</v>
      </c>
      <c r="B30" s="200" t="s">
        <v>68</v>
      </c>
      <c r="C30" s="200" t="s">
        <v>98</v>
      </c>
      <c r="D30" s="200" t="s">
        <v>99</v>
      </c>
      <c r="E30" s="200" t="s">
        <v>13</v>
      </c>
      <c r="F30" s="200" t="s">
        <v>101</v>
      </c>
      <c r="G30" s="225">
        <v>3.37</v>
      </c>
      <c r="H30" s="225">
        <f t="shared" si="2"/>
        <v>3.71</v>
      </c>
      <c r="I30" s="226"/>
    </row>
    <row r="31" spans="1:9">
      <c r="A31" s="201" t="s">
        <v>30</v>
      </c>
      <c r="B31" s="201" t="s">
        <v>30</v>
      </c>
      <c r="C31" s="201" t="s">
        <v>30</v>
      </c>
      <c r="D31" s="201" t="s">
        <v>30</v>
      </c>
      <c r="E31" s="201" t="s">
        <v>30</v>
      </c>
      <c r="F31" s="201" t="s">
        <v>30</v>
      </c>
      <c r="G31" s="227" t="s">
        <v>30</v>
      </c>
      <c r="H31" s="227" t="s">
        <v>30</v>
      </c>
      <c r="I31" s="228" t="s">
        <v>30</v>
      </c>
    </row>
    <row r="32" spans="1:9">
      <c r="A32" s="199" t="s">
        <v>103</v>
      </c>
      <c r="B32" s="199" t="s">
        <v>10</v>
      </c>
      <c r="C32" s="199" t="s">
        <v>104</v>
      </c>
      <c r="D32" s="199" t="s">
        <v>105</v>
      </c>
      <c r="E32" s="199" t="s">
        <v>28</v>
      </c>
      <c r="F32" s="199" t="s">
        <v>107</v>
      </c>
      <c r="G32" s="223">
        <f>SUM(H33:H35)</f>
        <v>1.55</v>
      </c>
      <c r="H32" s="223">
        <f>TRUNC(G32 * VALUE(SUBSTITUTE(F32,"QTD: ","")), 2)</f>
        <v>22.94</v>
      </c>
      <c r="I32" s="224" t="str">
        <f>IF(ROUND(ABS(G32-Orçamento!G16),2)&lt;0.01,"OK","DIVERGENTE")</f>
        <v>OK</v>
      </c>
    </row>
    <row r="33" spans="1:9">
      <c r="A33" s="200" t="s">
        <v>15</v>
      </c>
      <c r="B33" s="200" t="s">
        <v>10</v>
      </c>
      <c r="C33" s="200" t="s">
        <v>109</v>
      </c>
      <c r="D33" s="200" t="s">
        <v>110</v>
      </c>
      <c r="E33" s="200" t="s">
        <v>18</v>
      </c>
      <c r="F33" s="200" t="s">
        <v>111</v>
      </c>
      <c r="G33" s="225">
        <v>23.9</v>
      </c>
      <c r="H33" s="225">
        <f t="shared" ref="H33:H35" si="3">ROUND(F33*G33,2)</f>
        <v>0.28999999999999998</v>
      </c>
      <c r="I33" s="226"/>
    </row>
    <row r="34" spans="1:9">
      <c r="A34" s="200" t="s">
        <v>15</v>
      </c>
      <c r="B34" s="200" t="s">
        <v>10</v>
      </c>
      <c r="C34" s="200" t="s">
        <v>113</v>
      </c>
      <c r="D34" s="200" t="s">
        <v>114</v>
      </c>
      <c r="E34" s="200" t="s">
        <v>18</v>
      </c>
      <c r="F34" s="200" t="s">
        <v>115</v>
      </c>
      <c r="G34" s="225">
        <v>50.21</v>
      </c>
      <c r="H34" s="225">
        <f t="shared" si="3"/>
        <v>0.2</v>
      </c>
      <c r="I34" s="226"/>
    </row>
    <row r="35" spans="1:9" ht="30">
      <c r="A35" s="200" t="s">
        <v>15</v>
      </c>
      <c r="B35" s="200" t="s">
        <v>10</v>
      </c>
      <c r="C35" s="200" t="s">
        <v>116</v>
      </c>
      <c r="D35" s="200" t="s">
        <v>117</v>
      </c>
      <c r="E35" s="200" t="s">
        <v>18</v>
      </c>
      <c r="F35" s="200" t="s">
        <v>97</v>
      </c>
      <c r="G35" s="225">
        <v>105.87</v>
      </c>
      <c r="H35" s="225">
        <f t="shared" si="3"/>
        <v>1.06</v>
      </c>
      <c r="I35" s="226"/>
    </row>
    <row r="36" spans="1:9">
      <c r="A36" s="201" t="s">
        <v>30</v>
      </c>
      <c r="B36" s="201" t="s">
        <v>30</v>
      </c>
      <c r="C36" s="201" t="s">
        <v>30</v>
      </c>
      <c r="D36" s="201" t="s">
        <v>30</v>
      </c>
      <c r="E36" s="201" t="s">
        <v>30</v>
      </c>
      <c r="F36" s="201" t="s">
        <v>30</v>
      </c>
      <c r="G36" s="227" t="s">
        <v>30</v>
      </c>
      <c r="H36" s="227" t="s">
        <v>30</v>
      </c>
      <c r="I36" s="228" t="s">
        <v>30</v>
      </c>
    </row>
    <row r="37" spans="1:9">
      <c r="A37" s="199" t="s">
        <v>118</v>
      </c>
      <c r="B37" s="199" t="s">
        <v>10</v>
      </c>
      <c r="C37" s="199" t="s">
        <v>119</v>
      </c>
      <c r="D37" s="199" t="s">
        <v>120</v>
      </c>
      <c r="E37" s="199" t="s">
        <v>13</v>
      </c>
      <c r="F37" s="199" t="s">
        <v>121</v>
      </c>
      <c r="G37" s="223">
        <f>SUM(H38:H43)</f>
        <v>1.89</v>
      </c>
      <c r="H37" s="223">
        <f>TRUNC(G37 * VALUE(SUBSTITUTE(F37,"QTD: ","")), 2)</f>
        <v>431.24</v>
      </c>
      <c r="I37" s="224" t="str">
        <f>IF(ROUND(ABS(G37-Orçamento!G17),2)&lt;0.01,"OK","DIVERGENTE")</f>
        <v>OK</v>
      </c>
    </row>
    <row r="38" spans="1:9">
      <c r="A38" s="200" t="s">
        <v>15</v>
      </c>
      <c r="B38" s="200" t="s">
        <v>10</v>
      </c>
      <c r="C38" s="200" t="s">
        <v>109</v>
      </c>
      <c r="D38" s="200" t="s">
        <v>110</v>
      </c>
      <c r="E38" s="200" t="s">
        <v>18</v>
      </c>
      <c r="F38" s="200" t="s">
        <v>122</v>
      </c>
      <c r="G38" s="225">
        <v>23.9</v>
      </c>
      <c r="H38" s="225">
        <f t="shared" ref="H38:H43" si="4">ROUND(F38*G38,2)</f>
        <v>0.56999999999999995</v>
      </c>
      <c r="I38" s="226"/>
    </row>
    <row r="39" spans="1:9">
      <c r="A39" s="200" t="s">
        <v>15</v>
      </c>
      <c r="B39" s="200" t="s">
        <v>10</v>
      </c>
      <c r="C39" s="200" t="s">
        <v>113</v>
      </c>
      <c r="D39" s="200" t="s">
        <v>114</v>
      </c>
      <c r="E39" s="200" t="s">
        <v>18</v>
      </c>
      <c r="F39" s="200" t="s">
        <v>123</v>
      </c>
      <c r="G39" s="225">
        <v>50.21</v>
      </c>
      <c r="H39" s="225">
        <f t="shared" si="4"/>
        <v>0.4</v>
      </c>
      <c r="I39" s="226"/>
    </row>
    <row r="40" spans="1:9" ht="30">
      <c r="A40" s="200" t="s">
        <v>15</v>
      </c>
      <c r="B40" s="200" t="s">
        <v>10</v>
      </c>
      <c r="C40" s="200" t="s">
        <v>124</v>
      </c>
      <c r="D40" s="200" t="s">
        <v>125</v>
      </c>
      <c r="E40" s="200" t="s">
        <v>28</v>
      </c>
      <c r="F40" s="200" t="s">
        <v>126</v>
      </c>
      <c r="G40" s="225">
        <v>22.02</v>
      </c>
      <c r="H40" s="225">
        <f t="shared" si="4"/>
        <v>0.2</v>
      </c>
      <c r="I40" s="226"/>
    </row>
    <row r="41" spans="1:9">
      <c r="A41" s="200" t="s">
        <v>15</v>
      </c>
      <c r="B41" s="200" t="s">
        <v>10</v>
      </c>
      <c r="C41" s="200" t="s">
        <v>127</v>
      </c>
      <c r="D41" s="200" t="s">
        <v>128</v>
      </c>
      <c r="E41" s="200" t="s">
        <v>129</v>
      </c>
      <c r="F41" s="200" t="s">
        <v>130</v>
      </c>
      <c r="G41" s="225">
        <v>10.220000000000001</v>
      </c>
      <c r="H41" s="225">
        <f t="shared" si="4"/>
        <v>0.01</v>
      </c>
      <c r="I41" s="226"/>
    </row>
    <row r="42" spans="1:9">
      <c r="A42" s="200" t="s">
        <v>15</v>
      </c>
      <c r="B42" s="200" t="s">
        <v>10</v>
      </c>
      <c r="C42" s="200" t="s">
        <v>131</v>
      </c>
      <c r="D42" s="200" t="s">
        <v>132</v>
      </c>
      <c r="E42" s="200" t="s">
        <v>129</v>
      </c>
      <c r="F42" s="200" t="s">
        <v>133</v>
      </c>
      <c r="G42" s="225">
        <v>15.54</v>
      </c>
      <c r="H42" s="225">
        <f t="shared" si="4"/>
        <v>0.18</v>
      </c>
      <c r="I42" s="226"/>
    </row>
    <row r="43" spans="1:9" ht="30">
      <c r="A43" s="200" t="s">
        <v>15</v>
      </c>
      <c r="B43" s="200" t="s">
        <v>10</v>
      </c>
      <c r="C43" s="200" t="s">
        <v>116</v>
      </c>
      <c r="D43" s="200" t="s">
        <v>117</v>
      </c>
      <c r="E43" s="200" t="s">
        <v>18</v>
      </c>
      <c r="F43" s="200" t="s">
        <v>138</v>
      </c>
      <c r="G43" s="225">
        <v>105.87</v>
      </c>
      <c r="H43" s="225">
        <f t="shared" si="4"/>
        <v>0.53</v>
      </c>
      <c r="I43" s="226"/>
    </row>
    <row r="44" spans="1:9">
      <c r="A44" s="201" t="s">
        <v>30</v>
      </c>
      <c r="B44" s="201" t="s">
        <v>30</v>
      </c>
      <c r="C44" s="201" t="s">
        <v>30</v>
      </c>
      <c r="D44" s="201" t="s">
        <v>30</v>
      </c>
      <c r="E44" s="201" t="s">
        <v>30</v>
      </c>
      <c r="F44" s="201" t="s">
        <v>30</v>
      </c>
      <c r="G44" s="227" t="s">
        <v>30</v>
      </c>
      <c r="H44" s="227" t="s">
        <v>30</v>
      </c>
      <c r="I44" s="228" t="s">
        <v>30</v>
      </c>
    </row>
    <row r="45" spans="1:9" ht="30">
      <c r="A45" s="199" t="s">
        <v>142</v>
      </c>
      <c r="B45" s="199" t="s">
        <v>143</v>
      </c>
      <c r="C45" s="199" t="s">
        <v>144</v>
      </c>
      <c r="D45" s="199" t="s">
        <v>145</v>
      </c>
      <c r="E45" s="199" t="s">
        <v>13</v>
      </c>
      <c r="F45" s="199" t="s">
        <v>146</v>
      </c>
      <c r="G45" s="223">
        <f>SUM(H46)</f>
        <v>6.61</v>
      </c>
      <c r="H45" s="223">
        <f>TRUNC(G45 * VALUE(SUBSTITUTE(F45,"QTD: ","")), 2)</f>
        <v>2856.04</v>
      </c>
      <c r="I45" s="224" t="str">
        <f>IF(ROUND(ABS(G45-Orçamento!G19),2)&lt;0.01,"OK","DIVERGENTE")</f>
        <v>OK</v>
      </c>
    </row>
    <row r="46" spans="1:9">
      <c r="A46" s="200" t="s">
        <v>149</v>
      </c>
      <c r="B46" s="200" t="s">
        <v>143</v>
      </c>
      <c r="C46" s="200" t="s">
        <v>150</v>
      </c>
      <c r="D46" s="200" t="s">
        <v>151</v>
      </c>
      <c r="E46" s="200" t="s">
        <v>18</v>
      </c>
      <c r="F46" s="200" t="s">
        <v>152</v>
      </c>
      <c r="G46" s="225">
        <v>31.04</v>
      </c>
      <c r="H46" s="225">
        <f>TRUNC(F46*G46,2)</f>
        <v>6.61</v>
      </c>
      <c r="I46" s="226" t="str">
        <f>IFERROR(IF(ROUND(G46, 2) &lt;&gt; ROUND(VLOOKUP("C"&amp;C46,C:G, 5, FALSE), 2), "VALOR AUXILIAR DIVERGENTE", "OK"), "NÃO ENCONTRADO")</f>
        <v>OK</v>
      </c>
    </row>
    <row r="47" spans="1:9">
      <c r="A47" s="201" t="s">
        <v>30</v>
      </c>
      <c r="B47" s="201" t="s">
        <v>30</v>
      </c>
      <c r="C47" s="201" t="s">
        <v>30</v>
      </c>
      <c r="D47" s="201" t="s">
        <v>30</v>
      </c>
      <c r="E47" s="201" t="s">
        <v>30</v>
      </c>
      <c r="F47" s="201" t="s">
        <v>30</v>
      </c>
      <c r="G47" s="227" t="s">
        <v>30</v>
      </c>
      <c r="H47" s="227" t="s">
        <v>30</v>
      </c>
      <c r="I47" s="228" t="s">
        <v>30</v>
      </c>
    </row>
    <row r="48" spans="1:9" ht="75">
      <c r="A48" s="199" t="s">
        <v>153</v>
      </c>
      <c r="B48" s="199" t="s">
        <v>143</v>
      </c>
      <c r="C48" s="199" t="s">
        <v>154</v>
      </c>
      <c r="D48" s="199" t="s">
        <v>155</v>
      </c>
      <c r="E48" s="199" t="s">
        <v>156</v>
      </c>
      <c r="F48" s="199" t="s">
        <v>157</v>
      </c>
      <c r="G48" s="223">
        <f>SUM(H49:H52)</f>
        <v>8.75</v>
      </c>
      <c r="H48" s="223">
        <f>TRUNC(G48 * VALUE(SUBSTITUTE(F48,"QTD: ","")), 2)</f>
        <v>1070.6500000000001</v>
      </c>
      <c r="I48" s="224" t="str">
        <f>IF(ROUND(ABS(G48-Orçamento!G20),2)&lt;0.01,"OK","DIVERGENTE")</f>
        <v>OK</v>
      </c>
    </row>
    <row r="49" spans="1:9" ht="75">
      <c r="A49" s="200" t="s">
        <v>149</v>
      </c>
      <c r="B49" s="200" t="s">
        <v>143</v>
      </c>
      <c r="C49" s="200" t="s">
        <v>162</v>
      </c>
      <c r="D49" s="200" t="s">
        <v>163</v>
      </c>
      <c r="E49" s="200" t="s">
        <v>164</v>
      </c>
      <c r="F49" s="200" t="s">
        <v>165</v>
      </c>
      <c r="G49" s="225">
        <v>98.62</v>
      </c>
      <c r="H49" s="225">
        <f t="shared" ref="H49:H52" si="5">TRUNC(F49*G49,2)</f>
        <v>0.95</v>
      </c>
      <c r="I49" s="226" t="str">
        <f>IFERROR(IF(ROUND(G49, 2) &lt;&gt; ROUND(VLOOKUP("C"&amp;C49,C:G, 5, FALSE), 2), "VALOR AUXILIAR DIVERGENTE", "OK"), "NÃO ENCONTRADO")</f>
        <v>OK</v>
      </c>
    </row>
    <row r="50" spans="1:9" ht="75">
      <c r="A50" s="200" t="s">
        <v>149</v>
      </c>
      <c r="B50" s="200" t="s">
        <v>143</v>
      </c>
      <c r="C50" s="200" t="s">
        <v>168</v>
      </c>
      <c r="D50" s="200" t="s">
        <v>169</v>
      </c>
      <c r="E50" s="200" t="s">
        <v>171</v>
      </c>
      <c r="F50" s="200" t="s">
        <v>173</v>
      </c>
      <c r="G50" s="225">
        <v>370.49</v>
      </c>
      <c r="H50" s="225">
        <f t="shared" si="5"/>
        <v>5.84</v>
      </c>
      <c r="I50" s="226" t="str">
        <f>IFERROR(IF(ROUND(G50, 2) &lt;&gt; ROUND(VLOOKUP("C"&amp;C50,C:G, 5, FALSE), 2), "VALOR AUXILIAR DIVERGENTE", "OK"), "NÃO ENCONTRADO")</f>
        <v>OK</v>
      </c>
    </row>
    <row r="51" spans="1:9" ht="45">
      <c r="A51" s="200" t="s">
        <v>149</v>
      </c>
      <c r="B51" s="200" t="s">
        <v>143</v>
      </c>
      <c r="C51" s="200" t="s">
        <v>174</v>
      </c>
      <c r="D51" s="200" t="s">
        <v>175</v>
      </c>
      <c r="E51" s="200" t="s">
        <v>164</v>
      </c>
      <c r="F51" s="200" t="s">
        <v>176</v>
      </c>
      <c r="G51" s="225">
        <v>84.99</v>
      </c>
      <c r="H51" s="225">
        <f t="shared" si="5"/>
        <v>0.64</v>
      </c>
      <c r="I51" s="226" t="str">
        <f>IFERROR(IF(ROUND(G51, 2) &lt;&gt; ROUND(VLOOKUP("C"&amp;C51,C:G, 5, FALSE), 2), "VALOR AUXILIAR DIVERGENTE", "OK"), "NÃO ENCONTRADO")</f>
        <v>OK</v>
      </c>
    </row>
    <row r="52" spans="1:9" ht="45">
      <c r="A52" s="200" t="s">
        <v>149</v>
      </c>
      <c r="B52" s="200" t="s">
        <v>143</v>
      </c>
      <c r="C52" s="200" t="s">
        <v>177</v>
      </c>
      <c r="D52" s="200" t="s">
        <v>178</v>
      </c>
      <c r="E52" s="200" t="s">
        <v>171</v>
      </c>
      <c r="F52" s="200" t="s">
        <v>179</v>
      </c>
      <c r="G52" s="225">
        <v>185.45</v>
      </c>
      <c r="H52" s="225">
        <f t="shared" si="5"/>
        <v>1.32</v>
      </c>
      <c r="I52" s="226" t="str">
        <f>IFERROR(IF(ROUND(G52, 2) &lt;&gt; ROUND(VLOOKUP("C"&amp;C52,C:G, 5, FALSE), 2), "VALOR AUXILIAR DIVERGENTE", "OK"), "NÃO ENCONTRADO")</f>
        <v>OK</v>
      </c>
    </row>
    <row r="53" spans="1:9">
      <c r="A53" s="201" t="s">
        <v>30</v>
      </c>
      <c r="B53" s="201" t="s">
        <v>30</v>
      </c>
      <c r="C53" s="201" t="s">
        <v>30</v>
      </c>
      <c r="D53" s="201" t="s">
        <v>30</v>
      </c>
      <c r="E53" s="201" t="s">
        <v>30</v>
      </c>
      <c r="F53" s="201" t="s">
        <v>30</v>
      </c>
      <c r="G53" s="227" t="s">
        <v>30</v>
      </c>
      <c r="H53" s="227" t="s">
        <v>30</v>
      </c>
      <c r="I53" s="228" t="s">
        <v>30</v>
      </c>
    </row>
    <row r="54" spans="1:9" ht="45">
      <c r="A54" s="199" t="s">
        <v>181</v>
      </c>
      <c r="B54" s="199" t="s">
        <v>143</v>
      </c>
      <c r="C54" s="199" t="s">
        <v>182</v>
      </c>
      <c r="D54" s="199" t="s">
        <v>183</v>
      </c>
      <c r="E54" s="199" t="s">
        <v>184</v>
      </c>
      <c r="F54" s="199" t="s">
        <v>185</v>
      </c>
      <c r="G54" s="223">
        <f>SUM(H55:H56)</f>
        <v>2.5299999999999998</v>
      </c>
      <c r="H54" s="223">
        <f>TRUNC(G54 * VALUE(SUBSTITUTE(F54,"QTD: ","")), 2)</f>
        <v>4643.5600000000004</v>
      </c>
      <c r="I54" s="224" t="str">
        <f>IF(ROUND(ABS(G54-Orçamento!G21),2)&lt;0.01,"OK","DIVERGENTE")</f>
        <v>OK</v>
      </c>
    </row>
    <row r="55" spans="1:9" ht="75">
      <c r="A55" s="200" t="s">
        <v>149</v>
      </c>
      <c r="B55" s="200" t="s">
        <v>143</v>
      </c>
      <c r="C55" s="200" t="s">
        <v>162</v>
      </c>
      <c r="D55" s="200" t="s">
        <v>163</v>
      </c>
      <c r="E55" s="200" t="s">
        <v>164</v>
      </c>
      <c r="F55" s="200" t="s">
        <v>186</v>
      </c>
      <c r="G55" s="225">
        <v>98.62</v>
      </c>
      <c r="H55" s="225">
        <f t="shared" ref="H55:H56" si="6">TRUNC(F55*G55,2)</f>
        <v>0.23</v>
      </c>
      <c r="I55" s="226" t="str">
        <f>IFERROR(IF(ROUND(G55, 2) &lt;&gt; ROUND(VLOOKUP("C"&amp;C55,C:G, 5, FALSE), 2), "VALOR AUXILIAR DIVERGENTE", "OK"), "NÃO ENCONTRADO")</f>
        <v>OK</v>
      </c>
    </row>
    <row r="56" spans="1:9" ht="75">
      <c r="A56" s="200" t="s">
        <v>149</v>
      </c>
      <c r="B56" s="200" t="s">
        <v>143</v>
      </c>
      <c r="C56" s="200" t="s">
        <v>168</v>
      </c>
      <c r="D56" s="200" t="s">
        <v>169</v>
      </c>
      <c r="E56" s="200" t="s">
        <v>171</v>
      </c>
      <c r="F56" s="200" t="s">
        <v>187</v>
      </c>
      <c r="G56" s="225">
        <v>370.49</v>
      </c>
      <c r="H56" s="225">
        <f t="shared" si="6"/>
        <v>2.2999999999999998</v>
      </c>
      <c r="I56" s="226" t="str">
        <f>IFERROR(IF(ROUND(G56, 2) &lt;&gt; ROUND(VLOOKUP("C"&amp;C56,C:G, 5, FALSE), 2), "VALOR AUXILIAR DIVERGENTE", "OK"), "NÃO ENCONTRADO")</f>
        <v>OK</v>
      </c>
    </row>
    <row r="57" spans="1:9">
      <c r="A57" s="201" t="s">
        <v>30</v>
      </c>
      <c r="B57" s="201" t="s">
        <v>30</v>
      </c>
      <c r="C57" s="201" t="s">
        <v>30</v>
      </c>
      <c r="D57" s="201" t="s">
        <v>30</v>
      </c>
      <c r="E57" s="201" t="s">
        <v>30</v>
      </c>
      <c r="F57" s="201" t="s">
        <v>30</v>
      </c>
      <c r="G57" s="227" t="s">
        <v>30</v>
      </c>
      <c r="H57" s="227" t="s">
        <v>30</v>
      </c>
      <c r="I57" s="228" t="s">
        <v>30</v>
      </c>
    </row>
    <row r="58" spans="1:9" ht="30">
      <c r="A58" s="199" t="s">
        <v>188</v>
      </c>
      <c r="B58" s="199" t="s">
        <v>10</v>
      </c>
      <c r="C58" s="199" t="s">
        <v>189</v>
      </c>
      <c r="D58" s="199" t="s">
        <v>190</v>
      </c>
      <c r="E58" s="199" t="s">
        <v>156</v>
      </c>
      <c r="F58" s="199" t="s">
        <v>157</v>
      </c>
      <c r="G58" s="223">
        <f>SUM(H59)</f>
        <v>31.25</v>
      </c>
      <c r="H58" s="223">
        <f>TRUNC(G58 * VALUE(SUBSTITUTE(F58,"QTD: ","")), 2)</f>
        <v>3823.75</v>
      </c>
      <c r="I58" s="224" t="str">
        <f>IF(ROUND(ABS(G58-Orçamento!G22),2)&lt;0.01,"OK","DIVERGENTE")</f>
        <v>OK</v>
      </c>
    </row>
    <row r="59" spans="1:9" ht="30">
      <c r="A59" s="200" t="s">
        <v>15</v>
      </c>
      <c r="B59" s="200" t="s">
        <v>10</v>
      </c>
      <c r="C59" s="200" t="s">
        <v>193</v>
      </c>
      <c r="D59" s="200" t="s">
        <v>190</v>
      </c>
      <c r="E59" s="200" t="s">
        <v>156</v>
      </c>
      <c r="F59" s="200" t="s">
        <v>25</v>
      </c>
      <c r="G59" s="225">
        <v>31.25</v>
      </c>
      <c r="H59" s="225">
        <f>ROUND(F59*G59,2)</f>
        <v>31.25</v>
      </c>
      <c r="I59" s="226"/>
    </row>
    <row r="60" spans="1:9">
      <c r="A60" s="201" t="s">
        <v>30</v>
      </c>
      <c r="B60" s="201" t="s">
        <v>30</v>
      </c>
      <c r="C60" s="201" t="s">
        <v>30</v>
      </c>
      <c r="D60" s="201" t="s">
        <v>30</v>
      </c>
      <c r="E60" s="201" t="s">
        <v>30</v>
      </c>
      <c r="F60" s="201" t="s">
        <v>30</v>
      </c>
      <c r="G60" s="227" t="s">
        <v>30</v>
      </c>
      <c r="H60" s="227" t="s">
        <v>30</v>
      </c>
      <c r="I60" s="228" t="s">
        <v>30</v>
      </c>
    </row>
    <row r="61" spans="1:9" ht="30">
      <c r="A61" s="199" t="s">
        <v>196</v>
      </c>
      <c r="B61" s="199" t="s">
        <v>10</v>
      </c>
      <c r="C61" s="199" t="s">
        <v>197</v>
      </c>
      <c r="D61" s="199" t="s">
        <v>198</v>
      </c>
      <c r="E61" s="199" t="s">
        <v>156</v>
      </c>
      <c r="F61" s="199" t="s">
        <v>199</v>
      </c>
      <c r="G61" s="223">
        <f>SUM(H62)</f>
        <v>59.75</v>
      </c>
      <c r="H61" s="223">
        <f>TRUNC(G61 * VALUE(SUBSTITUTE(F61,"QTD: ","")), 2)</f>
        <v>3366.91</v>
      </c>
      <c r="I61" s="224" t="str">
        <f>IF(ROUND(ABS(G61-Orçamento!G24),2)&lt;0.01,"OK","DIVERGENTE")</f>
        <v>OK</v>
      </c>
    </row>
    <row r="62" spans="1:9">
      <c r="A62" s="200" t="s">
        <v>15</v>
      </c>
      <c r="B62" s="200" t="s">
        <v>10</v>
      </c>
      <c r="C62" s="200" t="s">
        <v>200</v>
      </c>
      <c r="D62" s="200" t="s">
        <v>201</v>
      </c>
      <c r="E62" s="200" t="s">
        <v>18</v>
      </c>
      <c r="F62" s="200" t="s">
        <v>202</v>
      </c>
      <c r="G62" s="225">
        <v>23.9</v>
      </c>
      <c r="H62" s="225">
        <f>ROUND(F62*G62,2)</f>
        <v>59.75</v>
      </c>
      <c r="I62" s="226"/>
    </row>
    <row r="63" spans="1:9">
      <c r="A63" s="201" t="s">
        <v>30</v>
      </c>
      <c r="B63" s="201" t="s">
        <v>30</v>
      </c>
      <c r="C63" s="201" t="s">
        <v>30</v>
      </c>
      <c r="D63" s="201" t="s">
        <v>30</v>
      </c>
      <c r="E63" s="201" t="s">
        <v>30</v>
      </c>
      <c r="F63" s="201" t="s">
        <v>30</v>
      </c>
      <c r="G63" s="227" t="s">
        <v>30</v>
      </c>
      <c r="H63" s="227" t="s">
        <v>30</v>
      </c>
      <c r="I63" s="228" t="s">
        <v>30</v>
      </c>
    </row>
    <row r="64" spans="1:9" ht="75">
      <c r="A64" s="199" t="s">
        <v>203</v>
      </c>
      <c r="B64" s="199" t="s">
        <v>143</v>
      </c>
      <c r="C64" s="199" t="s">
        <v>204</v>
      </c>
      <c r="D64" s="199" t="s">
        <v>205</v>
      </c>
      <c r="E64" s="199" t="s">
        <v>156</v>
      </c>
      <c r="F64" s="199" t="s">
        <v>206</v>
      </c>
      <c r="G64" s="223">
        <f>SUM(H65:H68)</f>
        <v>8.7799999999999994</v>
      </c>
      <c r="H64" s="223">
        <f>TRUNC(G64 * VALUE(SUBSTITUTE(F64,"QTD: ","")), 2)</f>
        <v>618.46</v>
      </c>
      <c r="I64" s="224" t="str">
        <f>IF(ROUND(ABS(G64-Orçamento!G25),2)&lt;0.01,"OK","DIVERGENTE")</f>
        <v>OK</v>
      </c>
    </row>
    <row r="65" spans="1:9" ht="45">
      <c r="A65" s="200" t="s">
        <v>149</v>
      </c>
      <c r="B65" s="200" t="s">
        <v>143</v>
      </c>
      <c r="C65" s="200" t="s">
        <v>207</v>
      </c>
      <c r="D65" s="200" t="s">
        <v>208</v>
      </c>
      <c r="E65" s="200" t="s">
        <v>164</v>
      </c>
      <c r="F65" s="200" t="s">
        <v>209</v>
      </c>
      <c r="G65" s="225">
        <v>114.72</v>
      </c>
      <c r="H65" s="225">
        <f t="shared" ref="H65:H68" si="7">TRUNC(F65*G65,2)</f>
        <v>1.5</v>
      </c>
      <c r="I65" s="226" t="str">
        <f>IFERROR(IF(ROUND(G65, 2) &lt;&gt; ROUND(VLOOKUP("C"&amp;C65,C:G, 5, FALSE), 2), "VALOR AUXILIAR DIVERGENTE", "OK"), "NÃO ENCONTRADO")</f>
        <v>OK</v>
      </c>
    </row>
    <row r="66" spans="1:9" ht="45">
      <c r="A66" s="200" t="s">
        <v>149</v>
      </c>
      <c r="B66" s="200" t="s">
        <v>143</v>
      </c>
      <c r="C66" s="200" t="s">
        <v>212</v>
      </c>
      <c r="D66" s="200" t="s">
        <v>213</v>
      </c>
      <c r="E66" s="200" t="s">
        <v>171</v>
      </c>
      <c r="F66" s="200" t="s">
        <v>214</v>
      </c>
      <c r="G66" s="225">
        <v>286.04000000000002</v>
      </c>
      <c r="H66" s="225">
        <f t="shared" si="7"/>
        <v>1.1599999999999999</v>
      </c>
      <c r="I66" s="226" t="str">
        <f>IFERROR(IF(ROUND(G66, 2) &lt;&gt; ROUND(VLOOKUP("C"&amp;C66,C:G, 5, FALSE), 2), "VALOR AUXILIAR DIVERGENTE", "OK"), "NÃO ENCONTRADO")</f>
        <v>OK</v>
      </c>
    </row>
    <row r="67" spans="1:9" ht="75">
      <c r="A67" s="200" t="s">
        <v>149</v>
      </c>
      <c r="B67" s="200" t="s">
        <v>143</v>
      </c>
      <c r="C67" s="200" t="s">
        <v>215</v>
      </c>
      <c r="D67" s="200" t="s">
        <v>216</v>
      </c>
      <c r="E67" s="200" t="s">
        <v>164</v>
      </c>
      <c r="F67" s="200" t="s">
        <v>217</v>
      </c>
      <c r="G67" s="225">
        <v>76.14</v>
      </c>
      <c r="H67" s="225">
        <f t="shared" si="7"/>
        <v>1.31</v>
      </c>
      <c r="I67" s="226" t="str">
        <f>IFERROR(IF(ROUND(G67, 2) &lt;&gt; ROUND(VLOOKUP("C"&amp;C67,C:G, 5, FALSE), 2), "VALOR AUXILIAR DIVERGENTE", "OK"), "NÃO ENCONTRADO")</f>
        <v>OK</v>
      </c>
    </row>
    <row r="68" spans="1:9" ht="75">
      <c r="A68" s="200" t="s">
        <v>149</v>
      </c>
      <c r="B68" s="200" t="s">
        <v>143</v>
      </c>
      <c r="C68" s="200" t="s">
        <v>218</v>
      </c>
      <c r="D68" s="200" t="s">
        <v>219</v>
      </c>
      <c r="E68" s="200" t="s">
        <v>171</v>
      </c>
      <c r="F68" s="200" t="s">
        <v>220</v>
      </c>
      <c r="G68" s="225">
        <v>213.53</v>
      </c>
      <c r="H68" s="225">
        <f t="shared" si="7"/>
        <v>4.8099999999999996</v>
      </c>
      <c r="I68" s="226" t="str">
        <f>IFERROR(IF(ROUND(G68, 2) &lt;&gt; ROUND(VLOOKUP("C"&amp;C68,C:G, 5, FALSE), 2), "VALOR AUXILIAR DIVERGENTE", "OK"), "NÃO ENCONTRADO")</f>
        <v>OK</v>
      </c>
    </row>
    <row r="69" spans="1:9">
      <c r="A69" s="201" t="s">
        <v>30</v>
      </c>
      <c r="B69" s="201" t="s">
        <v>30</v>
      </c>
      <c r="C69" s="201" t="s">
        <v>30</v>
      </c>
      <c r="D69" s="201" t="s">
        <v>30</v>
      </c>
      <c r="E69" s="201" t="s">
        <v>30</v>
      </c>
      <c r="F69" s="201" t="s">
        <v>30</v>
      </c>
      <c r="G69" s="227" t="s">
        <v>30</v>
      </c>
      <c r="H69" s="227" t="s">
        <v>30</v>
      </c>
      <c r="I69" s="228" t="s">
        <v>30</v>
      </c>
    </row>
    <row r="70" spans="1:9" ht="45">
      <c r="A70" s="199" t="s">
        <v>221</v>
      </c>
      <c r="B70" s="199" t="s">
        <v>143</v>
      </c>
      <c r="C70" s="199" t="s">
        <v>222</v>
      </c>
      <c r="D70" s="199" t="s">
        <v>223</v>
      </c>
      <c r="E70" s="199" t="s">
        <v>184</v>
      </c>
      <c r="F70" s="199" t="s">
        <v>224</v>
      </c>
      <c r="G70" s="223">
        <f>SUM(H71:H72)</f>
        <v>3.5</v>
      </c>
      <c r="H70" s="223">
        <f>TRUNC(G70 * VALUE(SUBSTITUTE(F70,"QTD: ","")), 2)</f>
        <v>607.70000000000005</v>
      </c>
      <c r="I70" s="224" t="str">
        <f>IF(ROUND(ABS(G70-Orçamento!G26),2)&lt;0.01,"OK","DIVERGENTE")</f>
        <v>OK</v>
      </c>
    </row>
    <row r="71" spans="1:9" ht="75">
      <c r="A71" s="200" t="s">
        <v>149</v>
      </c>
      <c r="B71" s="200" t="s">
        <v>143</v>
      </c>
      <c r="C71" s="200" t="s">
        <v>215</v>
      </c>
      <c r="D71" s="200" t="s">
        <v>216</v>
      </c>
      <c r="E71" s="200" t="s">
        <v>164</v>
      </c>
      <c r="F71" s="200" t="s">
        <v>227</v>
      </c>
      <c r="G71" s="225">
        <v>76.14</v>
      </c>
      <c r="H71" s="225">
        <f t="shared" ref="H71:H72" si="8">TRUNC(F71*G71,2)</f>
        <v>0.41</v>
      </c>
      <c r="I71" s="226" t="str">
        <f>IFERROR(IF(ROUND(G71, 2) &lt;&gt; ROUND(VLOOKUP("C"&amp;C71,C:G, 5, FALSE), 2), "VALOR AUXILIAR DIVERGENTE", "OK"), "NÃO ENCONTRADO")</f>
        <v>OK</v>
      </c>
    </row>
    <row r="72" spans="1:9" ht="75">
      <c r="A72" s="200" t="s">
        <v>149</v>
      </c>
      <c r="B72" s="200" t="s">
        <v>143</v>
      </c>
      <c r="C72" s="200" t="s">
        <v>218</v>
      </c>
      <c r="D72" s="200" t="s">
        <v>219</v>
      </c>
      <c r="E72" s="200" t="s">
        <v>171</v>
      </c>
      <c r="F72" s="200" t="s">
        <v>229</v>
      </c>
      <c r="G72" s="225">
        <v>213.53</v>
      </c>
      <c r="H72" s="225">
        <f t="shared" si="8"/>
        <v>3.09</v>
      </c>
      <c r="I72" s="226" t="str">
        <f>IFERROR(IF(ROUND(G72, 2) &lt;&gt; ROUND(VLOOKUP("C"&amp;C72,C:G, 5, FALSE), 2), "VALOR AUXILIAR DIVERGENTE", "OK"), "NÃO ENCONTRADO")</f>
        <v>OK</v>
      </c>
    </row>
    <row r="73" spans="1:9">
      <c r="A73" s="201" t="s">
        <v>30</v>
      </c>
      <c r="B73" s="201" t="s">
        <v>30</v>
      </c>
      <c r="C73" s="201" t="s">
        <v>30</v>
      </c>
      <c r="D73" s="201" t="s">
        <v>30</v>
      </c>
      <c r="E73" s="201" t="s">
        <v>30</v>
      </c>
      <c r="F73" s="201" t="s">
        <v>30</v>
      </c>
      <c r="G73" s="227" t="s">
        <v>30</v>
      </c>
      <c r="H73" s="227" t="s">
        <v>30</v>
      </c>
      <c r="I73" s="228" t="s">
        <v>30</v>
      </c>
    </row>
    <row r="74" spans="1:9" ht="30">
      <c r="A74" s="199" t="s">
        <v>230</v>
      </c>
      <c r="B74" s="199" t="s">
        <v>10</v>
      </c>
      <c r="C74" s="199" t="s">
        <v>231</v>
      </c>
      <c r="D74" s="199" t="s">
        <v>232</v>
      </c>
      <c r="E74" s="199" t="s">
        <v>156</v>
      </c>
      <c r="F74" s="199" t="s">
        <v>233</v>
      </c>
      <c r="G74" s="223">
        <f>SUM(H75:H80)</f>
        <v>12.440000000000001</v>
      </c>
      <c r="H74" s="223">
        <f>TRUNC(G74 * VALUE(SUBSTITUTE(F74,"QTD: ","")), 2)</f>
        <v>732.21</v>
      </c>
      <c r="I74" s="224" t="str">
        <f>IF(ROUND(ABS(G74-Orçamento!G27),2)&lt;0.01,"OK","DIVERGENTE")</f>
        <v>OK</v>
      </c>
    </row>
    <row r="75" spans="1:9">
      <c r="A75" s="200" t="s">
        <v>15</v>
      </c>
      <c r="B75" s="200" t="s">
        <v>10</v>
      </c>
      <c r="C75" s="200" t="s">
        <v>200</v>
      </c>
      <c r="D75" s="200" t="s">
        <v>201</v>
      </c>
      <c r="E75" s="200" t="s">
        <v>18</v>
      </c>
      <c r="F75" s="200" t="s">
        <v>234</v>
      </c>
      <c r="G75" s="225">
        <v>23.9</v>
      </c>
      <c r="H75" s="225">
        <f t="shared" ref="H75:H80" si="9">ROUND(F75*G75,2)</f>
        <v>0.16</v>
      </c>
      <c r="I75" s="226"/>
    </row>
    <row r="76" spans="1:9" ht="30">
      <c r="A76" s="200" t="s">
        <v>15</v>
      </c>
      <c r="B76" s="200" t="s">
        <v>10</v>
      </c>
      <c r="C76" s="200" t="s">
        <v>235</v>
      </c>
      <c r="D76" s="200" t="s">
        <v>236</v>
      </c>
      <c r="E76" s="200" t="s">
        <v>18</v>
      </c>
      <c r="F76" s="200" t="s">
        <v>237</v>
      </c>
      <c r="G76" s="225">
        <v>226.31</v>
      </c>
      <c r="H76" s="225">
        <f t="shared" si="9"/>
        <v>3.37</v>
      </c>
      <c r="I76" s="226"/>
    </row>
    <row r="77" spans="1:9" ht="45">
      <c r="A77" s="200" t="s">
        <v>15</v>
      </c>
      <c r="B77" s="200" t="s">
        <v>10</v>
      </c>
      <c r="C77" s="200" t="s">
        <v>238</v>
      </c>
      <c r="D77" s="200" t="s">
        <v>240</v>
      </c>
      <c r="E77" s="200" t="s">
        <v>18</v>
      </c>
      <c r="F77" s="200" t="s">
        <v>241</v>
      </c>
      <c r="G77" s="225">
        <v>397.34</v>
      </c>
      <c r="H77" s="225">
        <f t="shared" si="9"/>
        <v>2.82</v>
      </c>
      <c r="I77" s="226"/>
    </row>
    <row r="78" spans="1:9" ht="45">
      <c r="A78" s="200" t="s">
        <v>15</v>
      </c>
      <c r="B78" s="200" t="s">
        <v>10</v>
      </c>
      <c r="C78" s="200" t="s">
        <v>242</v>
      </c>
      <c r="D78" s="200" t="s">
        <v>243</v>
      </c>
      <c r="E78" s="200" t="s">
        <v>18</v>
      </c>
      <c r="F78" s="200" t="s">
        <v>244</v>
      </c>
      <c r="G78" s="225">
        <v>303.56</v>
      </c>
      <c r="H78" s="225">
        <f t="shared" si="9"/>
        <v>1.1499999999999999</v>
      </c>
      <c r="I78" s="226"/>
    </row>
    <row r="79" spans="1:9" ht="60">
      <c r="A79" s="200" t="s">
        <v>15</v>
      </c>
      <c r="B79" s="200" t="s">
        <v>10</v>
      </c>
      <c r="C79" s="200" t="s">
        <v>245</v>
      </c>
      <c r="D79" s="200" t="s">
        <v>246</v>
      </c>
      <c r="E79" s="200" t="s">
        <v>18</v>
      </c>
      <c r="F79" s="200" t="s">
        <v>247</v>
      </c>
      <c r="G79" s="225">
        <v>186.99</v>
      </c>
      <c r="H79" s="225">
        <f t="shared" si="9"/>
        <v>2.8</v>
      </c>
      <c r="I79" s="226"/>
    </row>
    <row r="80" spans="1:9" ht="30">
      <c r="A80" s="200" t="s">
        <v>15</v>
      </c>
      <c r="B80" s="200" t="s">
        <v>10</v>
      </c>
      <c r="C80" s="200" t="s">
        <v>248</v>
      </c>
      <c r="D80" s="200" t="s">
        <v>249</v>
      </c>
      <c r="E80" s="200" t="s">
        <v>18</v>
      </c>
      <c r="F80" s="200" t="s">
        <v>241</v>
      </c>
      <c r="G80" s="225">
        <v>301.91000000000003</v>
      </c>
      <c r="H80" s="225">
        <f t="shared" si="9"/>
        <v>2.14</v>
      </c>
      <c r="I80" s="226"/>
    </row>
    <row r="81" spans="1:9">
      <c r="A81" s="201" t="s">
        <v>30</v>
      </c>
      <c r="B81" s="201" t="s">
        <v>30</v>
      </c>
      <c r="C81" s="201" t="s">
        <v>30</v>
      </c>
      <c r="D81" s="201" t="s">
        <v>30</v>
      </c>
      <c r="E81" s="201" t="s">
        <v>30</v>
      </c>
      <c r="F81" s="201" t="s">
        <v>30</v>
      </c>
      <c r="G81" s="227" t="s">
        <v>30</v>
      </c>
      <c r="H81" s="227" t="s">
        <v>30</v>
      </c>
      <c r="I81" s="228" t="s">
        <v>30</v>
      </c>
    </row>
    <row r="82" spans="1:9" ht="30">
      <c r="A82" s="199" t="s">
        <v>250</v>
      </c>
      <c r="B82" s="199" t="s">
        <v>10</v>
      </c>
      <c r="C82" s="199" t="s">
        <v>189</v>
      </c>
      <c r="D82" s="199" t="s">
        <v>190</v>
      </c>
      <c r="E82" s="199" t="s">
        <v>156</v>
      </c>
      <c r="F82" s="199" t="s">
        <v>251</v>
      </c>
      <c r="G82" s="223">
        <f>SUM(H83)</f>
        <v>31.25</v>
      </c>
      <c r="H82" s="223">
        <f>TRUNC(G82 * VALUE(SUBSTITUTE(F82,"QTD: ","")), 2)</f>
        <v>289.37</v>
      </c>
      <c r="I82" s="224" t="str">
        <f>IF(ROUND(ABS(G82-Orçamento!G28),2)&lt;0.01,"OK","DIVERGENTE")</f>
        <v>OK</v>
      </c>
    </row>
    <row r="83" spans="1:9" ht="30">
      <c r="A83" s="200" t="s">
        <v>15</v>
      </c>
      <c r="B83" s="200" t="s">
        <v>10</v>
      </c>
      <c r="C83" s="200" t="s">
        <v>193</v>
      </c>
      <c r="D83" s="200" t="s">
        <v>190</v>
      </c>
      <c r="E83" s="200" t="s">
        <v>156</v>
      </c>
      <c r="F83" s="200" t="s">
        <v>25</v>
      </c>
      <c r="G83" s="225">
        <v>31.25</v>
      </c>
      <c r="H83" s="225">
        <f>ROUND(F83*G83,2)</f>
        <v>31.25</v>
      </c>
      <c r="I83" s="226"/>
    </row>
    <row r="84" spans="1:9">
      <c r="A84" s="201" t="s">
        <v>30</v>
      </c>
      <c r="B84" s="201" t="s">
        <v>30</v>
      </c>
      <c r="C84" s="201" t="s">
        <v>30</v>
      </c>
      <c r="D84" s="201" t="s">
        <v>30</v>
      </c>
      <c r="E84" s="201" t="s">
        <v>30</v>
      </c>
      <c r="F84" s="201" t="s">
        <v>30</v>
      </c>
      <c r="G84" s="227" t="s">
        <v>30</v>
      </c>
      <c r="H84" s="227" t="s">
        <v>30</v>
      </c>
      <c r="I84" s="228" t="s">
        <v>30</v>
      </c>
    </row>
    <row r="85" spans="1:9" ht="15.75">
      <c r="A85" s="202" t="s">
        <v>253</v>
      </c>
      <c r="B85" s="202"/>
      <c r="C85" s="202"/>
      <c r="D85" s="202" t="s">
        <v>254</v>
      </c>
      <c r="E85" s="202"/>
      <c r="F85" s="202"/>
      <c r="G85" s="229"/>
      <c r="H85" s="229">
        <f>SUMIFS(H8:H84,A8:A84,"1.*",A8:A84,"&lt;&gt;INSUMO",A8:A84,"&lt;&gt;AUXILIAR*")</f>
        <v>35224.550000000003</v>
      </c>
      <c r="I85" s="230"/>
    </row>
    <row r="86" spans="1:9">
      <c r="A86" s="201" t="s">
        <v>30</v>
      </c>
      <c r="B86" s="201" t="s">
        <v>30</v>
      </c>
      <c r="C86" s="201" t="s">
        <v>30</v>
      </c>
      <c r="D86" s="201" t="s">
        <v>30</v>
      </c>
      <c r="E86" s="201" t="s">
        <v>30</v>
      </c>
      <c r="F86" s="201" t="s">
        <v>30</v>
      </c>
      <c r="G86" s="227" t="s">
        <v>30</v>
      </c>
      <c r="H86" s="227" t="s">
        <v>30</v>
      </c>
      <c r="I86" s="228" t="s">
        <v>30</v>
      </c>
    </row>
    <row r="87" spans="1:9" ht="30">
      <c r="A87" s="199" t="s">
        <v>255</v>
      </c>
      <c r="B87" s="199" t="s">
        <v>10</v>
      </c>
      <c r="C87" s="199" t="s">
        <v>197</v>
      </c>
      <c r="D87" s="199" t="s">
        <v>198</v>
      </c>
      <c r="E87" s="199" t="s">
        <v>156</v>
      </c>
      <c r="F87" s="199" t="s">
        <v>256</v>
      </c>
      <c r="G87" s="223">
        <f>SUM(H88)</f>
        <v>59.75</v>
      </c>
      <c r="H87" s="223">
        <f>TRUNC(G87 * VALUE(SUBSTITUTE(F87,"QTD: ","")), 2)</f>
        <v>1586.96</v>
      </c>
      <c r="I87" s="224" t="str">
        <f>IF(ROUND(ABS(G87-Orçamento!G32),2)&lt;0.01,"OK","DIVERGENTE")</f>
        <v>OK</v>
      </c>
    </row>
    <row r="88" spans="1:9">
      <c r="A88" s="200" t="s">
        <v>15</v>
      </c>
      <c r="B88" s="200" t="s">
        <v>10</v>
      </c>
      <c r="C88" s="200" t="s">
        <v>200</v>
      </c>
      <c r="D88" s="200" t="s">
        <v>201</v>
      </c>
      <c r="E88" s="200" t="s">
        <v>18</v>
      </c>
      <c r="F88" s="200" t="s">
        <v>202</v>
      </c>
      <c r="G88" s="225">
        <v>23.9</v>
      </c>
      <c r="H88" s="225">
        <f>ROUND(F88*G88,2)</f>
        <v>59.75</v>
      </c>
      <c r="I88" s="226"/>
    </row>
    <row r="89" spans="1:9">
      <c r="A89" s="201" t="s">
        <v>30</v>
      </c>
      <c r="B89" s="201" t="s">
        <v>30</v>
      </c>
      <c r="C89" s="201" t="s">
        <v>30</v>
      </c>
      <c r="D89" s="201" t="s">
        <v>30</v>
      </c>
      <c r="E89" s="201" t="s">
        <v>30</v>
      </c>
      <c r="F89" s="201" t="s">
        <v>30</v>
      </c>
      <c r="G89" s="227" t="s">
        <v>30</v>
      </c>
      <c r="H89" s="227" t="s">
        <v>30</v>
      </c>
      <c r="I89" s="228" t="s">
        <v>30</v>
      </c>
    </row>
    <row r="90" spans="1:9" ht="60">
      <c r="A90" s="199" t="s">
        <v>260</v>
      </c>
      <c r="B90" s="199" t="s">
        <v>143</v>
      </c>
      <c r="C90" s="199" t="s">
        <v>261</v>
      </c>
      <c r="D90" s="199" t="s">
        <v>262</v>
      </c>
      <c r="E90" s="199" t="s">
        <v>13</v>
      </c>
      <c r="F90" s="199" t="s">
        <v>263</v>
      </c>
      <c r="G90" s="223">
        <f>SUM(H91:H93)</f>
        <v>0.95</v>
      </c>
      <c r="H90" s="223">
        <f>TRUNC(G90 * VALUE(SUBSTITUTE(F90,"QTD: ","")), 2)</f>
        <v>157.69999999999999</v>
      </c>
      <c r="I90" s="224" t="str">
        <f>IF(ROUND(ABS(G90-Orçamento!G33),2)&lt;0.01,"OK","DIVERGENTE")</f>
        <v>OK</v>
      </c>
    </row>
    <row r="91" spans="1:9" ht="60">
      <c r="A91" s="200" t="s">
        <v>149</v>
      </c>
      <c r="B91" s="200" t="s">
        <v>143</v>
      </c>
      <c r="C91" s="200" t="s">
        <v>264</v>
      </c>
      <c r="D91" s="200" t="s">
        <v>265</v>
      </c>
      <c r="E91" s="200" t="s">
        <v>171</v>
      </c>
      <c r="F91" s="200" t="s">
        <v>138</v>
      </c>
      <c r="G91" s="225">
        <v>10.72</v>
      </c>
      <c r="H91" s="225">
        <f t="shared" ref="H91:H93" si="10">TRUNC(F91*G91,2)</f>
        <v>0.05</v>
      </c>
      <c r="I91" s="226" t="str">
        <f>IFERROR(IF(ROUND(G91, 2) &lt;&gt; ROUND(VLOOKUP("C"&amp;C91,C:G, 5, FALSE), 2), "VALOR AUXILIAR DIVERGENTE", "OK"), "NÃO ENCONTRADO")</f>
        <v>OK</v>
      </c>
    </row>
    <row r="92" spans="1:9">
      <c r="A92" s="200" t="s">
        <v>149</v>
      </c>
      <c r="B92" s="200" t="s">
        <v>143</v>
      </c>
      <c r="C92" s="200" t="s">
        <v>150</v>
      </c>
      <c r="D92" s="200" t="s">
        <v>151</v>
      </c>
      <c r="E92" s="200" t="s">
        <v>18</v>
      </c>
      <c r="F92" s="200" t="s">
        <v>268</v>
      </c>
      <c r="G92" s="225">
        <v>31.04</v>
      </c>
      <c r="H92" s="225">
        <f t="shared" si="10"/>
        <v>0.57999999999999996</v>
      </c>
      <c r="I92" s="226" t="str">
        <f>IFERROR(IF(ROUND(G92, 2) &lt;&gt; ROUND(VLOOKUP("C"&amp;C92,C:G, 5, FALSE), 2), "VALOR AUXILIAR DIVERGENTE", "OK"), "NÃO ENCONTRADO")</f>
        <v>OK</v>
      </c>
    </row>
    <row r="93" spans="1:9">
      <c r="A93" s="200" t="s">
        <v>149</v>
      </c>
      <c r="B93" s="200" t="s">
        <v>143</v>
      </c>
      <c r="C93" s="200" t="s">
        <v>269</v>
      </c>
      <c r="D93" s="200" t="s">
        <v>271</v>
      </c>
      <c r="E93" s="200" t="s">
        <v>18</v>
      </c>
      <c r="F93" s="200" t="s">
        <v>273</v>
      </c>
      <c r="G93" s="225">
        <v>35.869999999999997</v>
      </c>
      <c r="H93" s="225">
        <f t="shared" si="10"/>
        <v>0.32</v>
      </c>
      <c r="I93" s="226" t="str">
        <f>IFERROR(IF(ROUND(G93, 2) &lt;&gt; ROUND(VLOOKUP("C"&amp;C93,C:G, 5, FALSE), 2), "VALOR AUXILIAR DIVERGENTE", "OK"), "NÃO ENCONTRADO")</f>
        <v>OK</v>
      </c>
    </row>
    <row r="94" spans="1:9">
      <c r="A94" s="201" t="s">
        <v>30</v>
      </c>
      <c r="B94" s="201" t="s">
        <v>30</v>
      </c>
      <c r="C94" s="201" t="s">
        <v>30</v>
      </c>
      <c r="D94" s="201" t="s">
        <v>30</v>
      </c>
      <c r="E94" s="201" t="s">
        <v>30</v>
      </c>
      <c r="F94" s="201" t="s">
        <v>30</v>
      </c>
      <c r="G94" s="227" t="s">
        <v>30</v>
      </c>
      <c r="H94" s="227" t="s">
        <v>30</v>
      </c>
      <c r="I94" s="228" t="s">
        <v>30</v>
      </c>
    </row>
    <row r="95" spans="1:9">
      <c r="A95" s="199" t="s">
        <v>274</v>
      </c>
      <c r="B95" s="199" t="s">
        <v>10</v>
      </c>
      <c r="C95" s="199" t="s">
        <v>275</v>
      </c>
      <c r="D95" s="199" t="s">
        <v>276</v>
      </c>
      <c r="E95" s="199" t="s">
        <v>156</v>
      </c>
      <c r="F95" s="199" t="s">
        <v>277</v>
      </c>
      <c r="G95" s="223">
        <f>SUM(H96:H97)</f>
        <v>228.38</v>
      </c>
      <c r="H95" s="223">
        <f>TRUNC(G95 * VALUE(SUBSTITUTE(F95,"QTD: ","")), 2)</f>
        <v>1895.55</v>
      </c>
      <c r="I95" s="224" t="str">
        <f>IF(ROUND(ABS(G95-Orçamento!G34),2)&lt;0.01,"OK","DIVERGENTE")</f>
        <v>OK</v>
      </c>
    </row>
    <row r="96" spans="1:9">
      <c r="A96" s="200" t="s">
        <v>15</v>
      </c>
      <c r="B96" s="200" t="s">
        <v>10</v>
      </c>
      <c r="C96" s="200" t="s">
        <v>200</v>
      </c>
      <c r="D96" s="200" t="s">
        <v>201</v>
      </c>
      <c r="E96" s="200" t="s">
        <v>18</v>
      </c>
      <c r="F96" s="200" t="s">
        <v>278</v>
      </c>
      <c r="G96" s="225">
        <v>23.9</v>
      </c>
      <c r="H96" s="225">
        <f t="shared" ref="H96:H97" si="11">ROUND(F96*G96,2)</f>
        <v>35.85</v>
      </c>
      <c r="I96" s="226"/>
    </row>
    <row r="97" spans="1:9">
      <c r="A97" s="200" t="s">
        <v>15</v>
      </c>
      <c r="B97" s="200" t="s">
        <v>10</v>
      </c>
      <c r="C97" s="200" t="s">
        <v>279</v>
      </c>
      <c r="D97" s="200" t="s">
        <v>280</v>
      </c>
      <c r="E97" s="200" t="s">
        <v>156</v>
      </c>
      <c r="F97" s="200" t="s">
        <v>281</v>
      </c>
      <c r="G97" s="225">
        <v>160.44</v>
      </c>
      <c r="H97" s="225">
        <f t="shared" si="11"/>
        <v>192.53</v>
      </c>
      <c r="I97" s="226"/>
    </row>
    <row r="98" spans="1:9">
      <c r="A98" s="201" t="s">
        <v>30</v>
      </c>
      <c r="B98" s="201" t="s">
        <v>30</v>
      </c>
      <c r="C98" s="201" t="s">
        <v>30</v>
      </c>
      <c r="D98" s="201" t="s">
        <v>30</v>
      </c>
      <c r="E98" s="201" t="s">
        <v>30</v>
      </c>
      <c r="F98" s="201" t="s">
        <v>30</v>
      </c>
      <c r="G98" s="227" t="s">
        <v>30</v>
      </c>
      <c r="H98" s="227" t="s">
        <v>30</v>
      </c>
      <c r="I98" s="228" t="s">
        <v>30</v>
      </c>
    </row>
    <row r="99" spans="1:9" ht="45">
      <c r="A99" s="199" t="s">
        <v>283</v>
      </c>
      <c r="B99" s="199" t="s">
        <v>143</v>
      </c>
      <c r="C99" s="199" t="s">
        <v>284</v>
      </c>
      <c r="D99" s="199" t="s">
        <v>285</v>
      </c>
      <c r="E99" s="199" t="s">
        <v>13</v>
      </c>
      <c r="F99" s="199" t="s">
        <v>263</v>
      </c>
      <c r="G99" s="223">
        <f>SUM(H100:H108)</f>
        <v>113.07000000000001</v>
      </c>
      <c r="H99" s="223">
        <f>TRUNC(G99 * VALUE(SUBSTITUTE(F99,"QTD: ","")), 2)</f>
        <v>18769.62</v>
      </c>
      <c r="I99" s="224" t="str">
        <f>IF(ROUND(ABS(G99-Orçamento!G35),2)&lt;0.01,"OK","DIVERGENTE")</f>
        <v>OK</v>
      </c>
    </row>
    <row r="100" spans="1:9" ht="75">
      <c r="A100" s="200" t="s">
        <v>149</v>
      </c>
      <c r="B100" s="200" t="s">
        <v>143</v>
      </c>
      <c r="C100" s="200" t="s">
        <v>286</v>
      </c>
      <c r="D100" s="200" t="s">
        <v>287</v>
      </c>
      <c r="E100" s="200" t="s">
        <v>164</v>
      </c>
      <c r="F100" s="200" t="s">
        <v>288</v>
      </c>
      <c r="G100" s="225">
        <v>0.47</v>
      </c>
      <c r="H100" s="225">
        <f t="shared" ref="H100:H108" si="12">TRUNC(F100*G100,2)</f>
        <v>0.06</v>
      </c>
      <c r="I100" s="226" t="str">
        <f t="shared" ref="I100:I105" si="13">IFERROR(IF(ROUND(G100, 2) &lt;&gt; ROUND(VLOOKUP("C"&amp;C100,C:G, 5, FALSE), 2), "VALOR AUXILIAR DIVERGENTE", "OK"), "NÃO ENCONTRADO")</f>
        <v>OK</v>
      </c>
    </row>
    <row r="101" spans="1:9" ht="75">
      <c r="A101" s="200" t="s">
        <v>149</v>
      </c>
      <c r="B101" s="200" t="s">
        <v>143</v>
      </c>
      <c r="C101" s="200" t="s">
        <v>290</v>
      </c>
      <c r="D101" s="200" t="s">
        <v>291</v>
      </c>
      <c r="E101" s="200" t="s">
        <v>171</v>
      </c>
      <c r="F101" s="200" t="s">
        <v>292</v>
      </c>
      <c r="G101" s="225">
        <v>10.35</v>
      </c>
      <c r="H101" s="225">
        <f t="shared" si="12"/>
        <v>0.5</v>
      </c>
      <c r="I101" s="226" t="str">
        <f t="shared" si="13"/>
        <v>OK</v>
      </c>
    </row>
    <row r="102" spans="1:9" ht="45">
      <c r="A102" s="200" t="s">
        <v>149</v>
      </c>
      <c r="B102" s="200" t="s">
        <v>143</v>
      </c>
      <c r="C102" s="200" t="s">
        <v>293</v>
      </c>
      <c r="D102" s="200" t="s">
        <v>294</v>
      </c>
      <c r="E102" s="200" t="s">
        <v>164</v>
      </c>
      <c r="F102" s="200" t="s">
        <v>295</v>
      </c>
      <c r="G102" s="225">
        <v>0.71</v>
      </c>
      <c r="H102" s="225">
        <f t="shared" si="12"/>
        <v>0.12</v>
      </c>
      <c r="I102" s="226" t="str">
        <f t="shared" si="13"/>
        <v>OK</v>
      </c>
    </row>
    <row r="103" spans="1:9" ht="60">
      <c r="A103" s="200" t="s">
        <v>149</v>
      </c>
      <c r="B103" s="200" t="s">
        <v>143</v>
      </c>
      <c r="C103" s="200" t="s">
        <v>264</v>
      </c>
      <c r="D103" s="200" t="s">
        <v>265</v>
      </c>
      <c r="E103" s="200" t="s">
        <v>171</v>
      </c>
      <c r="F103" s="200" t="s">
        <v>297</v>
      </c>
      <c r="G103" s="225">
        <v>10.72</v>
      </c>
      <c r="H103" s="225">
        <f t="shared" si="12"/>
        <v>0.04</v>
      </c>
      <c r="I103" s="226" t="str">
        <f t="shared" si="13"/>
        <v>OK</v>
      </c>
    </row>
    <row r="104" spans="1:9">
      <c r="A104" s="200" t="s">
        <v>149</v>
      </c>
      <c r="B104" s="200" t="s">
        <v>143</v>
      </c>
      <c r="C104" s="200" t="s">
        <v>150</v>
      </c>
      <c r="D104" s="200" t="s">
        <v>151</v>
      </c>
      <c r="E104" s="200" t="s">
        <v>18</v>
      </c>
      <c r="F104" s="200" t="s">
        <v>298</v>
      </c>
      <c r="G104" s="225">
        <v>31.04</v>
      </c>
      <c r="H104" s="225">
        <f t="shared" si="12"/>
        <v>11.56</v>
      </c>
      <c r="I104" s="226" t="str">
        <f t="shared" si="13"/>
        <v>OK</v>
      </c>
    </row>
    <row r="105" spans="1:9">
      <c r="A105" s="200" t="s">
        <v>149</v>
      </c>
      <c r="B105" s="200" t="s">
        <v>143</v>
      </c>
      <c r="C105" s="200" t="s">
        <v>299</v>
      </c>
      <c r="D105" s="200" t="s">
        <v>300</v>
      </c>
      <c r="E105" s="200" t="s">
        <v>18</v>
      </c>
      <c r="F105" s="200" t="s">
        <v>298</v>
      </c>
      <c r="G105" s="225">
        <v>35.6</v>
      </c>
      <c r="H105" s="225">
        <f t="shared" si="12"/>
        <v>13.26</v>
      </c>
      <c r="I105" s="226" t="str">
        <f t="shared" si="13"/>
        <v>OK</v>
      </c>
    </row>
    <row r="106" spans="1:9" ht="75">
      <c r="A106" s="200" t="s">
        <v>15</v>
      </c>
      <c r="B106" s="200" t="s">
        <v>143</v>
      </c>
      <c r="C106" s="200" t="s">
        <v>303</v>
      </c>
      <c r="D106" s="200" t="s">
        <v>304</v>
      </c>
      <c r="E106" s="200" t="s">
        <v>13</v>
      </c>
      <c r="F106" s="200" t="s">
        <v>305</v>
      </c>
      <c r="G106" s="225">
        <v>79.14</v>
      </c>
      <c r="H106" s="225">
        <f t="shared" si="12"/>
        <v>81.510000000000005</v>
      </c>
      <c r="I106" s="226"/>
    </row>
    <row r="107" spans="1:9" ht="30">
      <c r="A107" s="200" t="s">
        <v>15</v>
      </c>
      <c r="B107" s="200" t="s">
        <v>143</v>
      </c>
      <c r="C107" s="200" t="s">
        <v>306</v>
      </c>
      <c r="D107" s="200" t="s">
        <v>307</v>
      </c>
      <c r="E107" s="200" t="s">
        <v>156</v>
      </c>
      <c r="F107" s="200" t="s">
        <v>308</v>
      </c>
      <c r="G107" s="225">
        <v>82.27</v>
      </c>
      <c r="H107" s="225">
        <f t="shared" si="12"/>
        <v>0.8</v>
      </c>
      <c r="I107" s="226"/>
    </row>
    <row r="108" spans="1:9" ht="30">
      <c r="A108" s="200" t="s">
        <v>15</v>
      </c>
      <c r="B108" s="200" t="s">
        <v>143</v>
      </c>
      <c r="C108" s="200" t="s">
        <v>309</v>
      </c>
      <c r="D108" s="200" t="s">
        <v>310</v>
      </c>
      <c r="E108" s="200" t="s">
        <v>156</v>
      </c>
      <c r="F108" s="200" t="s">
        <v>311</v>
      </c>
      <c r="G108" s="225">
        <v>92</v>
      </c>
      <c r="H108" s="225">
        <f t="shared" si="12"/>
        <v>5.22</v>
      </c>
      <c r="I108" s="226"/>
    </row>
    <row r="109" spans="1:9">
      <c r="A109" s="201" t="s">
        <v>30</v>
      </c>
      <c r="B109" s="201" t="s">
        <v>30</v>
      </c>
      <c r="C109" s="201" t="s">
        <v>30</v>
      </c>
      <c r="D109" s="201" t="s">
        <v>30</v>
      </c>
      <c r="E109" s="201" t="s">
        <v>30</v>
      </c>
      <c r="F109" s="201" t="s">
        <v>30</v>
      </c>
      <c r="G109" s="227" t="s">
        <v>30</v>
      </c>
      <c r="H109" s="227" t="s">
        <v>30</v>
      </c>
      <c r="I109" s="228" t="s">
        <v>30</v>
      </c>
    </row>
    <row r="110" spans="1:9" ht="30">
      <c r="A110" s="199" t="s">
        <v>312</v>
      </c>
      <c r="B110" s="199" t="s">
        <v>10</v>
      </c>
      <c r="C110" s="199" t="s">
        <v>313</v>
      </c>
      <c r="D110" s="199" t="s">
        <v>314</v>
      </c>
      <c r="E110" s="199" t="s">
        <v>28</v>
      </c>
      <c r="F110" s="199" t="s">
        <v>315</v>
      </c>
      <c r="G110" s="223">
        <f>SUM(H111:H116)</f>
        <v>68.44</v>
      </c>
      <c r="H110" s="223">
        <f>TRUNC(G110 * VALUE(SUBSTITUTE(F110,"QTD: ","")), 2)</f>
        <v>3224.89</v>
      </c>
      <c r="I110" s="224" t="str">
        <f>IF(ROUND(ABS(G110-Orçamento!G36),2)&lt;0.01,"OK","DIVERGENTE")</f>
        <v>OK</v>
      </c>
    </row>
    <row r="111" spans="1:9">
      <c r="A111" s="200" t="s">
        <v>15</v>
      </c>
      <c r="B111" s="200" t="s">
        <v>10</v>
      </c>
      <c r="C111" s="200" t="s">
        <v>316</v>
      </c>
      <c r="D111" s="200" t="s">
        <v>317</v>
      </c>
      <c r="E111" s="200" t="s">
        <v>18</v>
      </c>
      <c r="F111" s="200" t="s">
        <v>93</v>
      </c>
      <c r="G111" s="225">
        <v>29.08</v>
      </c>
      <c r="H111" s="225">
        <f t="shared" ref="H111:H116" si="14">ROUND(F111*G111,2)</f>
        <v>5.82</v>
      </c>
      <c r="I111" s="226"/>
    </row>
    <row r="112" spans="1:9">
      <c r="A112" s="200" t="s">
        <v>15</v>
      </c>
      <c r="B112" s="200" t="s">
        <v>10</v>
      </c>
      <c r="C112" s="200" t="s">
        <v>200</v>
      </c>
      <c r="D112" s="200" t="s">
        <v>201</v>
      </c>
      <c r="E112" s="200" t="s">
        <v>18</v>
      </c>
      <c r="F112" s="200" t="s">
        <v>318</v>
      </c>
      <c r="G112" s="225">
        <v>23.9</v>
      </c>
      <c r="H112" s="225">
        <f t="shared" si="14"/>
        <v>8.6</v>
      </c>
      <c r="I112" s="226"/>
    </row>
    <row r="113" spans="1:9">
      <c r="A113" s="200" t="s">
        <v>15</v>
      </c>
      <c r="B113" s="200" t="s">
        <v>10</v>
      </c>
      <c r="C113" s="200" t="s">
        <v>319</v>
      </c>
      <c r="D113" s="200" t="s">
        <v>320</v>
      </c>
      <c r="E113" s="200" t="s">
        <v>129</v>
      </c>
      <c r="F113" s="200" t="s">
        <v>321</v>
      </c>
      <c r="G113" s="225">
        <v>0.67</v>
      </c>
      <c r="H113" s="225">
        <f t="shared" si="14"/>
        <v>1.95</v>
      </c>
      <c r="I113" s="226"/>
    </row>
    <row r="114" spans="1:9" ht="30">
      <c r="A114" s="200" t="s">
        <v>15</v>
      </c>
      <c r="B114" s="200" t="s">
        <v>10</v>
      </c>
      <c r="C114" s="200" t="s">
        <v>323</v>
      </c>
      <c r="D114" s="200" t="s">
        <v>324</v>
      </c>
      <c r="E114" s="200" t="s">
        <v>156</v>
      </c>
      <c r="F114" s="200" t="s">
        <v>325</v>
      </c>
      <c r="G114" s="225">
        <v>174.05</v>
      </c>
      <c r="H114" s="225">
        <f t="shared" si="14"/>
        <v>1.27</v>
      </c>
      <c r="I114" s="226"/>
    </row>
    <row r="115" spans="1:9">
      <c r="A115" s="200" t="s">
        <v>15</v>
      </c>
      <c r="B115" s="200" t="s">
        <v>10</v>
      </c>
      <c r="C115" s="200" t="s">
        <v>326</v>
      </c>
      <c r="D115" s="200" t="s">
        <v>327</v>
      </c>
      <c r="E115" s="200" t="s">
        <v>156</v>
      </c>
      <c r="F115" s="200" t="s">
        <v>328</v>
      </c>
      <c r="G115" s="225">
        <v>497.15</v>
      </c>
      <c r="H115" s="225">
        <f t="shared" si="14"/>
        <v>8.15</v>
      </c>
      <c r="I115" s="226"/>
    </row>
    <row r="116" spans="1:9" ht="30">
      <c r="A116" s="200" t="s">
        <v>15</v>
      </c>
      <c r="B116" s="200" t="s">
        <v>10</v>
      </c>
      <c r="C116" s="200" t="s">
        <v>329</v>
      </c>
      <c r="D116" s="200" t="s">
        <v>330</v>
      </c>
      <c r="E116" s="200" t="s">
        <v>28</v>
      </c>
      <c r="F116" s="200" t="s">
        <v>331</v>
      </c>
      <c r="G116" s="225">
        <v>41.01</v>
      </c>
      <c r="H116" s="225">
        <f t="shared" si="14"/>
        <v>42.65</v>
      </c>
      <c r="I116" s="226"/>
    </row>
    <row r="117" spans="1:9">
      <c r="A117" s="201" t="s">
        <v>30</v>
      </c>
      <c r="B117" s="201" t="s">
        <v>30</v>
      </c>
      <c r="C117" s="201" t="s">
        <v>30</v>
      </c>
      <c r="D117" s="201" t="s">
        <v>30</v>
      </c>
      <c r="E117" s="201" t="s">
        <v>30</v>
      </c>
      <c r="F117" s="201" t="s">
        <v>30</v>
      </c>
      <c r="G117" s="227" t="s">
        <v>30</v>
      </c>
      <c r="H117" s="227" t="s">
        <v>30</v>
      </c>
      <c r="I117" s="228" t="s">
        <v>30</v>
      </c>
    </row>
    <row r="118" spans="1:9" ht="30">
      <c r="A118" s="199" t="s">
        <v>332</v>
      </c>
      <c r="B118" s="199" t="s">
        <v>10</v>
      </c>
      <c r="C118" s="199" t="s">
        <v>197</v>
      </c>
      <c r="D118" s="199" t="s">
        <v>198</v>
      </c>
      <c r="E118" s="199" t="s">
        <v>156</v>
      </c>
      <c r="F118" s="199" t="s">
        <v>333</v>
      </c>
      <c r="G118" s="223">
        <f>SUM(H119)</f>
        <v>59.75</v>
      </c>
      <c r="H118" s="223">
        <f>TRUNC(G118 * VALUE(SUBSTITUTE(F118,"QTD: ","")), 2)</f>
        <v>482.78</v>
      </c>
      <c r="I118" s="224" t="str">
        <f>IF(ROUND(ABS(G118-Orçamento!G38),2)&lt;0.01,"OK","DIVERGENTE")</f>
        <v>OK</v>
      </c>
    </row>
    <row r="119" spans="1:9">
      <c r="A119" s="200" t="s">
        <v>15</v>
      </c>
      <c r="B119" s="200" t="s">
        <v>10</v>
      </c>
      <c r="C119" s="200" t="s">
        <v>200</v>
      </c>
      <c r="D119" s="200" t="s">
        <v>201</v>
      </c>
      <c r="E119" s="200" t="s">
        <v>18</v>
      </c>
      <c r="F119" s="200" t="s">
        <v>202</v>
      </c>
      <c r="G119" s="225">
        <v>23.9</v>
      </c>
      <c r="H119" s="225">
        <f>ROUND(F119*G119,2)</f>
        <v>59.75</v>
      </c>
      <c r="I119" s="226"/>
    </row>
    <row r="120" spans="1:9">
      <c r="A120" s="201" t="s">
        <v>30</v>
      </c>
      <c r="B120" s="201" t="s">
        <v>30</v>
      </c>
      <c r="C120" s="201" t="s">
        <v>30</v>
      </c>
      <c r="D120" s="201" t="s">
        <v>30</v>
      </c>
      <c r="E120" s="201" t="s">
        <v>30</v>
      </c>
      <c r="F120" s="201" t="s">
        <v>30</v>
      </c>
      <c r="G120" s="227" t="s">
        <v>30</v>
      </c>
      <c r="H120" s="227" t="s">
        <v>30</v>
      </c>
      <c r="I120" s="228" t="s">
        <v>30</v>
      </c>
    </row>
    <row r="121" spans="1:9" ht="60">
      <c r="A121" s="199" t="s">
        <v>334</v>
      </c>
      <c r="B121" s="199" t="s">
        <v>143</v>
      </c>
      <c r="C121" s="199" t="s">
        <v>261</v>
      </c>
      <c r="D121" s="199" t="s">
        <v>262</v>
      </c>
      <c r="E121" s="199" t="s">
        <v>13</v>
      </c>
      <c r="F121" s="199" t="s">
        <v>335</v>
      </c>
      <c r="G121" s="223">
        <f>SUM(H122:H124)</f>
        <v>0.95</v>
      </c>
      <c r="H121" s="223">
        <f>TRUNC(G121 * VALUE(SUBSTITUTE(F121,"QTD: ","")), 2)</f>
        <v>59.06</v>
      </c>
      <c r="I121" s="224" t="str">
        <f>IF(ROUND(ABS(G121-Orçamento!G39),2)&lt;0.01,"OK","DIVERGENTE")</f>
        <v>OK</v>
      </c>
    </row>
    <row r="122" spans="1:9" ht="60">
      <c r="A122" s="200" t="s">
        <v>149</v>
      </c>
      <c r="B122" s="200" t="s">
        <v>143</v>
      </c>
      <c r="C122" s="200" t="s">
        <v>264</v>
      </c>
      <c r="D122" s="200" t="s">
        <v>265</v>
      </c>
      <c r="E122" s="200" t="s">
        <v>171</v>
      </c>
      <c r="F122" s="200" t="s">
        <v>138</v>
      </c>
      <c r="G122" s="225">
        <v>10.72</v>
      </c>
      <c r="H122" s="225">
        <f t="shared" ref="H122:H124" si="15">TRUNC(F122*G122,2)</f>
        <v>0.05</v>
      </c>
      <c r="I122" s="226" t="str">
        <f>IFERROR(IF(ROUND(G122, 2) &lt;&gt; ROUND(VLOOKUP("C"&amp;C122,C:G, 5, FALSE), 2), "VALOR AUXILIAR DIVERGENTE", "OK"), "NÃO ENCONTRADO")</f>
        <v>OK</v>
      </c>
    </row>
    <row r="123" spans="1:9">
      <c r="A123" s="200" t="s">
        <v>149</v>
      </c>
      <c r="B123" s="200" t="s">
        <v>143</v>
      </c>
      <c r="C123" s="200" t="s">
        <v>150</v>
      </c>
      <c r="D123" s="200" t="s">
        <v>151</v>
      </c>
      <c r="E123" s="200" t="s">
        <v>18</v>
      </c>
      <c r="F123" s="200" t="s">
        <v>268</v>
      </c>
      <c r="G123" s="225">
        <v>31.04</v>
      </c>
      <c r="H123" s="225">
        <f t="shared" si="15"/>
        <v>0.57999999999999996</v>
      </c>
      <c r="I123" s="226" t="str">
        <f>IFERROR(IF(ROUND(G123, 2) &lt;&gt; ROUND(VLOOKUP("C"&amp;C123,C:G, 5, FALSE), 2), "VALOR AUXILIAR DIVERGENTE", "OK"), "NÃO ENCONTRADO")</f>
        <v>OK</v>
      </c>
    </row>
    <row r="124" spans="1:9">
      <c r="A124" s="200" t="s">
        <v>149</v>
      </c>
      <c r="B124" s="200" t="s">
        <v>143</v>
      </c>
      <c r="C124" s="200" t="s">
        <v>269</v>
      </c>
      <c r="D124" s="200" t="s">
        <v>271</v>
      </c>
      <c r="E124" s="200" t="s">
        <v>18</v>
      </c>
      <c r="F124" s="200" t="s">
        <v>273</v>
      </c>
      <c r="G124" s="225">
        <v>35.869999999999997</v>
      </c>
      <c r="H124" s="225">
        <f t="shared" si="15"/>
        <v>0.32</v>
      </c>
      <c r="I124" s="226" t="str">
        <f>IFERROR(IF(ROUND(G124, 2) &lt;&gt; ROUND(VLOOKUP("C"&amp;C124,C:G, 5, FALSE), 2), "VALOR AUXILIAR DIVERGENTE", "OK"), "NÃO ENCONTRADO")</f>
        <v>OK</v>
      </c>
    </row>
    <row r="125" spans="1:9">
      <c r="A125" s="201" t="s">
        <v>30</v>
      </c>
      <c r="B125" s="201" t="s">
        <v>30</v>
      </c>
      <c r="C125" s="201" t="s">
        <v>30</v>
      </c>
      <c r="D125" s="201" t="s">
        <v>30</v>
      </c>
      <c r="E125" s="201" t="s">
        <v>30</v>
      </c>
      <c r="F125" s="201" t="s">
        <v>30</v>
      </c>
      <c r="G125" s="227" t="s">
        <v>30</v>
      </c>
      <c r="H125" s="227" t="s">
        <v>30</v>
      </c>
      <c r="I125" s="228" t="s">
        <v>30</v>
      </c>
    </row>
    <row r="126" spans="1:9">
      <c r="A126" s="199" t="s">
        <v>339</v>
      </c>
      <c r="B126" s="199" t="s">
        <v>10</v>
      </c>
      <c r="C126" s="199" t="s">
        <v>275</v>
      </c>
      <c r="D126" s="199" t="s">
        <v>276</v>
      </c>
      <c r="E126" s="199" t="s">
        <v>156</v>
      </c>
      <c r="F126" s="199" t="s">
        <v>340</v>
      </c>
      <c r="G126" s="223">
        <f>SUM(H127:H128)</f>
        <v>228.38</v>
      </c>
      <c r="H126" s="223">
        <f>TRUNC(G126 * VALUE(SUBSTITUTE(F126,"QTD: ","")), 2)</f>
        <v>710.26</v>
      </c>
      <c r="I126" s="224" t="str">
        <f>IF(ROUND(ABS(G126-Orçamento!G40),2)&lt;0.01,"OK","DIVERGENTE")</f>
        <v>OK</v>
      </c>
    </row>
    <row r="127" spans="1:9">
      <c r="A127" s="200" t="s">
        <v>15</v>
      </c>
      <c r="B127" s="200" t="s">
        <v>10</v>
      </c>
      <c r="C127" s="200" t="s">
        <v>200</v>
      </c>
      <c r="D127" s="200" t="s">
        <v>201</v>
      </c>
      <c r="E127" s="200" t="s">
        <v>18</v>
      </c>
      <c r="F127" s="200" t="s">
        <v>278</v>
      </c>
      <c r="G127" s="225">
        <v>23.9</v>
      </c>
      <c r="H127" s="225">
        <f t="shared" ref="H127:H128" si="16">ROUND(F127*G127,2)</f>
        <v>35.85</v>
      </c>
      <c r="I127" s="226"/>
    </row>
    <row r="128" spans="1:9">
      <c r="A128" s="200" t="s">
        <v>15</v>
      </c>
      <c r="B128" s="200" t="s">
        <v>10</v>
      </c>
      <c r="C128" s="200" t="s">
        <v>279</v>
      </c>
      <c r="D128" s="200" t="s">
        <v>280</v>
      </c>
      <c r="E128" s="200" t="s">
        <v>156</v>
      </c>
      <c r="F128" s="200" t="s">
        <v>281</v>
      </c>
      <c r="G128" s="225">
        <v>160.44</v>
      </c>
      <c r="H128" s="225">
        <f t="shared" si="16"/>
        <v>192.53</v>
      </c>
      <c r="I128" s="226"/>
    </row>
    <row r="129" spans="1:9">
      <c r="A129" s="201" t="s">
        <v>30</v>
      </c>
      <c r="B129" s="201" t="s">
        <v>30</v>
      </c>
      <c r="C129" s="201" t="s">
        <v>30</v>
      </c>
      <c r="D129" s="201" t="s">
        <v>30</v>
      </c>
      <c r="E129" s="201" t="s">
        <v>30</v>
      </c>
      <c r="F129" s="201" t="s">
        <v>30</v>
      </c>
      <c r="G129" s="227" t="s">
        <v>30</v>
      </c>
      <c r="H129" s="227" t="s">
        <v>30</v>
      </c>
      <c r="I129" s="228" t="s">
        <v>30</v>
      </c>
    </row>
    <row r="130" spans="1:9" ht="60">
      <c r="A130" s="199" t="s">
        <v>343</v>
      </c>
      <c r="B130" s="199" t="s">
        <v>143</v>
      </c>
      <c r="C130" s="199" t="s">
        <v>344</v>
      </c>
      <c r="D130" s="199" t="s">
        <v>345</v>
      </c>
      <c r="E130" s="199" t="s">
        <v>156</v>
      </c>
      <c r="F130" s="199" t="s">
        <v>346</v>
      </c>
      <c r="G130" s="223">
        <f>SUM(H131:H138)</f>
        <v>827.78000000000009</v>
      </c>
      <c r="H130" s="223">
        <f>TRUNC(G130 * VALUE(SUBSTITUTE(F130,"QTD: ","")), 2)</f>
        <v>4114.0600000000004</v>
      </c>
      <c r="I130" s="224" t="str">
        <f>IF(ROUND(ABS(G130-Orçamento!G41),2)&lt;0.01,"OK","DIVERGENTE")</f>
        <v>OK</v>
      </c>
    </row>
    <row r="131" spans="1:9" ht="45">
      <c r="A131" s="200" t="s">
        <v>149</v>
      </c>
      <c r="B131" s="200" t="s">
        <v>143</v>
      </c>
      <c r="C131" s="200" t="s">
        <v>347</v>
      </c>
      <c r="D131" s="200" t="s">
        <v>348</v>
      </c>
      <c r="E131" s="200" t="s">
        <v>156</v>
      </c>
      <c r="F131" s="200" t="s">
        <v>349</v>
      </c>
      <c r="G131" s="225">
        <v>488.5</v>
      </c>
      <c r="H131" s="225">
        <f t="shared" ref="H131:H138" si="17">TRUNC(F131*G131,2)</f>
        <v>601.58000000000004</v>
      </c>
      <c r="I131" s="226" t="str">
        <f>IFERROR(IF(ROUND(G131, 2) &lt;&gt; ROUND(VLOOKUP("C"&amp;C131,C:G, 5, FALSE), 2), "VALOR AUXILIAR DIVERGENTE", "OK"), "NÃO ENCONTRADO")</f>
        <v>OK</v>
      </c>
    </row>
    <row r="132" spans="1:9">
      <c r="A132" s="200" t="s">
        <v>149</v>
      </c>
      <c r="B132" s="200" t="s">
        <v>143</v>
      </c>
      <c r="C132" s="200" t="s">
        <v>150</v>
      </c>
      <c r="D132" s="200" t="s">
        <v>151</v>
      </c>
      <c r="E132" s="200" t="s">
        <v>18</v>
      </c>
      <c r="F132" s="200" t="s">
        <v>350</v>
      </c>
      <c r="G132" s="225">
        <v>31.04</v>
      </c>
      <c r="H132" s="225">
        <f t="shared" si="17"/>
        <v>94.41</v>
      </c>
      <c r="I132" s="226" t="str">
        <f>IFERROR(IF(ROUND(G132, 2) &lt;&gt; ROUND(VLOOKUP("C"&amp;C132,C:G, 5, FALSE), 2), "VALOR AUXILIAR DIVERGENTE", "OK"), "NÃO ENCONTRADO")</f>
        <v>OK</v>
      </c>
    </row>
    <row r="133" spans="1:9">
      <c r="A133" s="200" t="s">
        <v>149</v>
      </c>
      <c r="B133" s="200" t="s">
        <v>143</v>
      </c>
      <c r="C133" s="200" t="s">
        <v>269</v>
      </c>
      <c r="D133" s="200" t="s">
        <v>271</v>
      </c>
      <c r="E133" s="200" t="s">
        <v>18</v>
      </c>
      <c r="F133" s="200" t="s">
        <v>351</v>
      </c>
      <c r="G133" s="225">
        <v>35.869999999999997</v>
      </c>
      <c r="H133" s="225">
        <f t="shared" si="17"/>
        <v>50.75</v>
      </c>
      <c r="I133" s="226" t="str">
        <f>IFERROR(IF(ROUND(G133, 2) &lt;&gt; ROUND(VLOOKUP("C"&amp;C133,C:G, 5, FALSE), 2), "VALOR AUXILIAR DIVERGENTE", "OK"), "NÃO ENCONTRADO")</f>
        <v>OK</v>
      </c>
    </row>
    <row r="134" spans="1:9" ht="30">
      <c r="A134" s="200" t="s">
        <v>149</v>
      </c>
      <c r="B134" s="200" t="s">
        <v>143</v>
      </c>
      <c r="C134" s="200" t="s">
        <v>352</v>
      </c>
      <c r="D134" s="200" t="s">
        <v>353</v>
      </c>
      <c r="E134" s="200" t="s">
        <v>18</v>
      </c>
      <c r="F134" s="200" t="s">
        <v>354</v>
      </c>
      <c r="G134" s="225">
        <v>35.159999999999997</v>
      </c>
      <c r="H134" s="225">
        <f t="shared" si="17"/>
        <v>57.19</v>
      </c>
      <c r="I134" s="226" t="str">
        <f>IFERROR(IF(ROUND(G134, 2) &lt;&gt; ROUND(VLOOKUP("C"&amp;C134,C:G, 5, FALSE), 2), "VALOR AUXILIAR DIVERGENTE", "OK"), "NÃO ENCONTRADO")</f>
        <v>OK</v>
      </c>
    </row>
    <row r="135" spans="1:9">
      <c r="A135" s="200" t="s">
        <v>15</v>
      </c>
      <c r="B135" s="200" t="s">
        <v>143</v>
      </c>
      <c r="C135" s="200" t="s">
        <v>355</v>
      </c>
      <c r="D135" s="200" t="s">
        <v>356</v>
      </c>
      <c r="E135" s="200" t="s">
        <v>129</v>
      </c>
      <c r="F135" s="200" t="s">
        <v>357</v>
      </c>
      <c r="G135" s="225">
        <v>11.37</v>
      </c>
      <c r="H135" s="225">
        <f t="shared" si="17"/>
        <v>3.4</v>
      </c>
      <c r="I135" s="226"/>
    </row>
    <row r="136" spans="1:9" ht="30">
      <c r="A136" s="200" t="s">
        <v>15</v>
      </c>
      <c r="B136" s="200" t="s">
        <v>143</v>
      </c>
      <c r="C136" s="200" t="s">
        <v>358</v>
      </c>
      <c r="D136" s="200" t="s">
        <v>359</v>
      </c>
      <c r="E136" s="200" t="s">
        <v>28</v>
      </c>
      <c r="F136" s="200" t="s">
        <v>202</v>
      </c>
      <c r="G136" s="225">
        <v>2.89</v>
      </c>
      <c r="H136" s="225">
        <f t="shared" si="17"/>
        <v>7.22</v>
      </c>
      <c r="I136" s="226"/>
    </row>
    <row r="137" spans="1:9" ht="30">
      <c r="A137" s="200" t="s">
        <v>15</v>
      </c>
      <c r="B137" s="200" t="s">
        <v>143</v>
      </c>
      <c r="C137" s="200" t="s">
        <v>360</v>
      </c>
      <c r="D137" s="200" t="s">
        <v>361</v>
      </c>
      <c r="E137" s="200" t="s">
        <v>28</v>
      </c>
      <c r="F137" s="200" t="s">
        <v>362</v>
      </c>
      <c r="G137" s="225">
        <v>4.1900000000000004</v>
      </c>
      <c r="H137" s="225">
        <f t="shared" si="17"/>
        <v>13.09</v>
      </c>
      <c r="I137" s="226"/>
    </row>
    <row r="138" spans="1:9" ht="30">
      <c r="A138" s="200" t="s">
        <v>15</v>
      </c>
      <c r="B138" s="200" t="s">
        <v>143</v>
      </c>
      <c r="C138" s="200" t="s">
        <v>363</v>
      </c>
      <c r="D138" s="200" t="s">
        <v>364</v>
      </c>
      <c r="E138" s="200" t="s">
        <v>365</v>
      </c>
      <c r="F138" s="200" t="s">
        <v>366</v>
      </c>
      <c r="G138" s="225">
        <v>6.83</v>
      </c>
      <c r="H138" s="225">
        <f t="shared" si="17"/>
        <v>0.14000000000000001</v>
      </c>
      <c r="I138" s="226"/>
    </row>
    <row r="139" spans="1:9">
      <c r="A139" s="201" t="s">
        <v>30</v>
      </c>
      <c r="B139" s="201" t="s">
        <v>30</v>
      </c>
      <c r="C139" s="201" t="s">
        <v>30</v>
      </c>
      <c r="D139" s="201" t="s">
        <v>30</v>
      </c>
      <c r="E139" s="201" t="s">
        <v>30</v>
      </c>
      <c r="F139" s="201" t="s">
        <v>30</v>
      </c>
      <c r="G139" s="227" t="s">
        <v>30</v>
      </c>
      <c r="H139" s="227" t="s">
        <v>30</v>
      </c>
      <c r="I139" s="228" t="s">
        <v>30</v>
      </c>
    </row>
    <row r="140" spans="1:9" ht="30">
      <c r="A140" s="199" t="s">
        <v>367</v>
      </c>
      <c r="B140" s="199" t="s">
        <v>10</v>
      </c>
      <c r="C140" s="199" t="s">
        <v>368</v>
      </c>
      <c r="D140" s="199" t="s">
        <v>369</v>
      </c>
      <c r="E140" s="199" t="s">
        <v>28</v>
      </c>
      <c r="F140" s="199" t="s">
        <v>370</v>
      </c>
      <c r="G140" s="223">
        <f>SUM(H141)</f>
        <v>12.03</v>
      </c>
      <c r="H140" s="223">
        <f>TRUNC(G140 * VALUE(SUBSTITUTE(F140,"QTD: ","")), 2)</f>
        <v>274.27999999999997</v>
      </c>
      <c r="I140" s="224" t="str">
        <f>IF(ROUND(ABS(G140-Orçamento!G42),2)&lt;0.01,"OK","DIVERGENTE")</f>
        <v>OK</v>
      </c>
    </row>
    <row r="141" spans="1:9" ht="60">
      <c r="A141" s="200" t="s">
        <v>15</v>
      </c>
      <c r="B141" s="200" t="s">
        <v>10</v>
      </c>
      <c r="C141" s="200" t="s">
        <v>372</v>
      </c>
      <c r="D141" s="200" t="s">
        <v>373</v>
      </c>
      <c r="E141" s="200" t="s">
        <v>28</v>
      </c>
      <c r="F141" s="200" t="s">
        <v>25</v>
      </c>
      <c r="G141" s="225">
        <v>12.03</v>
      </c>
      <c r="H141" s="225">
        <f>ROUND(F141*G141,2)</f>
        <v>12.03</v>
      </c>
      <c r="I141" s="226"/>
    </row>
    <row r="142" spans="1:9">
      <c r="A142" s="201" t="s">
        <v>30</v>
      </c>
      <c r="B142" s="201" t="s">
        <v>30</v>
      </c>
      <c r="C142" s="201" t="s">
        <v>30</v>
      </c>
      <c r="D142" s="201" t="s">
        <v>30</v>
      </c>
      <c r="E142" s="201" t="s">
        <v>30</v>
      </c>
      <c r="F142" s="201" t="s">
        <v>30</v>
      </c>
      <c r="G142" s="227" t="s">
        <v>30</v>
      </c>
      <c r="H142" s="227" t="s">
        <v>30</v>
      </c>
      <c r="I142" s="228" t="s">
        <v>30</v>
      </c>
    </row>
    <row r="143" spans="1:9" ht="45">
      <c r="A143" s="199" t="s">
        <v>374</v>
      </c>
      <c r="B143" s="199" t="s">
        <v>143</v>
      </c>
      <c r="C143" s="199" t="s">
        <v>375</v>
      </c>
      <c r="D143" s="199" t="s">
        <v>376</v>
      </c>
      <c r="E143" s="199" t="s">
        <v>13</v>
      </c>
      <c r="F143" s="199" t="s">
        <v>377</v>
      </c>
      <c r="G143" s="223">
        <f>SUM(H144:H150)</f>
        <v>138.94</v>
      </c>
      <c r="H143" s="223">
        <f>TRUNC(G143 * VALUE(SUBSTITUTE(F143,"QTD: ","")), 2)</f>
        <v>800.29</v>
      </c>
      <c r="I143" s="224" t="str">
        <f>IF(ROUND(ABS(G143-Orçamento!G43),2)&lt;0.01,"OK","DIVERGENTE")</f>
        <v>OK</v>
      </c>
    </row>
    <row r="144" spans="1:9" ht="45">
      <c r="A144" s="200" t="s">
        <v>149</v>
      </c>
      <c r="B144" s="200" t="s">
        <v>143</v>
      </c>
      <c r="C144" s="200" t="s">
        <v>378</v>
      </c>
      <c r="D144" s="200" t="s">
        <v>379</v>
      </c>
      <c r="E144" s="200" t="s">
        <v>13</v>
      </c>
      <c r="F144" s="200" t="s">
        <v>380</v>
      </c>
      <c r="G144" s="225">
        <v>203.44</v>
      </c>
      <c r="H144" s="225">
        <f t="shared" ref="H144:H150" si="18">TRUNC(F144*G144,2)</f>
        <v>11.72</v>
      </c>
      <c r="I144" s="226" t="str">
        <f>IFERROR(IF(ROUND(G144, 2) &lt;&gt; ROUND(VLOOKUP("C"&amp;C144,C:G, 5, FALSE), 2), "VALOR AUXILIAR DIVERGENTE", "OK"), "NÃO ENCONTRADO")</f>
        <v>OK</v>
      </c>
    </row>
    <row r="145" spans="1:9" ht="45">
      <c r="A145" s="200" t="s">
        <v>149</v>
      </c>
      <c r="B145" s="200" t="s">
        <v>143</v>
      </c>
      <c r="C145" s="200" t="s">
        <v>381</v>
      </c>
      <c r="D145" s="200" t="s">
        <v>382</v>
      </c>
      <c r="E145" s="200" t="s">
        <v>156</v>
      </c>
      <c r="F145" s="200" t="s">
        <v>383</v>
      </c>
      <c r="G145" s="225">
        <v>502.73</v>
      </c>
      <c r="H145" s="225">
        <f t="shared" si="18"/>
        <v>61.91</v>
      </c>
      <c r="I145" s="226" t="str">
        <f>IFERROR(IF(ROUND(G145, 2) &lt;&gt; ROUND(VLOOKUP("C"&amp;C145,C:G, 5, FALSE), 2), "VALOR AUXILIAR DIVERGENTE", "OK"), "NÃO ENCONTRADO")</f>
        <v>OK</v>
      </c>
    </row>
    <row r="146" spans="1:9">
      <c r="A146" s="200" t="s">
        <v>149</v>
      </c>
      <c r="B146" s="200" t="s">
        <v>143</v>
      </c>
      <c r="C146" s="200" t="s">
        <v>150</v>
      </c>
      <c r="D146" s="200" t="s">
        <v>151</v>
      </c>
      <c r="E146" s="200" t="s">
        <v>18</v>
      </c>
      <c r="F146" s="200" t="s">
        <v>384</v>
      </c>
      <c r="G146" s="225">
        <v>31.04</v>
      </c>
      <c r="H146" s="225">
        <f t="shared" si="18"/>
        <v>39.14</v>
      </c>
      <c r="I146" s="226" t="str">
        <f>IFERROR(IF(ROUND(G146, 2) &lt;&gt; ROUND(VLOOKUP("C"&amp;C146,C:G, 5, FALSE), 2), "VALOR AUXILIAR DIVERGENTE", "OK"), "NÃO ENCONTRADO")</f>
        <v>OK</v>
      </c>
    </row>
    <row r="147" spans="1:9">
      <c r="A147" s="200" t="s">
        <v>149</v>
      </c>
      <c r="B147" s="200" t="s">
        <v>143</v>
      </c>
      <c r="C147" s="200" t="s">
        <v>269</v>
      </c>
      <c r="D147" s="200" t="s">
        <v>271</v>
      </c>
      <c r="E147" s="200" t="s">
        <v>18</v>
      </c>
      <c r="F147" s="200" t="s">
        <v>385</v>
      </c>
      <c r="G147" s="225">
        <v>35.869999999999997</v>
      </c>
      <c r="H147" s="225">
        <f t="shared" si="18"/>
        <v>22.59</v>
      </c>
      <c r="I147" s="226" t="str">
        <f>IFERROR(IF(ROUND(G147, 2) &lt;&gt; ROUND(VLOOKUP("C"&amp;C147,C:G, 5, FALSE), 2), "VALOR AUXILIAR DIVERGENTE", "OK"), "NÃO ENCONTRADO")</f>
        <v>OK</v>
      </c>
    </row>
    <row r="148" spans="1:9">
      <c r="A148" s="200" t="s">
        <v>15</v>
      </c>
      <c r="B148" s="200" t="s">
        <v>143</v>
      </c>
      <c r="C148" s="200" t="s">
        <v>355</v>
      </c>
      <c r="D148" s="200" t="s">
        <v>356</v>
      </c>
      <c r="E148" s="200" t="s">
        <v>129</v>
      </c>
      <c r="F148" s="200" t="s">
        <v>387</v>
      </c>
      <c r="G148" s="225">
        <v>11.37</v>
      </c>
      <c r="H148" s="225">
        <f t="shared" si="18"/>
        <v>0.05</v>
      </c>
      <c r="I148" s="226"/>
    </row>
    <row r="149" spans="1:9" ht="30">
      <c r="A149" s="200" t="s">
        <v>15</v>
      </c>
      <c r="B149" s="200" t="s">
        <v>143</v>
      </c>
      <c r="C149" s="200" t="s">
        <v>389</v>
      </c>
      <c r="D149" s="200" t="s">
        <v>390</v>
      </c>
      <c r="E149" s="200" t="s">
        <v>156</v>
      </c>
      <c r="F149" s="200" t="s">
        <v>138</v>
      </c>
      <c r="G149" s="225">
        <v>87.56</v>
      </c>
      <c r="H149" s="225">
        <f t="shared" si="18"/>
        <v>0.43</v>
      </c>
      <c r="I149" s="226"/>
    </row>
    <row r="150" spans="1:9" ht="30">
      <c r="A150" s="200" t="s">
        <v>15</v>
      </c>
      <c r="B150" s="200" t="s">
        <v>143</v>
      </c>
      <c r="C150" s="200" t="s">
        <v>360</v>
      </c>
      <c r="D150" s="200" t="s">
        <v>361</v>
      </c>
      <c r="E150" s="200" t="s">
        <v>28</v>
      </c>
      <c r="F150" s="200" t="s">
        <v>391</v>
      </c>
      <c r="G150" s="225">
        <v>4.1900000000000004</v>
      </c>
      <c r="H150" s="225">
        <f t="shared" si="18"/>
        <v>3.1</v>
      </c>
      <c r="I150" s="226"/>
    </row>
    <row r="151" spans="1:9">
      <c r="A151" s="201" t="s">
        <v>30</v>
      </c>
      <c r="B151" s="201" t="s">
        <v>30</v>
      </c>
      <c r="C151" s="201" t="s">
        <v>30</v>
      </c>
      <c r="D151" s="201" t="s">
        <v>30</v>
      </c>
      <c r="E151" s="201" t="s">
        <v>30</v>
      </c>
      <c r="F151" s="201" t="s">
        <v>30</v>
      </c>
      <c r="G151" s="227" t="s">
        <v>30</v>
      </c>
      <c r="H151" s="227" t="s">
        <v>30</v>
      </c>
      <c r="I151" s="228" t="s">
        <v>30</v>
      </c>
    </row>
    <row r="152" spans="1:9" ht="15.75">
      <c r="A152" s="202" t="s">
        <v>392</v>
      </c>
      <c r="B152" s="202"/>
      <c r="C152" s="202"/>
      <c r="D152" s="202" t="s">
        <v>393</v>
      </c>
      <c r="E152" s="202"/>
      <c r="F152" s="202"/>
      <c r="G152" s="229"/>
      <c r="H152" s="229">
        <f>SUMIFS(H8:H151,A8:A151,"2.*",A8:A151,"&lt;&gt;INSUMO",A8:A151,"&lt;&gt;AUXILIAR*")</f>
        <v>32075.449999999997</v>
      </c>
      <c r="I152" s="230"/>
    </row>
    <row r="153" spans="1:9">
      <c r="A153" s="201" t="s">
        <v>30</v>
      </c>
      <c r="B153" s="201" t="s">
        <v>30</v>
      </c>
      <c r="C153" s="201" t="s">
        <v>30</v>
      </c>
      <c r="D153" s="201" t="s">
        <v>30</v>
      </c>
      <c r="E153" s="201" t="s">
        <v>30</v>
      </c>
      <c r="F153" s="201" t="s">
        <v>30</v>
      </c>
      <c r="G153" s="227" t="s">
        <v>30</v>
      </c>
      <c r="H153" s="227" t="s">
        <v>30</v>
      </c>
      <c r="I153" s="228" t="s">
        <v>30</v>
      </c>
    </row>
    <row r="154" spans="1:9" ht="30">
      <c r="A154" s="199" t="s">
        <v>394</v>
      </c>
      <c r="B154" s="199" t="s">
        <v>10</v>
      </c>
      <c r="C154" s="199" t="s">
        <v>395</v>
      </c>
      <c r="D154" s="199" t="s">
        <v>396</v>
      </c>
      <c r="E154" s="199" t="s">
        <v>156</v>
      </c>
      <c r="F154" s="199" t="s">
        <v>397</v>
      </c>
      <c r="G154" s="223">
        <f>SUM(H155)</f>
        <v>71.7</v>
      </c>
      <c r="H154" s="223">
        <f>TRUNC(G154 * VALUE(SUBSTITUTE(F154,"QTD: ","")), 2)</f>
        <v>76</v>
      </c>
      <c r="I154" s="224" t="str">
        <f>IF(ROUND(ABS(G154-Orçamento!G47),2)&lt;0.01,"OK","DIVERGENTE")</f>
        <v>OK</v>
      </c>
    </row>
    <row r="155" spans="1:9">
      <c r="A155" s="200" t="s">
        <v>15</v>
      </c>
      <c r="B155" s="200" t="s">
        <v>10</v>
      </c>
      <c r="C155" s="200" t="s">
        <v>200</v>
      </c>
      <c r="D155" s="200" t="s">
        <v>201</v>
      </c>
      <c r="E155" s="200" t="s">
        <v>18</v>
      </c>
      <c r="F155" s="200" t="s">
        <v>398</v>
      </c>
      <c r="G155" s="225">
        <v>23.9</v>
      </c>
      <c r="H155" s="225">
        <f>ROUND(F155*G155,2)</f>
        <v>71.7</v>
      </c>
      <c r="I155" s="226"/>
    </row>
    <row r="156" spans="1:9">
      <c r="A156" s="201" t="s">
        <v>30</v>
      </c>
      <c r="B156" s="201" t="s">
        <v>30</v>
      </c>
      <c r="C156" s="201" t="s">
        <v>30</v>
      </c>
      <c r="D156" s="201" t="s">
        <v>30</v>
      </c>
      <c r="E156" s="201" t="s">
        <v>30</v>
      </c>
      <c r="F156" s="201" t="s">
        <v>30</v>
      </c>
      <c r="G156" s="227" t="s">
        <v>30</v>
      </c>
      <c r="H156" s="227" t="s">
        <v>30</v>
      </c>
      <c r="I156" s="228" t="s">
        <v>30</v>
      </c>
    </row>
    <row r="157" spans="1:9" ht="45">
      <c r="A157" s="199" t="s">
        <v>399</v>
      </c>
      <c r="B157" s="199" t="s">
        <v>143</v>
      </c>
      <c r="C157" s="199" t="s">
        <v>400</v>
      </c>
      <c r="D157" s="199" t="s">
        <v>401</v>
      </c>
      <c r="E157" s="199" t="s">
        <v>156</v>
      </c>
      <c r="F157" s="199" t="s">
        <v>402</v>
      </c>
      <c r="G157" s="223">
        <f>SUM(H158:H162)</f>
        <v>214.57999999999998</v>
      </c>
      <c r="H157" s="223">
        <f>TRUNC(G157 * VALUE(SUBSTITUTE(F157,"QTD: ","")), 2)</f>
        <v>75.099999999999994</v>
      </c>
      <c r="I157" s="224" t="str">
        <f>IF(ROUND(ABS(G157-Orçamento!G48),2)&lt;0.01,"OK","DIVERGENTE")</f>
        <v>OK</v>
      </c>
    </row>
    <row r="158" spans="1:9" ht="45">
      <c r="A158" s="200" t="s">
        <v>149</v>
      </c>
      <c r="B158" s="200" t="s">
        <v>143</v>
      </c>
      <c r="C158" s="200" t="s">
        <v>293</v>
      </c>
      <c r="D158" s="200" t="s">
        <v>294</v>
      </c>
      <c r="E158" s="200" t="s">
        <v>164</v>
      </c>
      <c r="F158" s="200" t="s">
        <v>403</v>
      </c>
      <c r="G158" s="225">
        <v>0.71</v>
      </c>
      <c r="H158" s="225">
        <f t="shared" ref="H158:H162" si="19">TRUNC(F158*G158,2)</f>
        <v>0.02</v>
      </c>
      <c r="I158" s="226" t="str">
        <f>IFERROR(IF(ROUND(G158, 2) &lt;&gt; ROUND(VLOOKUP("C"&amp;C158,C:G, 5, FALSE), 2), "VALOR AUXILIAR DIVERGENTE", "OK"), "NÃO ENCONTRADO")</f>
        <v>OK</v>
      </c>
    </row>
    <row r="159" spans="1:9" ht="60">
      <c r="A159" s="200" t="s">
        <v>149</v>
      </c>
      <c r="B159" s="200" t="s">
        <v>143</v>
      </c>
      <c r="C159" s="200" t="s">
        <v>264</v>
      </c>
      <c r="D159" s="200" t="s">
        <v>265</v>
      </c>
      <c r="E159" s="200" t="s">
        <v>171</v>
      </c>
      <c r="F159" s="200" t="s">
        <v>404</v>
      </c>
      <c r="G159" s="225">
        <v>10.72</v>
      </c>
      <c r="H159" s="225">
        <f t="shared" si="19"/>
        <v>0.34</v>
      </c>
      <c r="I159" s="226" t="str">
        <f>IFERROR(IF(ROUND(G159, 2) &lt;&gt; ROUND(VLOOKUP("C"&amp;C159,C:G, 5, FALSE), 2), "VALOR AUXILIAR DIVERGENTE", "OK"), "NÃO ENCONTRADO")</f>
        <v>OK</v>
      </c>
    </row>
    <row r="160" spans="1:9">
      <c r="A160" s="200" t="s">
        <v>149</v>
      </c>
      <c r="B160" s="200" t="s">
        <v>143</v>
      </c>
      <c r="C160" s="200" t="s">
        <v>150</v>
      </c>
      <c r="D160" s="200" t="s">
        <v>151</v>
      </c>
      <c r="E160" s="200" t="s">
        <v>18</v>
      </c>
      <c r="F160" s="200" t="s">
        <v>406</v>
      </c>
      <c r="G160" s="225">
        <v>31.04</v>
      </c>
      <c r="H160" s="225">
        <f t="shared" si="19"/>
        <v>23.74</v>
      </c>
      <c r="I160" s="226" t="str">
        <f>IFERROR(IF(ROUND(G160, 2) &lt;&gt; ROUND(VLOOKUP("C"&amp;C160,C:G, 5, FALSE), 2), "VALOR AUXILIAR DIVERGENTE", "OK"), "NÃO ENCONTRADO")</f>
        <v>OK</v>
      </c>
    </row>
    <row r="161" spans="1:9">
      <c r="A161" s="200" t="s">
        <v>149</v>
      </c>
      <c r="B161" s="200" t="s">
        <v>143</v>
      </c>
      <c r="C161" s="200" t="s">
        <v>269</v>
      </c>
      <c r="D161" s="200" t="s">
        <v>271</v>
      </c>
      <c r="E161" s="200" t="s">
        <v>18</v>
      </c>
      <c r="F161" s="200" t="s">
        <v>407</v>
      </c>
      <c r="G161" s="225">
        <v>35.869999999999997</v>
      </c>
      <c r="H161" s="225">
        <f t="shared" si="19"/>
        <v>69.650000000000006</v>
      </c>
      <c r="I161" s="226" t="str">
        <f>IFERROR(IF(ROUND(G161, 2) &lt;&gt; ROUND(VLOOKUP("C"&amp;C161,C:G, 5, FALSE), 2), "VALOR AUXILIAR DIVERGENTE", "OK"), "NÃO ENCONTRADO")</f>
        <v>OK</v>
      </c>
    </row>
    <row r="162" spans="1:9" ht="30">
      <c r="A162" s="200" t="s">
        <v>15</v>
      </c>
      <c r="B162" s="200" t="s">
        <v>143</v>
      </c>
      <c r="C162" s="200" t="s">
        <v>389</v>
      </c>
      <c r="D162" s="200" t="s">
        <v>390</v>
      </c>
      <c r="E162" s="200" t="s">
        <v>156</v>
      </c>
      <c r="F162" s="200" t="s">
        <v>408</v>
      </c>
      <c r="G162" s="225">
        <v>87.56</v>
      </c>
      <c r="H162" s="225">
        <f t="shared" si="19"/>
        <v>120.83</v>
      </c>
      <c r="I162" s="226"/>
    </row>
    <row r="163" spans="1:9">
      <c r="A163" s="201" t="s">
        <v>30</v>
      </c>
      <c r="B163" s="201" t="s">
        <v>30</v>
      </c>
      <c r="C163" s="201" t="s">
        <v>30</v>
      </c>
      <c r="D163" s="201" t="s">
        <v>30</v>
      </c>
      <c r="E163" s="201" t="s">
        <v>30</v>
      </c>
      <c r="F163" s="201" t="s">
        <v>30</v>
      </c>
      <c r="G163" s="227" t="s">
        <v>30</v>
      </c>
      <c r="H163" s="227" t="s">
        <v>30</v>
      </c>
      <c r="I163" s="228" t="s">
        <v>30</v>
      </c>
    </row>
    <row r="164" spans="1:9" ht="45">
      <c r="A164" s="199" t="s">
        <v>409</v>
      </c>
      <c r="B164" s="199" t="s">
        <v>143</v>
      </c>
      <c r="C164" s="199" t="s">
        <v>410</v>
      </c>
      <c r="D164" s="199" t="s">
        <v>411</v>
      </c>
      <c r="E164" s="199" t="s">
        <v>129</v>
      </c>
      <c r="F164" s="199" t="s">
        <v>412</v>
      </c>
      <c r="G164" s="223">
        <f>SUM(H165:H169)</f>
        <v>15</v>
      </c>
      <c r="H164" s="223">
        <f>TRUNC(G164 * VALUE(SUBSTITUTE(F164,"QTD: ","")), 2)</f>
        <v>156.9</v>
      </c>
      <c r="I164" s="224" t="str">
        <f>IF(ROUND(ABS(G164-Orçamento!G49),2)&lt;0.01,"OK","DIVERGENTE")</f>
        <v>OK</v>
      </c>
    </row>
    <row r="165" spans="1:9">
      <c r="A165" s="200" t="s">
        <v>149</v>
      </c>
      <c r="B165" s="200" t="s">
        <v>143</v>
      </c>
      <c r="C165" s="200" t="s">
        <v>413</v>
      </c>
      <c r="D165" s="200" t="s">
        <v>414</v>
      </c>
      <c r="E165" s="200" t="s">
        <v>18</v>
      </c>
      <c r="F165" s="200" t="s">
        <v>415</v>
      </c>
      <c r="G165" s="225">
        <v>35.619999999999997</v>
      </c>
      <c r="H165" s="225">
        <f t="shared" ref="H165:H169" si="20">TRUNC(F165*G165,2)</f>
        <v>1.49</v>
      </c>
      <c r="I165" s="226" t="str">
        <f>IFERROR(IF(ROUND(G165, 2) &lt;&gt; ROUND(VLOOKUP("C"&amp;C165,C:G, 5, FALSE), 2), "VALOR AUXILIAR DIVERGENTE", "OK"), "NÃO ENCONTRADO")</f>
        <v>OK</v>
      </c>
    </row>
    <row r="166" spans="1:9" ht="30">
      <c r="A166" s="200" t="s">
        <v>149</v>
      </c>
      <c r="B166" s="200" t="s">
        <v>143</v>
      </c>
      <c r="C166" s="200" t="s">
        <v>416</v>
      </c>
      <c r="D166" s="200" t="s">
        <v>417</v>
      </c>
      <c r="E166" s="200" t="s">
        <v>18</v>
      </c>
      <c r="F166" s="200" t="s">
        <v>247</v>
      </c>
      <c r="G166" s="225">
        <v>33.380000000000003</v>
      </c>
      <c r="H166" s="225">
        <f t="shared" si="20"/>
        <v>0.5</v>
      </c>
      <c r="I166" s="226" t="str">
        <f>IFERROR(IF(ROUND(G166, 2) &lt;&gt; ROUND(VLOOKUP("C"&amp;C166,C:G, 5, FALSE), 2), "VALOR AUXILIAR DIVERGENTE", "OK"), "NÃO ENCONTRADO")</f>
        <v>OK</v>
      </c>
    </row>
    <row r="167" spans="1:9" ht="30">
      <c r="A167" s="200" t="s">
        <v>15</v>
      </c>
      <c r="B167" s="200" t="s">
        <v>143</v>
      </c>
      <c r="C167" s="200" t="s">
        <v>418</v>
      </c>
      <c r="D167" s="200" t="s">
        <v>419</v>
      </c>
      <c r="E167" s="200" t="s">
        <v>129</v>
      </c>
      <c r="F167" s="200" t="s">
        <v>420</v>
      </c>
      <c r="G167" s="225">
        <v>21.9</v>
      </c>
      <c r="H167" s="225">
        <f t="shared" si="20"/>
        <v>0.24</v>
      </c>
      <c r="I167" s="226"/>
    </row>
    <row r="168" spans="1:9" ht="45">
      <c r="A168" s="200" t="s">
        <v>15</v>
      </c>
      <c r="B168" s="200" t="s">
        <v>143</v>
      </c>
      <c r="C168" s="200" t="s">
        <v>421</v>
      </c>
      <c r="D168" s="200" t="s">
        <v>422</v>
      </c>
      <c r="E168" s="200" t="s">
        <v>28</v>
      </c>
      <c r="F168" s="200" t="s">
        <v>423</v>
      </c>
      <c r="G168" s="225">
        <v>5.4</v>
      </c>
      <c r="H168" s="225">
        <f t="shared" si="20"/>
        <v>3.65</v>
      </c>
      <c r="I168" s="226"/>
    </row>
    <row r="169" spans="1:9" ht="60">
      <c r="A169" s="200" t="s">
        <v>15</v>
      </c>
      <c r="B169" s="200" t="s">
        <v>143</v>
      </c>
      <c r="C169" s="200" t="s">
        <v>424</v>
      </c>
      <c r="D169" s="200" t="s">
        <v>425</v>
      </c>
      <c r="E169" s="200" t="s">
        <v>13</v>
      </c>
      <c r="F169" s="200" t="s">
        <v>426</v>
      </c>
      <c r="G169" s="225">
        <v>11.07</v>
      </c>
      <c r="H169" s="225">
        <f t="shared" si="20"/>
        <v>9.1199999999999992</v>
      </c>
      <c r="I169" s="226"/>
    </row>
    <row r="170" spans="1:9">
      <c r="A170" s="201" t="s">
        <v>30</v>
      </c>
      <c r="B170" s="201" t="s">
        <v>30</v>
      </c>
      <c r="C170" s="201" t="s">
        <v>30</v>
      </c>
      <c r="D170" s="201" t="s">
        <v>30</v>
      </c>
      <c r="E170" s="201" t="s">
        <v>30</v>
      </c>
      <c r="F170" s="201" t="s">
        <v>30</v>
      </c>
      <c r="G170" s="227" t="s">
        <v>30</v>
      </c>
      <c r="H170" s="227" t="s">
        <v>30</v>
      </c>
      <c r="I170" s="228" t="s">
        <v>30</v>
      </c>
    </row>
    <row r="171" spans="1:9" ht="60">
      <c r="A171" s="199" t="s">
        <v>427</v>
      </c>
      <c r="B171" s="199" t="s">
        <v>143</v>
      </c>
      <c r="C171" s="199" t="s">
        <v>428</v>
      </c>
      <c r="D171" s="199" t="s">
        <v>429</v>
      </c>
      <c r="E171" s="199" t="s">
        <v>13</v>
      </c>
      <c r="F171" s="199" t="s">
        <v>430</v>
      </c>
      <c r="G171" s="223">
        <f>SUM(H172:H178)</f>
        <v>168.59000000000006</v>
      </c>
      <c r="H171" s="223">
        <f>TRUNC(G171 * VALUE(SUBSTITUTE(F171,"QTD: ","")), 2)</f>
        <v>237.71</v>
      </c>
      <c r="I171" s="224" t="str">
        <f>IF(ROUND(ABS(G171-Orçamento!G50),2)&lt;0.01,"OK","DIVERGENTE")</f>
        <v>OK</v>
      </c>
    </row>
    <row r="172" spans="1:9" ht="30">
      <c r="A172" s="200" t="s">
        <v>149</v>
      </c>
      <c r="B172" s="200" t="s">
        <v>143</v>
      </c>
      <c r="C172" s="200" t="s">
        <v>352</v>
      </c>
      <c r="D172" s="200" t="s">
        <v>353</v>
      </c>
      <c r="E172" s="200" t="s">
        <v>18</v>
      </c>
      <c r="F172" s="200" t="s">
        <v>432</v>
      </c>
      <c r="G172" s="225">
        <v>35.159999999999997</v>
      </c>
      <c r="H172" s="225">
        <f t="shared" ref="H172:H178" si="21">TRUNC(F172*G172,2)</f>
        <v>82.87</v>
      </c>
      <c r="I172" s="226" t="str">
        <f>IFERROR(IF(ROUND(G172, 2) &lt;&gt; ROUND(VLOOKUP("C"&amp;C172,C:G, 5, FALSE), 2), "VALOR AUXILIAR DIVERGENTE", "OK"), "NÃO ENCONTRADO")</f>
        <v>OK</v>
      </c>
    </row>
    <row r="173" spans="1:9" ht="30">
      <c r="A173" s="200" t="s">
        <v>149</v>
      </c>
      <c r="B173" s="200" t="s">
        <v>143</v>
      </c>
      <c r="C173" s="200" t="s">
        <v>433</v>
      </c>
      <c r="D173" s="200" t="s">
        <v>434</v>
      </c>
      <c r="E173" s="200" t="s">
        <v>18</v>
      </c>
      <c r="F173" s="200" t="s">
        <v>435</v>
      </c>
      <c r="G173" s="225">
        <v>33</v>
      </c>
      <c r="H173" s="225">
        <f t="shared" si="21"/>
        <v>47.65</v>
      </c>
      <c r="I173" s="226" t="str">
        <f>IFERROR(IF(ROUND(G173, 2) &lt;&gt; ROUND(VLOOKUP("C"&amp;C173,C:G, 5, FALSE), 2), "VALOR AUXILIAR DIVERGENTE", "OK"), "NÃO ENCONTRADO")</f>
        <v>OK</v>
      </c>
    </row>
    <row r="174" spans="1:9" ht="45">
      <c r="A174" s="200" t="s">
        <v>15</v>
      </c>
      <c r="B174" s="200" t="s">
        <v>143</v>
      </c>
      <c r="C174" s="200" t="s">
        <v>436</v>
      </c>
      <c r="D174" s="200" t="s">
        <v>437</v>
      </c>
      <c r="E174" s="200" t="s">
        <v>28</v>
      </c>
      <c r="F174" s="200" t="s">
        <v>408</v>
      </c>
      <c r="G174" s="225">
        <v>23.6</v>
      </c>
      <c r="H174" s="225">
        <f t="shared" si="21"/>
        <v>32.56</v>
      </c>
      <c r="I174" s="226"/>
    </row>
    <row r="175" spans="1:9">
      <c r="A175" s="200" t="s">
        <v>15</v>
      </c>
      <c r="B175" s="200" t="s">
        <v>143</v>
      </c>
      <c r="C175" s="200" t="s">
        <v>355</v>
      </c>
      <c r="D175" s="200" t="s">
        <v>356</v>
      </c>
      <c r="E175" s="200" t="s">
        <v>129</v>
      </c>
      <c r="F175" s="200" t="s">
        <v>438</v>
      </c>
      <c r="G175" s="225">
        <v>11.37</v>
      </c>
      <c r="H175" s="225">
        <f t="shared" si="21"/>
        <v>1.08</v>
      </c>
      <c r="I175" s="226"/>
    </row>
    <row r="176" spans="1:9" ht="30">
      <c r="A176" s="200" t="s">
        <v>15</v>
      </c>
      <c r="B176" s="200" t="s">
        <v>143</v>
      </c>
      <c r="C176" s="200" t="s">
        <v>358</v>
      </c>
      <c r="D176" s="200" t="s">
        <v>359</v>
      </c>
      <c r="E176" s="200" t="s">
        <v>28</v>
      </c>
      <c r="F176" s="200" t="s">
        <v>83</v>
      </c>
      <c r="G176" s="225">
        <v>2.89</v>
      </c>
      <c r="H176" s="225">
        <f t="shared" si="21"/>
        <v>1.27</v>
      </c>
      <c r="I176" s="226"/>
    </row>
    <row r="177" spans="1:9" ht="30">
      <c r="A177" s="200" t="s">
        <v>15</v>
      </c>
      <c r="B177" s="200" t="s">
        <v>143</v>
      </c>
      <c r="C177" s="200" t="s">
        <v>439</v>
      </c>
      <c r="D177" s="200" t="s">
        <v>440</v>
      </c>
      <c r="E177" s="200" t="s">
        <v>28</v>
      </c>
      <c r="F177" s="200" t="s">
        <v>441</v>
      </c>
      <c r="G177" s="225">
        <v>8.25</v>
      </c>
      <c r="H177" s="225">
        <f t="shared" si="21"/>
        <v>3.05</v>
      </c>
      <c r="I177" s="226"/>
    </row>
    <row r="178" spans="1:9" ht="30">
      <c r="A178" s="200" t="s">
        <v>15</v>
      </c>
      <c r="B178" s="200" t="s">
        <v>143</v>
      </c>
      <c r="C178" s="200" t="s">
        <v>363</v>
      </c>
      <c r="D178" s="200" t="s">
        <v>364</v>
      </c>
      <c r="E178" s="200" t="s">
        <v>365</v>
      </c>
      <c r="F178" s="200" t="s">
        <v>442</v>
      </c>
      <c r="G178" s="225">
        <v>6.83</v>
      </c>
      <c r="H178" s="225">
        <f t="shared" si="21"/>
        <v>0.11</v>
      </c>
      <c r="I178" s="226"/>
    </row>
    <row r="179" spans="1:9">
      <c r="A179" s="201" t="s">
        <v>30</v>
      </c>
      <c r="B179" s="201" t="s">
        <v>30</v>
      </c>
      <c r="C179" s="201" t="s">
        <v>30</v>
      </c>
      <c r="D179" s="201" t="s">
        <v>30</v>
      </c>
      <c r="E179" s="201" t="s">
        <v>30</v>
      </c>
      <c r="F179" s="201" t="s">
        <v>30</v>
      </c>
      <c r="G179" s="227" t="s">
        <v>30</v>
      </c>
      <c r="H179" s="227" t="s">
        <v>30</v>
      </c>
      <c r="I179" s="228" t="s">
        <v>30</v>
      </c>
    </row>
    <row r="180" spans="1:9" ht="45">
      <c r="A180" s="199" t="s">
        <v>443</v>
      </c>
      <c r="B180" s="199" t="s">
        <v>143</v>
      </c>
      <c r="C180" s="199" t="s">
        <v>444</v>
      </c>
      <c r="D180" s="199" t="s">
        <v>445</v>
      </c>
      <c r="E180" s="199" t="s">
        <v>156</v>
      </c>
      <c r="F180" s="199" t="s">
        <v>446</v>
      </c>
      <c r="G180" s="223">
        <f>SUM(H181:H185)</f>
        <v>602.61</v>
      </c>
      <c r="H180" s="223">
        <f>TRUNC(G180 * VALUE(SUBSTITUTE(F180,"QTD: ","")), 2)</f>
        <v>427.85</v>
      </c>
      <c r="I180" s="224" t="str">
        <f>IF(ROUND(ABS(G180-Orçamento!G51),2)&lt;0.01,"OK","DIVERGENTE")</f>
        <v>OK</v>
      </c>
    </row>
    <row r="181" spans="1:9" ht="45">
      <c r="A181" s="200" t="s">
        <v>149</v>
      </c>
      <c r="B181" s="200" t="s">
        <v>143</v>
      </c>
      <c r="C181" s="200" t="s">
        <v>449</v>
      </c>
      <c r="D181" s="200" t="s">
        <v>450</v>
      </c>
      <c r="E181" s="200" t="s">
        <v>164</v>
      </c>
      <c r="F181" s="200" t="s">
        <v>451</v>
      </c>
      <c r="G181" s="225">
        <v>0.6</v>
      </c>
      <c r="H181" s="225">
        <f t="shared" ref="H181:H185" si="22">TRUNC(F181*G181,2)</f>
        <v>0.02</v>
      </c>
      <c r="I181" s="226" t="str">
        <f>IFERROR(IF(ROUND(G181, 2) &lt;&gt; ROUND(VLOOKUP("C"&amp;C181,C:G, 5, FALSE), 2), "VALOR AUXILIAR DIVERGENTE", "OK"), "NÃO ENCONTRADO")</f>
        <v>OK</v>
      </c>
    </row>
    <row r="182" spans="1:9" ht="45">
      <c r="A182" s="200" t="s">
        <v>149</v>
      </c>
      <c r="B182" s="200" t="s">
        <v>143</v>
      </c>
      <c r="C182" s="200" t="s">
        <v>453</v>
      </c>
      <c r="D182" s="200" t="s">
        <v>454</v>
      </c>
      <c r="E182" s="200" t="s">
        <v>171</v>
      </c>
      <c r="F182" s="200" t="s">
        <v>455</v>
      </c>
      <c r="G182" s="225">
        <v>1.43</v>
      </c>
      <c r="H182" s="225">
        <f t="shared" si="22"/>
        <v>7.0000000000000007E-2</v>
      </c>
      <c r="I182" s="226" t="str">
        <f>IFERROR(IF(ROUND(G182, 2) &lt;&gt; ROUND(VLOOKUP("C"&amp;C182,C:G, 5, FALSE), 2), "VALOR AUXILIAR DIVERGENTE", "OK"), "NÃO ENCONTRADO")</f>
        <v>OK</v>
      </c>
    </row>
    <row r="183" spans="1:9">
      <c r="A183" s="200" t="s">
        <v>149</v>
      </c>
      <c r="B183" s="200" t="s">
        <v>143</v>
      </c>
      <c r="C183" s="200" t="s">
        <v>150</v>
      </c>
      <c r="D183" s="200" t="s">
        <v>151</v>
      </c>
      <c r="E183" s="200" t="s">
        <v>18</v>
      </c>
      <c r="F183" s="200" t="s">
        <v>456</v>
      </c>
      <c r="G183" s="225">
        <v>31.04</v>
      </c>
      <c r="H183" s="225">
        <f t="shared" si="22"/>
        <v>12.75</v>
      </c>
      <c r="I183" s="226" t="str">
        <f>IFERROR(IF(ROUND(G183, 2) &lt;&gt; ROUND(VLOOKUP("C"&amp;C183,C:G, 5, FALSE), 2), "VALOR AUXILIAR DIVERGENTE", "OK"), "NÃO ENCONTRADO")</f>
        <v>OK</v>
      </c>
    </row>
    <row r="184" spans="1:9">
      <c r="A184" s="200" t="s">
        <v>149</v>
      </c>
      <c r="B184" s="200" t="s">
        <v>143</v>
      </c>
      <c r="C184" s="200" t="s">
        <v>269</v>
      </c>
      <c r="D184" s="200" t="s">
        <v>271</v>
      </c>
      <c r="E184" s="200" t="s">
        <v>18</v>
      </c>
      <c r="F184" s="200" t="s">
        <v>456</v>
      </c>
      <c r="G184" s="225">
        <v>35.869999999999997</v>
      </c>
      <c r="H184" s="225">
        <f t="shared" si="22"/>
        <v>14.74</v>
      </c>
      <c r="I184" s="226" t="str">
        <f>IFERROR(IF(ROUND(G184, 2) &lt;&gt; ROUND(VLOOKUP("C"&amp;C184,C:G, 5, FALSE), 2), "VALOR AUXILIAR DIVERGENTE", "OK"), "NÃO ENCONTRADO")</f>
        <v>OK</v>
      </c>
    </row>
    <row r="185" spans="1:9" ht="60">
      <c r="A185" s="200" t="s">
        <v>15</v>
      </c>
      <c r="B185" s="200" t="s">
        <v>143</v>
      </c>
      <c r="C185" s="200" t="s">
        <v>457</v>
      </c>
      <c r="D185" s="200" t="s">
        <v>458</v>
      </c>
      <c r="E185" s="200" t="s">
        <v>156</v>
      </c>
      <c r="F185" s="200" t="s">
        <v>459</v>
      </c>
      <c r="G185" s="225">
        <v>542.49</v>
      </c>
      <c r="H185" s="225">
        <f t="shared" si="22"/>
        <v>575.03</v>
      </c>
      <c r="I185" s="226"/>
    </row>
    <row r="186" spans="1:9">
      <c r="A186" s="201" t="s">
        <v>30</v>
      </c>
      <c r="B186" s="201" t="s">
        <v>30</v>
      </c>
      <c r="C186" s="201" t="s">
        <v>30</v>
      </c>
      <c r="D186" s="201" t="s">
        <v>30</v>
      </c>
      <c r="E186" s="201" t="s">
        <v>30</v>
      </c>
      <c r="F186" s="201" t="s">
        <v>30</v>
      </c>
      <c r="G186" s="227" t="s">
        <v>30</v>
      </c>
      <c r="H186" s="227" t="s">
        <v>30</v>
      </c>
      <c r="I186" s="228" t="s">
        <v>30</v>
      </c>
    </row>
    <row r="187" spans="1:9" ht="45">
      <c r="A187" s="199" t="s">
        <v>460</v>
      </c>
      <c r="B187" s="199" t="s">
        <v>143</v>
      </c>
      <c r="C187" s="199" t="s">
        <v>461</v>
      </c>
      <c r="D187" s="199" t="s">
        <v>462</v>
      </c>
      <c r="E187" s="199" t="s">
        <v>13</v>
      </c>
      <c r="F187" s="199" t="s">
        <v>463</v>
      </c>
      <c r="G187" s="223">
        <f>SUM(H188:H194)</f>
        <v>116.34</v>
      </c>
      <c r="H187" s="223">
        <f>TRUNC(G187 * VALUE(SUBSTITUTE(F187,"QTD: ","")), 2)</f>
        <v>877.2</v>
      </c>
      <c r="I187" s="224" t="str">
        <f>IF(ROUND(ABS(G187-Orçamento!G53),2)&lt;0.01,"OK","DIVERGENTE")</f>
        <v>OK</v>
      </c>
    </row>
    <row r="188" spans="1:9" ht="75">
      <c r="A188" s="200" t="s">
        <v>149</v>
      </c>
      <c r="B188" s="200" t="s">
        <v>143</v>
      </c>
      <c r="C188" s="200" t="s">
        <v>464</v>
      </c>
      <c r="D188" s="200" t="s">
        <v>465</v>
      </c>
      <c r="E188" s="200" t="s">
        <v>156</v>
      </c>
      <c r="F188" s="200" t="s">
        <v>466</v>
      </c>
      <c r="G188" s="225">
        <v>569.72</v>
      </c>
      <c r="H188" s="225">
        <f t="shared" ref="H188:H194" si="23">TRUNC(F188*G188,2)</f>
        <v>9.57</v>
      </c>
      <c r="I188" s="226" t="str">
        <f>IFERROR(IF(ROUND(G188, 2) &lt;&gt; ROUND(VLOOKUP("C"&amp;C188,C:G, 5, FALSE), 2), "VALOR AUXILIAR DIVERGENTE", "OK"), "NÃO ENCONTRADO")</f>
        <v>OK</v>
      </c>
    </row>
    <row r="189" spans="1:9">
      <c r="A189" s="200" t="s">
        <v>149</v>
      </c>
      <c r="B189" s="200" t="s">
        <v>143</v>
      </c>
      <c r="C189" s="200" t="s">
        <v>150</v>
      </c>
      <c r="D189" s="200" t="s">
        <v>151</v>
      </c>
      <c r="E189" s="200" t="s">
        <v>18</v>
      </c>
      <c r="F189" s="200" t="s">
        <v>467</v>
      </c>
      <c r="G189" s="225">
        <v>31.04</v>
      </c>
      <c r="H189" s="225">
        <f t="shared" si="23"/>
        <v>19.239999999999998</v>
      </c>
      <c r="I189" s="226" t="str">
        <f>IFERROR(IF(ROUND(G189, 2) &lt;&gt; ROUND(VLOOKUP("C"&amp;C189,C:G, 5, FALSE), 2), "VALOR AUXILIAR DIVERGENTE", "OK"), "NÃO ENCONTRADO")</f>
        <v>OK</v>
      </c>
    </row>
    <row r="190" spans="1:9">
      <c r="A190" s="200" t="s">
        <v>149</v>
      </c>
      <c r="B190" s="200" t="s">
        <v>143</v>
      </c>
      <c r="C190" s="200" t="s">
        <v>269</v>
      </c>
      <c r="D190" s="200" t="s">
        <v>271</v>
      </c>
      <c r="E190" s="200" t="s">
        <v>18</v>
      </c>
      <c r="F190" s="200" t="s">
        <v>467</v>
      </c>
      <c r="G190" s="225">
        <v>35.869999999999997</v>
      </c>
      <c r="H190" s="225">
        <f t="shared" si="23"/>
        <v>22.23</v>
      </c>
      <c r="I190" s="226" t="str">
        <f>IFERROR(IF(ROUND(G190, 2) &lt;&gt; ROUND(VLOOKUP("C"&amp;C190,C:G, 5, FALSE), 2), "VALOR AUXILIAR DIVERGENTE", "OK"), "NÃO ENCONTRADO")</f>
        <v>OK</v>
      </c>
    </row>
    <row r="191" spans="1:9" ht="30">
      <c r="A191" s="200" t="s">
        <v>15</v>
      </c>
      <c r="B191" s="200" t="s">
        <v>143</v>
      </c>
      <c r="C191" s="200" t="s">
        <v>468</v>
      </c>
      <c r="D191" s="200" t="s">
        <v>469</v>
      </c>
      <c r="E191" s="200" t="s">
        <v>470</v>
      </c>
      <c r="F191" s="200" t="s">
        <v>471</v>
      </c>
      <c r="G191" s="225">
        <v>5.47</v>
      </c>
      <c r="H191" s="225">
        <f t="shared" si="23"/>
        <v>5.3</v>
      </c>
      <c r="I191" s="226"/>
    </row>
    <row r="192" spans="1:9" ht="30">
      <c r="A192" s="200" t="s">
        <v>15</v>
      </c>
      <c r="B192" s="200" t="s">
        <v>143</v>
      </c>
      <c r="C192" s="200" t="s">
        <v>472</v>
      </c>
      <c r="D192" s="200" t="s">
        <v>473</v>
      </c>
      <c r="E192" s="200" t="s">
        <v>470</v>
      </c>
      <c r="F192" s="200" t="s">
        <v>474</v>
      </c>
      <c r="G192" s="225">
        <v>4.4400000000000004</v>
      </c>
      <c r="H192" s="225">
        <f t="shared" si="23"/>
        <v>6.48</v>
      </c>
      <c r="I192" s="226"/>
    </row>
    <row r="193" spans="1:9" ht="30">
      <c r="A193" s="200" t="s">
        <v>15</v>
      </c>
      <c r="B193" s="200" t="s">
        <v>143</v>
      </c>
      <c r="C193" s="200" t="s">
        <v>475</v>
      </c>
      <c r="D193" s="200" t="s">
        <v>476</v>
      </c>
      <c r="E193" s="200" t="s">
        <v>470</v>
      </c>
      <c r="F193" s="200" t="s">
        <v>474</v>
      </c>
      <c r="G193" s="225">
        <v>2.77</v>
      </c>
      <c r="H193" s="225">
        <f t="shared" si="23"/>
        <v>4.04</v>
      </c>
      <c r="I193" s="226"/>
    </row>
    <row r="194" spans="1:9" ht="30">
      <c r="A194" s="200" t="s">
        <v>15</v>
      </c>
      <c r="B194" s="200" t="s">
        <v>143</v>
      </c>
      <c r="C194" s="200" t="s">
        <v>477</v>
      </c>
      <c r="D194" s="200" t="s">
        <v>478</v>
      </c>
      <c r="E194" s="200" t="s">
        <v>470</v>
      </c>
      <c r="F194" s="200" t="s">
        <v>479</v>
      </c>
      <c r="G194" s="225">
        <v>4.8499999999999996</v>
      </c>
      <c r="H194" s="225">
        <f t="shared" si="23"/>
        <v>49.48</v>
      </c>
      <c r="I194" s="226"/>
    </row>
    <row r="195" spans="1:9">
      <c r="A195" s="201" t="s">
        <v>30</v>
      </c>
      <c r="B195" s="201" t="s">
        <v>30</v>
      </c>
      <c r="C195" s="201" t="s">
        <v>30</v>
      </c>
      <c r="D195" s="201" t="s">
        <v>30</v>
      </c>
      <c r="E195" s="201" t="s">
        <v>30</v>
      </c>
      <c r="F195" s="201" t="s">
        <v>30</v>
      </c>
      <c r="G195" s="227" t="s">
        <v>30</v>
      </c>
      <c r="H195" s="227" t="s">
        <v>30</v>
      </c>
      <c r="I195" s="228" t="s">
        <v>30</v>
      </c>
    </row>
    <row r="196" spans="1:9" ht="30">
      <c r="A196" s="199" t="s">
        <v>481</v>
      </c>
      <c r="B196" s="199" t="s">
        <v>143</v>
      </c>
      <c r="C196" s="199" t="s">
        <v>482</v>
      </c>
      <c r="D196" s="199" t="s">
        <v>483</v>
      </c>
      <c r="E196" s="199" t="s">
        <v>129</v>
      </c>
      <c r="F196" s="199" t="s">
        <v>484</v>
      </c>
      <c r="G196" s="223">
        <f>SUM(H197:H199)</f>
        <v>9.9699999999999989</v>
      </c>
      <c r="H196" s="223">
        <f>TRUNC(G196 * VALUE(SUBSTITUTE(F196,"QTD: ","")), 2)</f>
        <v>49.85</v>
      </c>
      <c r="I196" s="224" t="str">
        <f>IF(ROUND(ABS(G196-Orçamento!G54),2)&lt;0.01,"OK","DIVERGENTE")</f>
        <v>OK</v>
      </c>
    </row>
    <row r="197" spans="1:9">
      <c r="A197" s="200" t="s">
        <v>149</v>
      </c>
      <c r="B197" s="200" t="s">
        <v>143</v>
      </c>
      <c r="C197" s="200" t="s">
        <v>413</v>
      </c>
      <c r="D197" s="200" t="s">
        <v>414</v>
      </c>
      <c r="E197" s="200" t="s">
        <v>18</v>
      </c>
      <c r="F197" s="200" t="s">
        <v>485</v>
      </c>
      <c r="G197" s="225">
        <v>35.619999999999997</v>
      </c>
      <c r="H197" s="225">
        <f t="shared" ref="H197:H199" si="24">TRUNC(F197*G197,2)</f>
        <v>2.19</v>
      </c>
      <c r="I197" s="226" t="str">
        <f>IFERROR(IF(ROUND(G197, 2) &lt;&gt; ROUND(VLOOKUP("C"&amp;C197,C:G, 5, FALSE), 2), "VALOR AUXILIAR DIVERGENTE", "OK"), "NÃO ENCONTRADO")</f>
        <v>OK</v>
      </c>
    </row>
    <row r="198" spans="1:9" ht="30">
      <c r="A198" s="200" t="s">
        <v>149</v>
      </c>
      <c r="B198" s="200" t="s">
        <v>143</v>
      </c>
      <c r="C198" s="200" t="s">
        <v>416</v>
      </c>
      <c r="D198" s="200" t="s">
        <v>417</v>
      </c>
      <c r="E198" s="200" t="s">
        <v>18</v>
      </c>
      <c r="F198" s="200" t="s">
        <v>486</v>
      </c>
      <c r="G198" s="225">
        <v>33.380000000000003</v>
      </c>
      <c r="H198" s="225">
        <f t="shared" si="24"/>
        <v>1.36</v>
      </c>
      <c r="I198" s="226" t="str">
        <f>IFERROR(IF(ROUND(G198, 2) &lt;&gt; ROUND(VLOOKUP("C"&amp;C198,C:G, 5, FALSE), 2), "VALOR AUXILIAR DIVERGENTE", "OK"), "NÃO ENCONTRADO")</f>
        <v>OK</v>
      </c>
    </row>
    <row r="199" spans="1:9">
      <c r="A199" s="200" t="s">
        <v>15</v>
      </c>
      <c r="B199" s="200" t="s">
        <v>143</v>
      </c>
      <c r="C199" s="200" t="s">
        <v>487</v>
      </c>
      <c r="D199" s="200" t="s">
        <v>488</v>
      </c>
      <c r="E199" s="200" t="s">
        <v>129</v>
      </c>
      <c r="F199" s="200" t="s">
        <v>25</v>
      </c>
      <c r="G199" s="225">
        <v>6.42</v>
      </c>
      <c r="H199" s="225">
        <f t="shared" si="24"/>
        <v>6.42</v>
      </c>
      <c r="I199" s="226"/>
    </row>
    <row r="200" spans="1:9">
      <c r="A200" s="201" t="s">
        <v>30</v>
      </c>
      <c r="B200" s="201" t="s">
        <v>30</v>
      </c>
      <c r="C200" s="201" t="s">
        <v>30</v>
      </c>
      <c r="D200" s="201" t="s">
        <v>30</v>
      </c>
      <c r="E200" s="201" t="s">
        <v>30</v>
      </c>
      <c r="F200" s="201" t="s">
        <v>30</v>
      </c>
      <c r="G200" s="227" t="s">
        <v>30</v>
      </c>
      <c r="H200" s="227" t="s">
        <v>30</v>
      </c>
      <c r="I200" s="228" t="s">
        <v>30</v>
      </c>
    </row>
    <row r="201" spans="1:9" ht="30">
      <c r="A201" s="199" t="s">
        <v>489</v>
      </c>
      <c r="B201" s="199" t="s">
        <v>143</v>
      </c>
      <c r="C201" s="199" t="s">
        <v>490</v>
      </c>
      <c r="D201" s="199" t="s">
        <v>491</v>
      </c>
      <c r="E201" s="199" t="s">
        <v>156</v>
      </c>
      <c r="F201" s="199" t="s">
        <v>492</v>
      </c>
      <c r="G201" s="223">
        <f>SUM(H202:H204)</f>
        <v>1159.8800000000001</v>
      </c>
      <c r="H201" s="223">
        <f>TRUNC(G201 * VALUE(SUBSTITUTE(F201,"QTD: ","")), 2)</f>
        <v>104.38</v>
      </c>
      <c r="I201" s="224" t="str">
        <f>IF(ROUND(ABS(G201-Orçamento!G55),2)&lt;0.01,"OK","DIVERGENTE")</f>
        <v>OK</v>
      </c>
    </row>
    <row r="202" spans="1:9" ht="60">
      <c r="A202" s="200" t="s">
        <v>149</v>
      </c>
      <c r="B202" s="200" t="s">
        <v>143</v>
      </c>
      <c r="C202" s="200" t="s">
        <v>494</v>
      </c>
      <c r="D202" s="200" t="s">
        <v>495</v>
      </c>
      <c r="E202" s="200" t="s">
        <v>156</v>
      </c>
      <c r="F202" s="200" t="s">
        <v>496</v>
      </c>
      <c r="G202" s="225">
        <v>574.04</v>
      </c>
      <c r="H202" s="225">
        <f t="shared" ref="H202:H204" si="25">TRUNC(F202*G202,2)</f>
        <v>690.57</v>
      </c>
      <c r="I202" s="226" t="str">
        <f>IFERROR(IF(ROUND(G202, 2) &lt;&gt; ROUND(VLOOKUP("C"&amp;C202,C:G, 5, FALSE), 2), "VALOR AUXILIAR DIVERGENTE", "OK"), "NÃO ENCONTRADO")</f>
        <v>OK</v>
      </c>
    </row>
    <row r="203" spans="1:9">
      <c r="A203" s="200" t="s">
        <v>149</v>
      </c>
      <c r="B203" s="200" t="s">
        <v>143</v>
      </c>
      <c r="C203" s="200" t="s">
        <v>150</v>
      </c>
      <c r="D203" s="200" t="s">
        <v>151</v>
      </c>
      <c r="E203" s="200" t="s">
        <v>18</v>
      </c>
      <c r="F203" s="200" t="s">
        <v>497</v>
      </c>
      <c r="G203" s="225">
        <v>31.04</v>
      </c>
      <c r="H203" s="225">
        <f t="shared" si="25"/>
        <v>171.69</v>
      </c>
      <c r="I203" s="226" t="str">
        <f>IFERROR(IF(ROUND(G203, 2) &lt;&gt; ROUND(VLOOKUP("C"&amp;C203,C:G, 5, FALSE), 2), "VALOR AUXILIAR DIVERGENTE", "OK"), "NÃO ENCONTRADO")</f>
        <v>OK</v>
      </c>
    </row>
    <row r="204" spans="1:9">
      <c r="A204" s="200" t="s">
        <v>149</v>
      </c>
      <c r="B204" s="200" t="s">
        <v>143</v>
      </c>
      <c r="C204" s="200" t="s">
        <v>269</v>
      </c>
      <c r="D204" s="200" t="s">
        <v>271</v>
      </c>
      <c r="E204" s="200" t="s">
        <v>18</v>
      </c>
      <c r="F204" s="200" t="s">
        <v>498</v>
      </c>
      <c r="G204" s="225">
        <v>35.869999999999997</v>
      </c>
      <c r="H204" s="225">
        <f t="shared" si="25"/>
        <v>297.62</v>
      </c>
      <c r="I204" s="226" t="str">
        <f>IFERROR(IF(ROUND(G204, 2) &lt;&gt; ROUND(VLOOKUP("C"&amp;C204,C:G, 5, FALSE), 2), "VALOR AUXILIAR DIVERGENTE", "OK"), "NÃO ENCONTRADO")</f>
        <v>OK</v>
      </c>
    </row>
    <row r="205" spans="1:9">
      <c r="A205" s="201" t="s">
        <v>30</v>
      </c>
      <c r="B205" s="201" t="s">
        <v>30</v>
      </c>
      <c r="C205" s="201" t="s">
        <v>30</v>
      </c>
      <c r="D205" s="201" t="s">
        <v>30</v>
      </c>
      <c r="E205" s="201" t="s">
        <v>30</v>
      </c>
      <c r="F205" s="201" t="s">
        <v>30</v>
      </c>
      <c r="G205" s="227" t="s">
        <v>30</v>
      </c>
      <c r="H205" s="227" t="s">
        <v>30</v>
      </c>
      <c r="I205" s="228" t="s">
        <v>30</v>
      </c>
    </row>
    <row r="206" spans="1:9" ht="45">
      <c r="A206" s="199" t="s">
        <v>499</v>
      </c>
      <c r="B206" s="199" t="s">
        <v>143</v>
      </c>
      <c r="C206" s="199" t="s">
        <v>500</v>
      </c>
      <c r="D206" s="199" t="s">
        <v>501</v>
      </c>
      <c r="E206" s="199" t="s">
        <v>28</v>
      </c>
      <c r="F206" s="199" t="s">
        <v>502</v>
      </c>
      <c r="G206" s="223">
        <f>SUM(H207:H212)</f>
        <v>61.64</v>
      </c>
      <c r="H206" s="223">
        <f>TRUNC(G206 * VALUE(SUBSTITUTE(F206,"QTD: ","")), 2)</f>
        <v>580.64</v>
      </c>
      <c r="I206" s="224" t="str">
        <f>IF(ROUND(ABS(G206-Orçamento!G56),2)&lt;0.01,"OK","DIVERGENTE")</f>
        <v>OK</v>
      </c>
    </row>
    <row r="207" spans="1:9" ht="30">
      <c r="A207" s="200" t="s">
        <v>149</v>
      </c>
      <c r="B207" s="200" t="s">
        <v>143</v>
      </c>
      <c r="C207" s="200" t="s">
        <v>503</v>
      </c>
      <c r="D207" s="200" t="s">
        <v>504</v>
      </c>
      <c r="E207" s="200" t="s">
        <v>129</v>
      </c>
      <c r="F207" s="200" t="s">
        <v>505</v>
      </c>
      <c r="G207" s="225">
        <v>9.23</v>
      </c>
      <c r="H207" s="225">
        <f t="shared" ref="H207:H212" si="26">TRUNC(F207*G207,2)</f>
        <v>11.38</v>
      </c>
      <c r="I207" s="226" t="str">
        <f>IFERROR(IF(ROUND(G207, 2) &lt;&gt; ROUND(VLOOKUP("C"&amp;C207,C:G, 5, FALSE), 2), "VALOR AUXILIAR DIVERGENTE", "OK"), "NÃO ENCONTRADO")</f>
        <v>OK</v>
      </c>
    </row>
    <row r="208" spans="1:9" ht="45">
      <c r="A208" s="200" t="s">
        <v>149</v>
      </c>
      <c r="B208" s="200" t="s">
        <v>143</v>
      </c>
      <c r="C208" s="200" t="s">
        <v>507</v>
      </c>
      <c r="D208" s="200" t="s">
        <v>508</v>
      </c>
      <c r="E208" s="200" t="s">
        <v>156</v>
      </c>
      <c r="F208" s="200" t="s">
        <v>509</v>
      </c>
      <c r="G208" s="225">
        <v>964.71</v>
      </c>
      <c r="H208" s="225">
        <f t="shared" si="26"/>
        <v>20.25</v>
      </c>
      <c r="I208" s="226" t="str">
        <f>IFERROR(IF(ROUND(G208, 2) &lt;&gt; ROUND(VLOOKUP("C"&amp;C208,C:G, 5, FALSE), 2), "VALOR AUXILIAR DIVERGENTE", "OK"), "NÃO ENCONTRADO")</f>
        <v>OK</v>
      </c>
    </row>
    <row r="209" spans="1:9">
      <c r="A209" s="200" t="s">
        <v>149</v>
      </c>
      <c r="B209" s="200" t="s">
        <v>143</v>
      </c>
      <c r="C209" s="200" t="s">
        <v>150</v>
      </c>
      <c r="D209" s="200" t="s">
        <v>151</v>
      </c>
      <c r="E209" s="200" t="s">
        <v>18</v>
      </c>
      <c r="F209" s="200" t="s">
        <v>510</v>
      </c>
      <c r="G209" s="225">
        <v>31.04</v>
      </c>
      <c r="H209" s="225">
        <f t="shared" si="26"/>
        <v>3.75</v>
      </c>
      <c r="I209" s="226" t="str">
        <f>IFERROR(IF(ROUND(G209, 2) &lt;&gt; ROUND(VLOOKUP("C"&amp;C209,C:G, 5, FALSE), 2), "VALOR AUXILIAR DIVERGENTE", "OK"), "NÃO ENCONTRADO")</f>
        <v>OK</v>
      </c>
    </row>
    <row r="210" spans="1:9">
      <c r="A210" s="200" t="s">
        <v>149</v>
      </c>
      <c r="B210" s="200" t="s">
        <v>143</v>
      </c>
      <c r="C210" s="200" t="s">
        <v>269</v>
      </c>
      <c r="D210" s="200" t="s">
        <v>271</v>
      </c>
      <c r="E210" s="200" t="s">
        <v>18</v>
      </c>
      <c r="F210" s="200" t="s">
        <v>511</v>
      </c>
      <c r="G210" s="225">
        <v>35.869999999999997</v>
      </c>
      <c r="H210" s="225">
        <f t="shared" si="26"/>
        <v>8.64</v>
      </c>
      <c r="I210" s="226" t="str">
        <f>IFERROR(IF(ROUND(G210, 2) &lt;&gt; ROUND(VLOOKUP("C"&amp;C210,C:G, 5, FALSE), 2), "VALOR AUXILIAR DIVERGENTE", "OK"), "NÃO ENCONTRADO")</f>
        <v>OK</v>
      </c>
    </row>
    <row r="211" spans="1:9" ht="75">
      <c r="A211" s="200" t="s">
        <v>149</v>
      </c>
      <c r="B211" s="200" t="s">
        <v>143</v>
      </c>
      <c r="C211" s="200" t="s">
        <v>512</v>
      </c>
      <c r="D211" s="200" t="s">
        <v>513</v>
      </c>
      <c r="E211" s="200" t="s">
        <v>156</v>
      </c>
      <c r="F211" s="200" t="s">
        <v>514</v>
      </c>
      <c r="G211" s="225">
        <v>575.54</v>
      </c>
      <c r="H211" s="225">
        <f t="shared" si="26"/>
        <v>0.86</v>
      </c>
      <c r="I211" s="226" t="str">
        <f>IFERROR(IF(ROUND(G211, 2) &lt;&gt; ROUND(VLOOKUP("C"&amp;C211,C:G, 5, FALSE), 2), "VALOR AUXILIAR DIVERGENTE", "OK"), "NÃO ENCONTRADO")</f>
        <v>OK</v>
      </c>
    </row>
    <row r="212" spans="1:9" ht="30">
      <c r="A212" s="200" t="s">
        <v>15</v>
      </c>
      <c r="B212" s="200" t="s">
        <v>143</v>
      </c>
      <c r="C212" s="200" t="s">
        <v>515</v>
      </c>
      <c r="D212" s="200" t="s">
        <v>516</v>
      </c>
      <c r="E212" s="200" t="s">
        <v>470</v>
      </c>
      <c r="F212" s="200" t="s">
        <v>517</v>
      </c>
      <c r="G212" s="225">
        <v>3.14</v>
      </c>
      <c r="H212" s="225">
        <f t="shared" si="26"/>
        <v>16.760000000000002</v>
      </c>
      <c r="I212" s="226"/>
    </row>
    <row r="213" spans="1:9">
      <c r="A213" s="201" t="s">
        <v>30</v>
      </c>
      <c r="B213" s="201" t="s">
        <v>30</v>
      </c>
      <c r="C213" s="201" t="s">
        <v>30</v>
      </c>
      <c r="D213" s="201" t="s">
        <v>30</v>
      </c>
      <c r="E213" s="201" t="s">
        <v>30</v>
      </c>
      <c r="F213" s="201" t="s">
        <v>30</v>
      </c>
      <c r="G213" s="227" t="s">
        <v>30</v>
      </c>
      <c r="H213" s="227" t="s">
        <v>30</v>
      </c>
      <c r="I213" s="228" t="s">
        <v>30</v>
      </c>
    </row>
    <row r="214" spans="1:9">
      <c r="A214" s="199" t="s">
        <v>518</v>
      </c>
      <c r="B214" s="199" t="s">
        <v>10</v>
      </c>
      <c r="C214" s="199" t="s">
        <v>519</v>
      </c>
      <c r="D214" s="199" t="s">
        <v>520</v>
      </c>
      <c r="E214" s="199" t="s">
        <v>13</v>
      </c>
      <c r="F214" s="199" t="s">
        <v>463</v>
      </c>
      <c r="G214" s="223">
        <f>SUM(H215:H219)</f>
        <v>7.1899999999999995</v>
      </c>
      <c r="H214" s="223">
        <f>TRUNC(G214 * VALUE(SUBSTITUTE(F214,"QTD: ","")), 2)</f>
        <v>54.21</v>
      </c>
      <c r="I214" s="224" t="str">
        <f>IF(ROUND(ABS(G214-Orçamento!G57),2)&lt;0.01,"OK","DIVERGENTE")</f>
        <v>OK</v>
      </c>
    </row>
    <row r="215" spans="1:9">
      <c r="A215" s="200" t="s">
        <v>15</v>
      </c>
      <c r="B215" s="200" t="s">
        <v>10</v>
      </c>
      <c r="C215" s="200" t="s">
        <v>316</v>
      </c>
      <c r="D215" s="200" t="s">
        <v>317</v>
      </c>
      <c r="E215" s="200" t="s">
        <v>18</v>
      </c>
      <c r="F215" s="200" t="s">
        <v>521</v>
      </c>
      <c r="G215" s="225">
        <v>29.08</v>
      </c>
      <c r="H215" s="225">
        <f t="shared" ref="H215:H219" si="27">ROUND(F215*G215,2)</f>
        <v>2.91</v>
      </c>
      <c r="I215" s="226"/>
    </row>
    <row r="216" spans="1:9">
      <c r="A216" s="200" t="s">
        <v>15</v>
      </c>
      <c r="B216" s="200" t="s">
        <v>10</v>
      </c>
      <c r="C216" s="200" t="s">
        <v>200</v>
      </c>
      <c r="D216" s="200" t="s">
        <v>201</v>
      </c>
      <c r="E216" s="200" t="s">
        <v>18</v>
      </c>
      <c r="F216" s="200" t="s">
        <v>523</v>
      </c>
      <c r="G216" s="225">
        <v>23.9</v>
      </c>
      <c r="H216" s="225">
        <f t="shared" si="27"/>
        <v>2.69</v>
      </c>
      <c r="I216" s="226"/>
    </row>
    <row r="217" spans="1:9">
      <c r="A217" s="200" t="s">
        <v>15</v>
      </c>
      <c r="B217" s="200" t="s">
        <v>10</v>
      </c>
      <c r="C217" s="200" t="s">
        <v>319</v>
      </c>
      <c r="D217" s="200" t="s">
        <v>320</v>
      </c>
      <c r="E217" s="200" t="s">
        <v>129</v>
      </c>
      <c r="F217" s="200" t="s">
        <v>281</v>
      </c>
      <c r="G217" s="225">
        <v>0.67</v>
      </c>
      <c r="H217" s="225">
        <f t="shared" si="27"/>
        <v>0.8</v>
      </c>
      <c r="I217" s="226"/>
    </row>
    <row r="218" spans="1:9">
      <c r="A218" s="200" t="s">
        <v>15</v>
      </c>
      <c r="B218" s="200" t="s">
        <v>10</v>
      </c>
      <c r="C218" s="200" t="s">
        <v>524</v>
      </c>
      <c r="D218" s="200" t="s">
        <v>525</v>
      </c>
      <c r="E218" s="200" t="s">
        <v>156</v>
      </c>
      <c r="F218" s="200" t="s">
        <v>115</v>
      </c>
      <c r="G218" s="225">
        <v>180.86</v>
      </c>
      <c r="H218" s="225">
        <f t="shared" si="27"/>
        <v>0.72</v>
      </c>
      <c r="I218" s="226"/>
    </row>
    <row r="219" spans="1:9" ht="60">
      <c r="A219" s="200" t="s">
        <v>15</v>
      </c>
      <c r="B219" s="200" t="s">
        <v>10</v>
      </c>
      <c r="C219" s="200" t="s">
        <v>526</v>
      </c>
      <c r="D219" s="200" t="s">
        <v>527</v>
      </c>
      <c r="E219" s="200" t="s">
        <v>18</v>
      </c>
      <c r="F219" s="200" t="s">
        <v>528</v>
      </c>
      <c r="G219" s="225">
        <v>31.27</v>
      </c>
      <c r="H219" s="225">
        <f t="shared" si="27"/>
        <v>7.0000000000000007E-2</v>
      </c>
      <c r="I219" s="226"/>
    </row>
    <row r="220" spans="1:9">
      <c r="A220" s="201" t="s">
        <v>30</v>
      </c>
      <c r="B220" s="201" t="s">
        <v>30</v>
      </c>
      <c r="C220" s="201" t="s">
        <v>30</v>
      </c>
      <c r="D220" s="201" t="s">
        <v>30</v>
      </c>
      <c r="E220" s="201" t="s">
        <v>30</v>
      </c>
      <c r="F220" s="201" t="s">
        <v>30</v>
      </c>
      <c r="G220" s="227" t="s">
        <v>30</v>
      </c>
      <c r="H220" s="227" t="s">
        <v>30</v>
      </c>
      <c r="I220" s="228" t="s">
        <v>30</v>
      </c>
    </row>
    <row r="221" spans="1:9">
      <c r="A221" s="199" t="s">
        <v>529</v>
      </c>
      <c r="B221" s="199" t="s">
        <v>10</v>
      </c>
      <c r="C221" s="199" t="s">
        <v>530</v>
      </c>
      <c r="D221" s="199" t="s">
        <v>531</v>
      </c>
      <c r="E221" s="199" t="s">
        <v>13</v>
      </c>
      <c r="F221" s="199" t="s">
        <v>463</v>
      </c>
      <c r="G221" s="223">
        <f>SUM(H222:H227)</f>
        <v>25.62</v>
      </c>
      <c r="H221" s="223">
        <f>TRUNC(G221 * VALUE(SUBSTITUTE(F221,"QTD: ","")), 2)</f>
        <v>193.17</v>
      </c>
      <c r="I221" s="224" t="str">
        <f>IF(ROUND(ABS(G221-Orçamento!G58),2)&lt;0.01,"OK","DIVERGENTE")</f>
        <v>OK</v>
      </c>
    </row>
    <row r="222" spans="1:9">
      <c r="A222" s="200" t="s">
        <v>15</v>
      </c>
      <c r="B222" s="200" t="s">
        <v>10</v>
      </c>
      <c r="C222" s="200" t="s">
        <v>316</v>
      </c>
      <c r="D222" s="200" t="s">
        <v>317</v>
      </c>
      <c r="E222" s="200" t="s">
        <v>18</v>
      </c>
      <c r="F222" s="200" t="s">
        <v>93</v>
      </c>
      <c r="G222" s="225">
        <v>29.08</v>
      </c>
      <c r="H222" s="225">
        <f t="shared" ref="H222:H227" si="28">ROUND(F222*G222,2)</f>
        <v>5.82</v>
      </c>
      <c r="I222" s="226"/>
    </row>
    <row r="223" spans="1:9">
      <c r="A223" s="200" t="s">
        <v>15</v>
      </c>
      <c r="B223" s="200" t="s">
        <v>10</v>
      </c>
      <c r="C223" s="200" t="s">
        <v>200</v>
      </c>
      <c r="D223" s="200" t="s">
        <v>201</v>
      </c>
      <c r="E223" s="200" t="s">
        <v>18</v>
      </c>
      <c r="F223" s="200" t="s">
        <v>535</v>
      </c>
      <c r="G223" s="225">
        <v>23.9</v>
      </c>
      <c r="H223" s="225">
        <f t="shared" si="28"/>
        <v>9.56</v>
      </c>
      <c r="I223" s="226"/>
    </row>
    <row r="224" spans="1:9">
      <c r="A224" s="200" t="s">
        <v>15</v>
      </c>
      <c r="B224" s="200" t="s">
        <v>10</v>
      </c>
      <c r="C224" s="200" t="s">
        <v>319</v>
      </c>
      <c r="D224" s="200" t="s">
        <v>320</v>
      </c>
      <c r="E224" s="200" t="s">
        <v>129</v>
      </c>
      <c r="F224" s="200" t="s">
        <v>536</v>
      </c>
      <c r="G224" s="225">
        <v>0.67</v>
      </c>
      <c r="H224" s="225">
        <f t="shared" si="28"/>
        <v>1.53</v>
      </c>
      <c r="I224" s="226"/>
    </row>
    <row r="225" spans="1:9">
      <c r="A225" s="200" t="s">
        <v>15</v>
      </c>
      <c r="B225" s="200" t="s">
        <v>10</v>
      </c>
      <c r="C225" s="200" t="s">
        <v>537</v>
      </c>
      <c r="D225" s="200" t="s">
        <v>538</v>
      </c>
      <c r="E225" s="200" t="s">
        <v>129</v>
      </c>
      <c r="F225" s="200" t="s">
        <v>539</v>
      </c>
      <c r="G225" s="225">
        <v>0.88</v>
      </c>
      <c r="H225" s="225">
        <f t="shared" si="28"/>
        <v>4</v>
      </c>
      <c r="I225" s="226"/>
    </row>
    <row r="226" spans="1:9" ht="30">
      <c r="A226" s="200" t="s">
        <v>15</v>
      </c>
      <c r="B226" s="200" t="s">
        <v>10</v>
      </c>
      <c r="C226" s="200" t="s">
        <v>323</v>
      </c>
      <c r="D226" s="200" t="s">
        <v>324</v>
      </c>
      <c r="E226" s="200" t="s">
        <v>156</v>
      </c>
      <c r="F226" s="200" t="s">
        <v>540</v>
      </c>
      <c r="G226" s="225">
        <v>174.05</v>
      </c>
      <c r="H226" s="225">
        <f t="shared" si="28"/>
        <v>4.4400000000000004</v>
      </c>
      <c r="I226" s="226"/>
    </row>
    <row r="227" spans="1:9" ht="60">
      <c r="A227" s="200" t="s">
        <v>15</v>
      </c>
      <c r="B227" s="200" t="s">
        <v>10</v>
      </c>
      <c r="C227" s="200" t="s">
        <v>526</v>
      </c>
      <c r="D227" s="200" t="s">
        <v>527</v>
      </c>
      <c r="E227" s="200" t="s">
        <v>18</v>
      </c>
      <c r="F227" s="200" t="s">
        <v>541</v>
      </c>
      <c r="G227" s="225">
        <v>31.27</v>
      </c>
      <c r="H227" s="225">
        <f t="shared" si="28"/>
        <v>0.27</v>
      </c>
      <c r="I227" s="226"/>
    </row>
    <row r="228" spans="1:9">
      <c r="A228" s="201" t="s">
        <v>30</v>
      </c>
      <c r="B228" s="201" t="s">
        <v>30</v>
      </c>
      <c r="C228" s="201" t="s">
        <v>30</v>
      </c>
      <c r="D228" s="201" t="s">
        <v>30</v>
      </c>
      <c r="E228" s="201" t="s">
        <v>30</v>
      </c>
      <c r="F228" s="201" t="s">
        <v>30</v>
      </c>
      <c r="G228" s="227" t="s">
        <v>30</v>
      </c>
      <c r="H228" s="227" t="s">
        <v>30</v>
      </c>
      <c r="I228" s="228" t="s">
        <v>30</v>
      </c>
    </row>
    <row r="229" spans="1:9">
      <c r="A229" s="199" t="s">
        <v>542</v>
      </c>
      <c r="B229" s="199" t="s">
        <v>10</v>
      </c>
      <c r="C229" s="199" t="s">
        <v>543</v>
      </c>
      <c r="D229" s="199" t="s">
        <v>544</v>
      </c>
      <c r="E229" s="199" t="s">
        <v>13</v>
      </c>
      <c r="F229" s="199" t="s">
        <v>463</v>
      </c>
      <c r="G229" s="223">
        <f>SUM(H230:H235)</f>
        <v>15.290000000000001</v>
      </c>
      <c r="H229" s="223">
        <f>TRUNC(G229 * VALUE(SUBSTITUTE(F229,"QTD: ","")), 2)</f>
        <v>115.28</v>
      </c>
      <c r="I229" s="224" t="str">
        <f>IF(ROUND(ABS(G229-Orçamento!G59),2)&lt;0.01,"OK","DIVERGENTE")</f>
        <v>OK</v>
      </c>
    </row>
    <row r="230" spans="1:9">
      <c r="A230" s="200" t="s">
        <v>15</v>
      </c>
      <c r="B230" s="200" t="s">
        <v>10</v>
      </c>
      <c r="C230" s="200" t="s">
        <v>316</v>
      </c>
      <c r="D230" s="200" t="s">
        <v>317</v>
      </c>
      <c r="E230" s="200" t="s">
        <v>18</v>
      </c>
      <c r="F230" s="200" t="s">
        <v>545</v>
      </c>
      <c r="G230" s="225">
        <v>29.08</v>
      </c>
      <c r="H230" s="225">
        <f t="shared" ref="H230:H235" si="29">ROUND(F230*G230,2)</f>
        <v>7.27</v>
      </c>
      <c r="I230" s="226"/>
    </row>
    <row r="231" spans="1:9">
      <c r="A231" s="200" t="s">
        <v>15</v>
      </c>
      <c r="B231" s="200" t="s">
        <v>10</v>
      </c>
      <c r="C231" s="200" t="s">
        <v>200</v>
      </c>
      <c r="D231" s="200" t="s">
        <v>201</v>
      </c>
      <c r="E231" s="200" t="s">
        <v>18</v>
      </c>
      <c r="F231" s="200" t="s">
        <v>545</v>
      </c>
      <c r="G231" s="225">
        <v>23.9</v>
      </c>
      <c r="H231" s="225">
        <f t="shared" si="29"/>
        <v>5.98</v>
      </c>
      <c r="I231" s="226"/>
    </row>
    <row r="232" spans="1:9">
      <c r="A232" s="200" t="s">
        <v>15</v>
      </c>
      <c r="B232" s="200" t="s">
        <v>10</v>
      </c>
      <c r="C232" s="200" t="s">
        <v>319</v>
      </c>
      <c r="D232" s="200" t="s">
        <v>320</v>
      </c>
      <c r="E232" s="200" t="s">
        <v>129</v>
      </c>
      <c r="F232" s="200" t="s">
        <v>546</v>
      </c>
      <c r="G232" s="225">
        <v>0.67</v>
      </c>
      <c r="H232" s="225">
        <f t="shared" si="29"/>
        <v>0.34</v>
      </c>
      <c r="I232" s="226"/>
    </row>
    <row r="233" spans="1:9">
      <c r="A233" s="200" t="s">
        <v>15</v>
      </c>
      <c r="B233" s="200" t="s">
        <v>10</v>
      </c>
      <c r="C233" s="200" t="s">
        <v>537</v>
      </c>
      <c r="D233" s="200" t="s">
        <v>538</v>
      </c>
      <c r="E233" s="200" t="s">
        <v>129</v>
      </c>
      <c r="F233" s="200" t="s">
        <v>547</v>
      </c>
      <c r="G233" s="225">
        <v>0.88</v>
      </c>
      <c r="H233" s="225">
        <f t="shared" si="29"/>
        <v>0.88</v>
      </c>
      <c r="I233" s="226"/>
    </row>
    <row r="234" spans="1:9" ht="30">
      <c r="A234" s="200" t="s">
        <v>15</v>
      </c>
      <c r="B234" s="200" t="s">
        <v>10</v>
      </c>
      <c r="C234" s="200" t="s">
        <v>323</v>
      </c>
      <c r="D234" s="200" t="s">
        <v>324</v>
      </c>
      <c r="E234" s="200" t="s">
        <v>156</v>
      </c>
      <c r="F234" s="200" t="s">
        <v>548</v>
      </c>
      <c r="G234" s="225">
        <v>174.05</v>
      </c>
      <c r="H234" s="225">
        <f t="shared" si="29"/>
        <v>0.75</v>
      </c>
      <c r="I234" s="226"/>
    </row>
    <row r="235" spans="1:9" ht="60">
      <c r="A235" s="200" t="s">
        <v>15</v>
      </c>
      <c r="B235" s="200" t="s">
        <v>10</v>
      </c>
      <c r="C235" s="200" t="s">
        <v>526</v>
      </c>
      <c r="D235" s="200" t="s">
        <v>527</v>
      </c>
      <c r="E235" s="200" t="s">
        <v>18</v>
      </c>
      <c r="F235" s="200" t="s">
        <v>528</v>
      </c>
      <c r="G235" s="225">
        <v>31.27</v>
      </c>
      <c r="H235" s="225">
        <f t="shared" si="29"/>
        <v>7.0000000000000007E-2</v>
      </c>
      <c r="I235" s="226"/>
    </row>
    <row r="236" spans="1:9">
      <c r="A236" s="201" t="s">
        <v>30</v>
      </c>
      <c r="B236" s="201" t="s">
        <v>30</v>
      </c>
      <c r="C236" s="201" t="s">
        <v>30</v>
      </c>
      <c r="D236" s="201" t="s">
        <v>30</v>
      </c>
      <c r="E236" s="201" t="s">
        <v>30</v>
      </c>
      <c r="F236" s="201" t="s">
        <v>30</v>
      </c>
      <c r="G236" s="227" t="s">
        <v>30</v>
      </c>
      <c r="H236" s="227" t="s">
        <v>30</v>
      </c>
      <c r="I236" s="228" t="s">
        <v>30</v>
      </c>
    </row>
    <row r="237" spans="1:9" ht="30">
      <c r="A237" s="199" t="s">
        <v>550</v>
      </c>
      <c r="B237" s="199" t="s">
        <v>143</v>
      </c>
      <c r="C237" s="199" t="s">
        <v>551</v>
      </c>
      <c r="D237" s="199" t="s">
        <v>552</v>
      </c>
      <c r="E237" s="199" t="s">
        <v>13</v>
      </c>
      <c r="F237" s="199" t="s">
        <v>463</v>
      </c>
      <c r="G237" s="223">
        <f>SUM(H238:H240)</f>
        <v>5.7299999999999995</v>
      </c>
      <c r="H237" s="223">
        <f>TRUNC(G237 * VALUE(SUBSTITUTE(F237,"QTD: ","")), 2)</f>
        <v>43.2</v>
      </c>
      <c r="I237" s="224" t="str">
        <f>IF(ROUND(ABS(G237-Orçamento!G60),2)&lt;0.01,"OK","DIVERGENTE")</f>
        <v>OK</v>
      </c>
    </row>
    <row r="238" spans="1:9">
      <c r="A238" s="200" t="s">
        <v>149</v>
      </c>
      <c r="B238" s="200" t="s">
        <v>143</v>
      </c>
      <c r="C238" s="200" t="s">
        <v>150</v>
      </c>
      <c r="D238" s="200" t="s">
        <v>151</v>
      </c>
      <c r="E238" s="200" t="s">
        <v>18</v>
      </c>
      <c r="F238" s="200" t="s">
        <v>554</v>
      </c>
      <c r="G238" s="225">
        <v>31.04</v>
      </c>
      <c r="H238" s="225">
        <f t="shared" ref="H238:H240" si="30">TRUNC(F238*G238,2)</f>
        <v>0.28000000000000003</v>
      </c>
      <c r="I238" s="226" t="str">
        <f>IFERROR(IF(ROUND(G238, 2) &lt;&gt; ROUND(VLOOKUP("C"&amp;C238,C:G, 5, FALSE), 2), "VALOR AUXILIAR DIVERGENTE", "OK"), "NÃO ENCONTRADO")</f>
        <v>OK</v>
      </c>
    </row>
    <row r="239" spans="1:9">
      <c r="A239" s="200" t="s">
        <v>149</v>
      </c>
      <c r="B239" s="200" t="s">
        <v>143</v>
      </c>
      <c r="C239" s="200" t="s">
        <v>556</v>
      </c>
      <c r="D239" s="200" t="s">
        <v>557</v>
      </c>
      <c r="E239" s="200" t="s">
        <v>18</v>
      </c>
      <c r="F239" s="200" t="s">
        <v>558</v>
      </c>
      <c r="G239" s="225">
        <v>37.450000000000003</v>
      </c>
      <c r="H239" s="225">
        <f t="shared" si="30"/>
        <v>2.11</v>
      </c>
      <c r="I239" s="226" t="str">
        <f>IFERROR(IF(ROUND(G239, 2) &lt;&gt; ROUND(VLOOKUP("C"&amp;C239,C:G, 5, FALSE), 2), "VALOR AUXILIAR DIVERGENTE", "OK"), "NÃO ENCONTRADO")</f>
        <v>OK</v>
      </c>
    </row>
    <row r="240" spans="1:9" ht="30">
      <c r="A240" s="200" t="s">
        <v>15</v>
      </c>
      <c r="B240" s="200" t="s">
        <v>143</v>
      </c>
      <c r="C240" s="200" t="s">
        <v>559</v>
      </c>
      <c r="D240" s="200" t="s">
        <v>560</v>
      </c>
      <c r="E240" s="200" t="s">
        <v>365</v>
      </c>
      <c r="F240" s="200" t="s">
        <v>561</v>
      </c>
      <c r="G240" s="225">
        <v>11.36</v>
      </c>
      <c r="H240" s="225">
        <f t="shared" si="30"/>
        <v>3.34</v>
      </c>
      <c r="I240" s="226"/>
    </row>
    <row r="241" spans="1:9">
      <c r="A241" s="201" t="s">
        <v>30</v>
      </c>
      <c r="B241" s="201" t="s">
        <v>30</v>
      </c>
      <c r="C241" s="201" t="s">
        <v>30</v>
      </c>
      <c r="D241" s="201" t="s">
        <v>30</v>
      </c>
      <c r="E241" s="201" t="s">
        <v>30</v>
      </c>
      <c r="F241" s="201" t="s">
        <v>30</v>
      </c>
      <c r="G241" s="227" t="s">
        <v>30</v>
      </c>
      <c r="H241" s="227" t="s">
        <v>30</v>
      </c>
      <c r="I241" s="228" t="s">
        <v>30</v>
      </c>
    </row>
    <row r="242" spans="1:9" ht="30">
      <c r="A242" s="199" t="s">
        <v>562</v>
      </c>
      <c r="B242" s="199" t="s">
        <v>10</v>
      </c>
      <c r="C242" s="199" t="s">
        <v>563</v>
      </c>
      <c r="D242" s="199" t="s">
        <v>564</v>
      </c>
      <c r="E242" s="199" t="s">
        <v>13</v>
      </c>
      <c r="F242" s="199" t="s">
        <v>463</v>
      </c>
      <c r="G242" s="223">
        <f>SUM(H243:H247)</f>
        <v>47.66</v>
      </c>
      <c r="H242" s="223">
        <f>TRUNC(G242 * VALUE(SUBSTITUTE(F242,"QTD: ","")), 2)</f>
        <v>359.35</v>
      </c>
      <c r="I242" s="224" t="str">
        <f>IF(ROUND(ABS(G242-Orçamento!G61),2)&lt;0.01,"OK","DIVERGENTE")</f>
        <v>OK</v>
      </c>
    </row>
    <row r="243" spans="1:9">
      <c r="A243" s="200" t="s">
        <v>15</v>
      </c>
      <c r="B243" s="200" t="s">
        <v>10</v>
      </c>
      <c r="C243" s="200" t="s">
        <v>567</v>
      </c>
      <c r="D243" s="200" t="s">
        <v>568</v>
      </c>
      <c r="E243" s="200" t="s">
        <v>18</v>
      </c>
      <c r="F243" s="200" t="s">
        <v>569</v>
      </c>
      <c r="G243" s="225">
        <v>34.83</v>
      </c>
      <c r="H243" s="225">
        <f t="shared" ref="H243:H247" si="31">ROUND(F243*G243,2)</f>
        <v>20.9</v>
      </c>
      <c r="I243" s="226"/>
    </row>
    <row r="244" spans="1:9">
      <c r="A244" s="200" t="s">
        <v>15</v>
      </c>
      <c r="B244" s="200" t="s">
        <v>10</v>
      </c>
      <c r="C244" s="200" t="s">
        <v>570</v>
      </c>
      <c r="D244" s="200" t="s">
        <v>571</v>
      </c>
      <c r="E244" s="200" t="s">
        <v>18</v>
      </c>
      <c r="F244" s="200" t="s">
        <v>569</v>
      </c>
      <c r="G244" s="225">
        <v>23.9</v>
      </c>
      <c r="H244" s="225">
        <f t="shared" si="31"/>
        <v>14.34</v>
      </c>
      <c r="I244" s="226"/>
    </row>
    <row r="245" spans="1:9" ht="60">
      <c r="A245" s="200" t="s">
        <v>15</v>
      </c>
      <c r="B245" s="200" t="s">
        <v>10</v>
      </c>
      <c r="C245" s="200" t="s">
        <v>572</v>
      </c>
      <c r="D245" s="200" t="s">
        <v>573</v>
      </c>
      <c r="E245" s="200" t="s">
        <v>129</v>
      </c>
      <c r="F245" s="200" t="s">
        <v>25</v>
      </c>
      <c r="G245" s="225">
        <v>8.73</v>
      </c>
      <c r="H245" s="225">
        <f t="shared" si="31"/>
        <v>8.73</v>
      </c>
      <c r="I245" s="226"/>
    </row>
    <row r="246" spans="1:9" ht="30">
      <c r="A246" s="200" t="s">
        <v>15</v>
      </c>
      <c r="B246" s="200" t="s">
        <v>10</v>
      </c>
      <c r="C246" s="200" t="s">
        <v>574</v>
      </c>
      <c r="D246" s="200" t="s">
        <v>575</v>
      </c>
      <c r="E246" s="200" t="s">
        <v>365</v>
      </c>
      <c r="F246" s="200" t="s">
        <v>576</v>
      </c>
      <c r="G246" s="225">
        <v>14.42</v>
      </c>
      <c r="H246" s="225">
        <f t="shared" si="31"/>
        <v>3.46</v>
      </c>
      <c r="I246" s="226"/>
    </row>
    <row r="247" spans="1:9" ht="30">
      <c r="A247" s="200" t="s">
        <v>15</v>
      </c>
      <c r="B247" s="200" t="s">
        <v>10</v>
      </c>
      <c r="C247" s="200" t="s">
        <v>577</v>
      </c>
      <c r="D247" s="200" t="s">
        <v>578</v>
      </c>
      <c r="E247" s="200" t="s">
        <v>470</v>
      </c>
      <c r="F247" s="200" t="s">
        <v>579</v>
      </c>
      <c r="G247" s="225">
        <v>0.78</v>
      </c>
      <c r="H247" s="225">
        <f t="shared" si="31"/>
        <v>0.23</v>
      </c>
      <c r="I247" s="226"/>
    </row>
    <row r="248" spans="1:9">
      <c r="A248" s="201" t="s">
        <v>30</v>
      </c>
      <c r="B248" s="201" t="s">
        <v>30</v>
      </c>
      <c r="C248" s="201" t="s">
        <v>30</v>
      </c>
      <c r="D248" s="201" t="s">
        <v>30</v>
      </c>
      <c r="E248" s="201" t="s">
        <v>30</v>
      </c>
      <c r="F248" s="201" t="s">
        <v>30</v>
      </c>
      <c r="G248" s="227" t="s">
        <v>30</v>
      </c>
      <c r="H248" s="227" t="s">
        <v>30</v>
      </c>
      <c r="I248" s="228" t="s">
        <v>30</v>
      </c>
    </row>
    <row r="249" spans="1:9" ht="45">
      <c r="A249" s="199" t="s">
        <v>580</v>
      </c>
      <c r="B249" s="199" t="s">
        <v>143</v>
      </c>
      <c r="C249" s="199" t="s">
        <v>581</v>
      </c>
      <c r="D249" s="199" t="s">
        <v>582</v>
      </c>
      <c r="E249" s="199" t="s">
        <v>13</v>
      </c>
      <c r="F249" s="199" t="s">
        <v>463</v>
      </c>
      <c r="G249" s="223">
        <f>SUM(H250:H252)</f>
        <v>18.57</v>
      </c>
      <c r="H249" s="223">
        <f>TRUNC(G249 * VALUE(SUBSTITUTE(F249,"QTD: ","")), 2)</f>
        <v>140.01</v>
      </c>
      <c r="I249" s="224" t="str">
        <f>IF(ROUND(ABS(G249-Orçamento!G62),2)&lt;0.01,"OK","DIVERGENTE")</f>
        <v>OK</v>
      </c>
    </row>
    <row r="250" spans="1:9">
      <c r="A250" s="200" t="s">
        <v>149</v>
      </c>
      <c r="B250" s="200" t="s">
        <v>143</v>
      </c>
      <c r="C250" s="200" t="s">
        <v>150</v>
      </c>
      <c r="D250" s="200" t="s">
        <v>151</v>
      </c>
      <c r="E250" s="200" t="s">
        <v>18</v>
      </c>
      <c r="F250" s="200" t="s">
        <v>583</v>
      </c>
      <c r="G250" s="225">
        <v>31.04</v>
      </c>
      <c r="H250" s="225">
        <f t="shared" ref="H250:H252" si="32">TRUNC(F250*G250,2)</f>
        <v>1.45</v>
      </c>
      <c r="I250" s="226" t="str">
        <f>IFERROR(IF(ROUND(G250, 2) &lt;&gt; ROUND(VLOOKUP("C"&amp;C250,C:G, 5, FALSE), 2), "VALOR AUXILIAR DIVERGENTE", "OK"), "NÃO ENCONTRADO")</f>
        <v>OK</v>
      </c>
    </row>
    <row r="251" spans="1:9">
      <c r="A251" s="200" t="s">
        <v>149</v>
      </c>
      <c r="B251" s="200" t="s">
        <v>143</v>
      </c>
      <c r="C251" s="200" t="s">
        <v>556</v>
      </c>
      <c r="D251" s="200" t="s">
        <v>557</v>
      </c>
      <c r="E251" s="200" t="s">
        <v>18</v>
      </c>
      <c r="F251" s="200" t="s">
        <v>584</v>
      </c>
      <c r="G251" s="225">
        <v>37.450000000000003</v>
      </c>
      <c r="H251" s="225">
        <f t="shared" si="32"/>
        <v>10.73</v>
      </c>
      <c r="I251" s="226" t="str">
        <f>IFERROR(IF(ROUND(G251, 2) &lt;&gt; ROUND(VLOOKUP("C"&amp;C251,C:G, 5, FALSE), 2), "VALOR AUXILIAR DIVERGENTE", "OK"), "NÃO ENCONTRADO")</f>
        <v>OK</v>
      </c>
    </row>
    <row r="252" spans="1:9">
      <c r="A252" s="200" t="s">
        <v>15</v>
      </c>
      <c r="B252" s="200" t="s">
        <v>143</v>
      </c>
      <c r="C252" s="200" t="s">
        <v>585</v>
      </c>
      <c r="D252" s="200" t="s">
        <v>586</v>
      </c>
      <c r="E252" s="200" t="s">
        <v>365</v>
      </c>
      <c r="F252" s="200" t="s">
        <v>587</v>
      </c>
      <c r="G252" s="225">
        <v>31.03</v>
      </c>
      <c r="H252" s="225">
        <f t="shared" si="32"/>
        <v>6.39</v>
      </c>
      <c r="I252" s="226"/>
    </row>
    <row r="253" spans="1:9">
      <c r="A253" s="201" t="s">
        <v>30</v>
      </c>
      <c r="B253" s="201" t="s">
        <v>30</v>
      </c>
      <c r="C253" s="201" t="s">
        <v>30</v>
      </c>
      <c r="D253" s="201" t="s">
        <v>30</v>
      </c>
      <c r="E253" s="201" t="s">
        <v>30</v>
      </c>
      <c r="F253" s="201" t="s">
        <v>30</v>
      </c>
      <c r="G253" s="227" t="s">
        <v>30</v>
      </c>
      <c r="H253" s="227" t="s">
        <v>30</v>
      </c>
      <c r="I253" s="228" t="s">
        <v>30</v>
      </c>
    </row>
    <row r="254" spans="1:9" ht="45">
      <c r="A254" s="199" t="s">
        <v>588</v>
      </c>
      <c r="B254" s="199" t="s">
        <v>143</v>
      </c>
      <c r="C254" s="199" t="s">
        <v>589</v>
      </c>
      <c r="D254" s="199" t="s">
        <v>590</v>
      </c>
      <c r="E254" s="199" t="s">
        <v>13</v>
      </c>
      <c r="F254" s="199" t="s">
        <v>463</v>
      </c>
      <c r="G254" s="223">
        <f>SUM(H255:H258)</f>
        <v>60.800000000000004</v>
      </c>
      <c r="H254" s="223">
        <f>TRUNC(G254 * VALUE(SUBSTITUTE(F254,"QTD: ","")), 2)</f>
        <v>458.43</v>
      </c>
      <c r="I254" s="224" t="str">
        <f>IF(ROUND(ABS(G254-Orçamento!G63),2)&lt;0.01,"OK","DIVERGENTE")</f>
        <v>OK</v>
      </c>
    </row>
    <row r="255" spans="1:9">
      <c r="A255" s="200" t="s">
        <v>149</v>
      </c>
      <c r="B255" s="200" t="s">
        <v>143</v>
      </c>
      <c r="C255" s="200" t="s">
        <v>150</v>
      </c>
      <c r="D255" s="200" t="s">
        <v>151</v>
      </c>
      <c r="E255" s="200" t="s">
        <v>18</v>
      </c>
      <c r="F255" s="200" t="s">
        <v>535</v>
      </c>
      <c r="G255" s="225">
        <v>31.04</v>
      </c>
      <c r="H255" s="225">
        <f t="shared" ref="H255:H258" si="33">TRUNC(F255*G255,2)</f>
        <v>12.41</v>
      </c>
      <c r="I255" s="226" t="str">
        <f>IFERROR(IF(ROUND(G255, 2) &lt;&gt; ROUND(VLOOKUP("C"&amp;C255,C:G, 5, FALSE), 2), "VALOR AUXILIAR DIVERGENTE", "OK"), "NÃO ENCONTRADO")</f>
        <v>OK</v>
      </c>
    </row>
    <row r="256" spans="1:9">
      <c r="A256" s="200" t="s">
        <v>149</v>
      </c>
      <c r="B256" s="200" t="s">
        <v>143</v>
      </c>
      <c r="C256" s="200" t="s">
        <v>556</v>
      </c>
      <c r="D256" s="200" t="s">
        <v>557</v>
      </c>
      <c r="E256" s="200" t="s">
        <v>18</v>
      </c>
      <c r="F256" s="200" t="s">
        <v>592</v>
      </c>
      <c r="G256" s="225">
        <v>37.450000000000003</v>
      </c>
      <c r="H256" s="225">
        <f t="shared" si="33"/>
        <v>35.950000000000003</v>
      </c>
      <c r="I256" s="226" t="str">
        <f>IFERROR(IF(ROUND(G256, 2) &lt;&gt; ROUND(VLOOKUP("C"&amp;C256,C:G, 5, FALSE), 2), "VALOR AUXILIAR DIVERGENTE", "OK"), "NÃO ENCONTRADO")</f>
        <v>OK</v>
      </c>
    </row>
    <row r="257" spans="1:9">
      <c r="A257" s="200" t="s">
        <v>15</v>
      </c>
      <c r="B257" s="200" t="s">
        <v>143</v>
      </c>
      <c r="C257" s="200" t="s">
        <v>593</v>
      </c>
      <c r="D257" s="200" t="s">
        <v>594</v>
      </c>
      <c r="E257" s="200" t="s">
        <v>470</v>
      </c>
      <c r="F257" s="200" t="s">
        <v>595</v>
      </c>
      <c r="G257" s="225">
        <v>15.52</v>
      </c>
      <c r="H257" s="225">
        <f t="shared" si="33"/>
        <v>3.56</v>
      </c>
      <c r="I257" s="226"/>
    </row>
    <row r="258" spans="1:9">
      <c r="A258" s="200" t="s">
        <v>15</v>
      </c>
      <c r="B258" s="200" t="s">
        <v>143</v>
      </c>
      <c r="C258" s="200" t="s">
        <v>596</v>
      </c>
      <c r="D258" s="200" t="s">
        <v>597</v>
      </c>
      <c r="E258" s="200" t="s">
        <v>365</v>
      </c>
      <c r="F258" s="200" t="s">
        <v>598</v>
      </c>
      <c r="G258" s="225">
        <v>20.81</v>
      </c>
      <c r="H258" s="225">
        <f t="shared" si="33"/>
        <v>8.8800000000000008</v>
      </c>
      <c r="I258" s="226"/>
    </row>
    <row r="259" spans="1:9">
      <c r="A259" s="201" t="s">
        <v>30</v>
      </c>
      <c r="B259" s="201" t="s">
        <v>30</v>
      </c>
      <c r="C259" s="201" t="s">
        <v>30</v>
      </c>
      <c r="D259" s="201" t="s">
        <v>30</v>
      </c>
      <c r="E259" s="201" t="s">
        <v>30</v>
      </c>
      <c r="F259" s="201" t="s">
        <v>30</v>
      </c>
      <c r="G259" s="227" t="s">
        <v>30</v>
      </c>
      <c r="H259" s="227" t="s">
        <v>30</v>
      </c>
      <c r="I259" s="228" t="s">
        <v>30</v>
      </c>
    </row>
    <row r="260" spans="1:9" ht="45">
      <c r="A260" s="199" t="s">
        <v>599</v>
      </c>
      <c r="B260" s="199" t="s">
        <v>10</v>
      </c>
      <c r="C260" s="199" t="s">
        <v>600</v>
      </c>
      <c r="D260" s="199" t="s">
        <v>601</v>
      </c>
      <c r="E260" s="199" t="s">
        <v>13</v>
      </c>
      <c r="F260" s="199" t="s">
        <v>602</v>
      </c>
      <c r="G260" s="223">
        <f>SUM(H261:H270)</f>
        <v>181.45</v>
      </c>
      <c r="H260" s="223">
        <f>TRUNC(G260 * VALUE(SUBSTITUTE(F260,"QTD: ","")), 2)</f>
        <v>1282.8499999999999</v>
      </c>
      <c r="I260" s="224" t="str">
        <f>IF(ROUND(ABS(G260-Orçamento!G65),2)&lt;0.01,"OK","DIVERGENTE")</f>
        <v>OK</v>
      </c>
    </row>
    <row r="261" spans="1:9">
      <c r="A261" s="200" t="s">
        <v>15</v>
      </c>
      <c r="B261" s="200" t="s">
        <v>10</v>
      </c>
      <c r="C261" s="200" t="s">
        <v>604</v>
      </c>
      <c r="D261" s="200" t="s">
        <v>605</v>
      </c>
      <c r="E261" s="200" t="s">
        <v>18</v>
      </c>
      <c r="F261" s="200" t="s">
        <v>606</v>
      </c>
      <c r="G261" s="225">
        <v>29.08</v>
      </c>
      <c r="H261" s="225">
        <f t="shared" ref="H261:H270" si="34">ROUND(F261*G261,2)</f>
        <v>6.4</v>
      </c>
      <c r="I261" s="226"/>
    </row>
    <row r="262" spans="1:9">
      <c r="A262" s="200" t="s">
        <v>15</v>
      </c>
      <c r="B262" s="200" t="s">
        <v>10</v>
      </c>
      <c r="C262" s="200" t="s">
        <v>607</v>
      </c>
      <c r="D262" s="200" t="s">
        <v>608</v>
      </c>
      <c r="E262" s="200" t="s">
        <v>18</v>
      </c>
      <c r="F262" s="200" t="s">
        <v>606</v>
      </c>
      <c r="G262" s="225">
        <v>23.9</v>
      </c>
      <c r="H262" s="225">
        <f t="shared" si="34"/>
        <v>5.26</v>
      </c>
      <c r="I262" s="226"/>
    </row>
    <row r="263" spans="1:9">
      <c r="A263" s="200" t="s">
        <v>15</v>
      </c>
      <c r="B263" s="200" t="s">
        <v>10</v>
      </c>
      <c r="C263" s="200" t="s">
        <v>316</v>
      </c>
      <c r="D263" s="200" t="s">
        <v>317</v>
      </c>
      <c r="E263" s="200" t="s">
        <v>18</v>
      </c>
      <c r="F263" s="200" t="s">
        <v>535</v>
      </c>
      <c r="G263" s="225">
        <v>29.08</v>
      </c>
      <c r="H263" s="225">
        <f t="shared" si="34"/>
        <v>11.63</v>
      </c>
      <c r="I263" s="226"/>
    </row>
    <row r="264" spans="1:9">
      <c r="A264" s="200" t="s">
        <v>15</v>
      </c>
      <c r="B264" s="200" t="s">
        <v>10</v>
      </c>
      <c r="C264" s="200" t="s">
        <v>200</v>
      </c>
      <c r="D264" s="200" t="s">
        <v>201</v>
      </c>
      <c r="E264" s="200" t="s">
        <v>18</v>
      </c>
      <c r="F264" s="200" t="s">
        <v>609</v>
      </c>
      <c r="G264" s="225">
        <v>23.9</v>
      </c>
      <c r="H264" s="225">
        <f t="shared" si="34"/>
        <v>19.12</v>
      </c>
      <c r="I264" s="226"/>
    </row>
    <row r="265" spans="1:9">
      <c r="A265" s="200" t="s">
        <v>15</v>
      </c>
      <c r="B265" s="200" t="s">
        <v>10</v>
      </c>
      <c r="C265" s="200" t="s">
        <v>326</v>
      </c>
      <c r="D265" s="200" t="s">
        <v>327</v>
      </c>
      <c r="E265" s="200" t="s">
        <v>156</v>
      </c>
      <c r="F265" s="200" t="s">
        <v>610</v>
      </c>
      <c r="G265" s="225">
        <v>497.15</v>
      </c>
      <c r="H265" s="225">
        <f t="shared" si="34"/>
        <v>23.86</v>
      </c>
      <c r="I265" s="226"/>
    </row>
    <row r="266" spans="1:9" ht="45">
      <c r="A266" s="200" t="s">
        <v>15</v>
      </c>
      <c r="B266" s="200" t="s">
        <v>10</v>
      </c>
      <c r="C266" s="200" t="s">
        <v>611</v>
      </c>
      <c r="D266" s="200" t="s">
        <v>612</v>
      </c>
      <c r="E266" s="200" t="s">
        <v>13</v>
      </c>
      <c r="F266" s="200" t="s">
        <v>25</v>
      </c>
      <c r="G266" s="225">
        <v>67.680000000000007</v>
      </c>
      <c r="H266" s="225">
        <f t="shared" si="34"/>
        <v>67.680000000000007</v>
      </c>
      <c r="I266" s="226"/>
    </row>
    <row r="267" spans="1:9" ht="30">
      <c r="A267" s="200" t="s">
        <v>15</v>
      </c>
      <c r="B267" s="200" t="s">
        <v>10</v>
      </c>
      <c r="C267" s="200" t="s">
        <v>124</v>
      </c>
      <c r="D267" s="200" t="s">
        <v>125</v>
      </c>
      <c r="E267" s="200" t="s">
        <v>28</v>
      </c>
      <c r="F267" s="200" t="s">
        <v>614</v>
      </c>
      <c r="G267" s="225">
        <v>22.02</v>
      </c>
      <c r="H267" s="225">
        <f t="shared" si="34"/>
        <v>22.24</v>
      </c>
      <c r="I267" s="226"/>
    </row>
    <row r="268" spans="1:9">
      <c r="A268" s="200" t="s">
        <v>15</v>
      </c>
      <c r="B268" s="200" t="s">
        <v>10</v>
      </c>
      <c r="C268" s="200" t="s">
        <v>615</v>
      </c>
      <c r="D268" s="200" t="s">
        <v>616</v>
      </c>
      <c r="E268" s="200" t="s">
        <v>28</v>
      </c>
      <c r="F268" s="200" t="s">
        <v>617</v>
      </c>
      <c r="G268" s="225">
        <v>6.72</v>
      </c>
      <c r="H268" s="225">
        <f t="shared" si="34"/>
        <v>4.97</v>
      </c>
      <c r="I268" s="226"/>
    </row>
    <row r="269" spans="1:9">
      <c r="A269" s="200" t="s">
        <v>15</v>
      </c>
      <c r="B269" s="200" t="s">
        <v>10</v>
      </c>
      <c r="C269" s="200" t="s">
        <v>618</v>
      </c>
      <c r="D269" s="200" t="s">
        <v>619</v>
      </c>
      <c r="E269" s="200" t="s">
        <v>13</v>
      </c>
      <c r="F269" s="200" t="s">
        <v>620</v>
      </c>
      <c r="G269" s="225">
        <v>111.62</v>
      </c>
      <c r="H269" s="225">
        <f t="shared" si="34"/>
        <v>20.09</v>
      </c>
      <c r="I269" s="226"/>
    </row>
    <row r="270" spans="1:9">
      <c r="A270" s="200" t="s">
        <v>15</v>
      </c>
      <c r="B270" s="200" t="s">
        <v>10</v>
      </c>
      <c r="C270" s="200" t="s">
        <v>127</v>
      </c>
      <c r="D270" s="200" t="s">
        <v>128</v>
      </c>
      <c r="E270" s="200" t="s">
        <v>129</v>
      </c>
      <c r="F270" s="200" t="s">
        <v>621</v>
      </c>
      <c r="G270" s="225">
        <v>10.220000000000001</v>
      </c>
      <c r="H270" s="225">
        <f t="shared" si="34"/>
        <v>0.2</v>
      </c>
      <c r="I270" s="226"/>
    </row>
    <row r="271" spans="1:9">
      <c r="A271" s="201" t="s">
        <v>30</v>
      </c>
      <c r="B271" s="201" t="s">
        <v>30</v>
      </c>
      <c r="C271" s="201" t="s">
        <v>30</v>
      </c>
      <c r="D271" s="201" t="s">
        <v>30</v>
      </c>
      <c r="E271" s="201" t="s">
        <v>30</v>
      </c>
      <c r="F271" s="201" t="s">
        <v>30</v>
      </c>
      <c r="G271" s="227" t="s">
        <v>30</v>
      </c>
      <c r="H271" s="227" t="s">
        <v>30</v>
      </c>
      <c r="I271" s="228" t="s">
        <v>30</v>
      </c>
    </row>
    <row r="272" spans="1:9">
      <c r="A272" s="199" t="s">
        <v>622</v>
      </c>
      <c r="B272" s="199" t="s">
        <v>10</v>
      </c>
      <c r="C272" s="199" t="s">
        <v>623</v>
      </c>
      <c r="D272" s="199" t="s">
        <v>624</v>
      </c>
      <c r="E272" s="199" t="s">
        <v>129</v>
      </c>
      <c r="F272" s="199" t="s">
        <v>412</v>
      </c>
      <c r="G272" s="223">
        <f>SUM(H273:H276)</f>
        <v>9.84</v>
      </c>
      <c r="H272" s="223">
        <f>TRUNC(G272 * VALUE(SUBSTITUTE(F272,"QTD: ","")), 2)</f>
        <v>102.92</v>
      </c>
      <c r="I272" s="224" t="str">
        <f>IF(ROUND(ABS(G272-Orçamento!G66),2)&lt;0.01,"OK","DIVERGENTE")</f>
        <v>OK</v>
      </c>
    </row>
    <row r="273" spans="1:9">
      <c r="A273" s="200" t="s">
        <v>15</v>
      </c>
      <c r="B273" s="200" t="s">
        <v>10</v>
      </c>
      <c r="C273" s="200" t="s">
        <v>625</v>
      </c>
      <c r="D273" s="200" t="s">
        <v>626</v>
      </c>
      <c r="E273" s="200" t="s">
        <v>18</v>
      </c>
      <c r="F273" s="200" t="s">
        <v>621</v>
      </c>
      <c r="G273" s="225">
        <v>29.08</v>
      </c>
      <c r="H273" s="225">
        <f t="shared" ref="H273:H276" si="35">ROUND(F273*G273,2)</f>
        <v>0.57999999999999996</v>
      </c>
      <c r="I273" s="226"/>
    </row>
    <row r="274" spans="1:9">
      <c r="A274" s="200" t="s">
        <v>15</v>
      </c>
      <c r="B274" s="200" t="s">
        <v>10</v>
      </c>
      <c r="C274" s="200" t="s">
        <v>627</v>
      </c>
      <c r="D274" s="200" t="s">
        <v>628</v>
      </c>
      <c r="E274" s="200" t="s">
        <v>18</v>
      </c>
      <c r="F274" s="200" t="s">
        <v>630</v>
      </c>
      <c r="G274" s="225">
        <v>23.9</v>
      </c>
      <c r="H274" s="225">
        <f t="shared" si="35"/>
        <v>0.96</v>
      </c>
      <c r="I274" s="226"/>
    </row>
    <row r="275" spans="1:9">
      <c r="A275" s="200" t="s">
        <v>15</v>
      </c>
      <c r="B275" s="200" t="s">
        <v>10</v>
      </c>
      <c r="C275" s="200" t="s">
        <v>631</v>
      </c>
      <c r="D275" s="200" t="s">
        <v>632</v>
      </c>
      <c r="E275" s="200" t="s">
        <v>129</v>
      </c>
      <c r="F275" s="200" t="s">
        <v>101</v>
      </c>
      <c r="G275" s="225">
        <v>7.46</v>
      </c>
      <c r="H275" s="225">
        <f t="shared" si="35"/>
        <v>8.2100000000000009</v>
      </c>
      <c r="I275" s="226"/>
    </row>
    <row r="276" spans="1:9">
      <c r="A276" s="200" t="s">
        <v>15</v>
      </c>
      <c r="B276" s="200" t="s">
        <v>10</v>
      </c>
      <c r="C276" s="200" t="s">
        <v>633</v>
      </c>
      <c r="D276" s="200" t="s">
        <v>634</v>
      </c>
      <c r="E276" s="200" t="s">
        <v>129</v>
      </c>
      <c r="F276" s="200" t="s">
        <v>635</v>
      </c>
      <c r="G276" s="225">
        <v>13.64</v>
      </c>
      <c r="H276" s="225">
        <f t="shared" si="35"/>
        <v>0.09</v>
      </c>
      <c r="I276" s="226"/>
    </row>
    <row r="277" spans="1:9">
      <c r="A277" s="201" t="s">
        <v>30</v>
      </c>
      <c r="B277" s="201" t="s">
        <v>30</v>
      </c>
      <c r="C277" s="201" t="s">
        <v>30</v>
      </c>
      <c r="D277" s="201" t="s">
        <v>30</v>
      </c>
      <c r="E277" s="201" t="s">
        <v>30</v>
      </c>
      <c r="F277" s="201" t="s">
        <v>30</v>
      </c>
      <c r="G277" s="227" t="s">
        <v>30</v>
      </c>
      <c r="H277" s="227" t="s">
        <v>30</v>
      </c>
      <c r="I277" s="228" t="s">
        <v>30</v>
      </c>
    </row>
    <row r="278" spans="1:9" ht="30">
      <c r="A278" s="199" t="s">
        <v>636</v>
      </c>
      <c r="B278" s="199" t="s">
        <v>10</v>
      </c>
      <c r="C278" s="199" t="s">
        <v>637</v>
      </c>
      <c r="D278" s="199" t="s">
        <v>638</v>
      </c>
      <c r="E278" s="199" t="s">
        <v>129</v>
      </c>
      <c r="F278" s="199" t="s">
        <v>639</v>
      </c>
      <c r="G278" s="223">
        <f>SUM(H279:H282)</f>
        <v>10.27</v>
      </c>
      <c r="H278" s="223">
        <f>TRUNC(G278 * VALUE(SUBSTITUTE(F278,"QTD: ","")), 2)</f>
        <v>54.32</v>
      </c>
      <c r="I278" s="224" t="str">
        <f>IF(ROUND(ABS(G278-Orçamento!G67),2)&lt;0.01,"OK","DIVERGENTE")</f>
        <v>OK</v>
      </c>
    </row>
    <row r="279" spans="1:9">
      <c r="A279" s="200" t="s">
        <v>15</v>
      </c>
      <c r="B279" s="200" t="s">
        <v>10</v>
      </c>
      <c r="C279" s="200" t="s">
        <v>625</v>
      </c>
      <c r="D279" s="200" t="s">
        <v>626</v>
      </c>
      <c r="E279" s="200" t="s">
        <v>18</v>
      </c>
      <c r="F279" s="200" t="s">
        <v>630</v>
      </c>
      <c r="G279" s="225">
        <v>29.08</v>
      </c>
      <c r="H279" s="225">
        <f t="shared" ref="H279:H282" si="36">ROUND(F279*G279,2)</f>
        <v>1.1599999999999999</v>
      </c>
      <c r="I279" s="226"/>
    </row>
    <row r="280" spans="1:9">
      <c r="A280" s="200" t="s">
        <v>15</v>
      </c>
      <c r="B280" s="200" t="s">
        <v>10</v>
      </c>
      <c r="C280" s="200" t="s">
        <v>627</v>
      </c>
      <c r="D280" s="200" t="s">
        <v>628</v>
      </c>
      <c r="E280" s="200" t="s">
        <v>18</v>
      </c>
      <c r="F280" s="200" t="s">
        <v>640</v>
      </c>
      <c r="G280" s="225">
        <v>23.9</v>
      </c>
      <c r="H280" s="225">
        <f t="shared" si="36"/>
        <v>1.91</v>
      </c>
      <c r="I280" s="226"/>
    </row>
    <row r="281" spans="1:9">
      <c r="A281" s="200" t="s">
        <v>15</v>
      </c>
      <c r="B281" s="200" t="s">
        <v>10</v>
      </c>
      <c r="C281" s="200" t="s">
        <v>641</v>
      </c>
      <c r="D281" s="200" t="s">
        <v>642</v>
      </c>
      <c r="E281" s="200" t="s">
        <v>129</v>
      </c>
      <c r="F281" s="200" t="s">
        <v>101</v>
      </c>
      <c r="G281" s="225">
        <v>6.17</v>
      </c>
      <c r="H281" s="225">
        <f t="shared" si="36"/>
        <v>6.79</v>
      </c>
      <c r="I281" s="226"/>
    </row>
    <row r="282" spans="1:9">
      <c r="A282" s="200" t="s">
        <v>15</v>
      </c>
      <c r="B282" s="200" t="s">
        <v>10</v>
      </c>
      <c r="C282" s="200" t="s">
        <v>633</v>
      </c>
      <c r="D282" s="200" t="s">
        <v>634</v>
      </c>
      <c r="E282" s="200" t="s">
        <v>129</v>
      </c>
      <c r="F282" s="200" t="s">
        <v>403</v>
      </c>
      <c r="G282" s="225">
        <v>13.64</v>
      </c>
      <c r="H282" s="225">
        <f t="shared" si="36"/>
        <v>0.41</v>
      </c>
      <c r="I282" s="226"/>
    </row>
    <row r="283" spans="1:9">
      <c r="A283" s="201" t="s">
        <v>30</v>
      </c>
      <c r="B283" s="201" t="s">
        <v>30</v>
      </c>
      <c r="C283" s="201" t="s">
        <v>30</v>
      </c>
      <c r="D283" s="201" t="s">
        <v>30</v>
      </c>
      <c r="E283" s="201" t="s">
        <v>30</v>
      </c>
      <c r="F283" s="201" t="s">
        <v>30</v>
      </c>
      <c r="G283" s="227" t="s">
        <v>30</v>
      </c>
      <c r="H283" s="227" t="s">
        <v>30</v>
      </c>
      <c r="I283" s="228" t="s">
        <v>30</v>
      </c>
    </row>
    <row r="284" spans="1:9" ht="30">
      <c r="A284" s="199" t="s">
        <v>645</v>
      </c>
      <c r="B284" s="199" t="s">
        <v>10</v>
      </c>
      <c r="C284" s="199" t="s">
        <v>646</v>
      </c>
      <c r="D284" s="199" t="s">
        <v>647</v>
      </c>
      <c r="E284" s="199" t="s">
        <v>13</v>
      </c>
      <c r="F284" s="199" t="s">
        <v>602</v>
      </c>
      <c r="G284" s="223">
        <f>SUM(H285:H287)</f>
        <v>16.16</v>
      </c>
      <c r="H284" s="223">
        <f>TRUNC(G284 * VALUE(SUBSTITUTE(F284,"QTD: ","")), 2)</f>
        <v>114.25</v>
      </c>
      <c r="I284" s="224" t="str">
        <f>IF(ROUND(ABS(G284-Orçamento!G68),2)&lt;0.01,"OK","DIVERGENTE")</f>
        <v>OK</v>
      </c>
    </row>
    <row r="285" spans="1:9">
      <c r="A285" s="200" t="s">
        <v>15</v>
      </c>
      <c r="B285" s="200" t="s">
        <v>10</v>
      </c>
      <c r="C285" s="200" t="s">
        <v>316</v>
      </c>
      <c r="D285" s="200" t="s">
        <v>317</v>
      </c>
      <c r="E285" s="200" t="s">
        <v>18</v>
      </c>
      <c r="F285" s="200" t="s">
        <v>521</v>
      </c>
      <c r="G285" s="225">
        <v>29.08</v>
      </c>
      <c r="H285" s="225">
        <f t="shared" ref="H285:H287" si="37">ROUND(F285*G285,2)</f>
        <v>2.91</v>
      </c>
      <c r="I285" s="226"/>
    </row>
    <row r="286" spans="1:9">
      <c r="A286" s="200" t="s">
        <v>15</v>
      </c>
      <c r="B286" s="200" t="s">
        <v>10</v>
      </c>
      <c r="C286" s="200" t="s">
        <v>200</v>
      </c>
      <c r="D286" s="200" t="s">
        <v>201</v>
      </c>
      <c r="E286" s="200" t="s">
        <v>18</v>
      </c>
      <c r="F286" s="200" t="s">
        <v>579</v>
      </c>
      <c r="G286" s="225">
        <v>23.9</v>
      </c>
      <c r="H286" s="225">
        <f t="shared" si="37"/>
        <v>7.17</v>
      </c>
      <c r="I286" s="226"/>
    </row>
    <row r="287" spans="1:9" ht="45">
      <c r="A287" s="200" t="s">
        <v>15</v>
      </c>
      <c r="B287" s="200" t="s">
        <v>10</v>
      </c>
      <c r="C287" s="200" t="s">
        <v>649</v>
      </c>
      <c r="D287" s="200" t="s">
        <v>650</v>
      </c>
      <c r="E287" s="200" t="s">
        <v>129</v>
      </c>
      <c r="F287" s="200" t="s">
        <v>651</v>
      </c>
      <c r="G287" s="225">
        <v>3.04</v>
      </c>
      <c r="H287" s="225">
        <f t="shared" si="37"/>
        <v>6.08</v>
      </c>
      <c r="I287" s="226"/>
    </row>
    <row r="288" spans="1:9">
      <c r="A288" s="201" t="s">
        <v>30</v>
      </c>
      <c r="B288" s="201" t="s">
        <v>30</v>
      </c>
      <c r="C288" s="201" t="s">
        <v>30</v>
      </c>
      <c r="D288" s="201" t="s">
        <v>30</v>
      </c>
      <c r="E288" s="201" t="s">
        <v>30</v>
      </c>
      <c r="F288" s="201" t="s">
        <v>30</v>
      </c>
      <c r="G288" s="227" t="s">
        <v>30</v>
      </c>
      <c r="H288" s="227" t="s">
        <v>30</v>
      </c>
      <c r="I288" s="228" t="s">
        <v>30</v>
      </c>
    </row>
    <row r="289" spans="1:9">
      <c r="A289" s="199" t="s">
        <v>652</v>
      </c>
      <c r="B289" s="199" t="s">
        <v>10</v>
      </c>
      <c r="C289" s="199" t="s">
        <v>653</v>
      </c>
      <c r="D289" s="199" t="s">
        <v>654</v>
      </c>
      <c r="E289" s="199" t="s">
        <v>13</v>
      </c>
      <c r="F289" s="199" t="s">
        <v>602</v>
      </c>
      <c r="G289" s="223">
        <f>SUM(H290:H294)</f>
        <v>8.1</v>
      </c>
      <c r="H289" s="223">
        <f>TRUNC(G289 * VALUE(SUBSTITUTE(F289,"QTD: ","")), 2)</f>
        <v>57.26</v>
      </c>
      <c r="I289" s="224" t="str">
        <f>IF(ROUND(ABS(G289-Orçamento!G69),2)&lt;0.01,"OK","DIVERGENTE")</f>
        <v>OK</v>
      </c>
    </row>
    <row r="290" spans="1:9">
      <c r="A290" s="200" t="s">
        <v>15</v>
      </c>
      <c r="B290" s="200" t="s">
        <v>10</v>
      </c>
      <c r="C290" s="200" t="s">
        <v>316</v>
      </c>
      <c r="D290" s="200" t="s">
        <v>317</v>
      </c>
      <c r="E290" s="200" t="s">
        <v>18</v>
      </c>
      <c r="F290" s="200" t="s">
        <v>521</v>
      </c>
      <c r="G290" s="225">
        <v>29.08</v>
      </c>
      <c r="H290" s="225">
        <f t="shared" ref="H290:H294" si="38">ROUND(F290*G290,2)</f>
        <v>2.91</v>
      </c>
      <c r="I290" s="226"/>
    </row>
    <row r="291" spans="1:9">
      <c r="A291" s="200" t="s">
        <v>15</v>
      </c>
      <c r="B291" s="200" t="s">
        <v>10</v>
      </c>
      <c r="C291" s="200" t="s">
        <v>200</v>
      </c>
      <c r="D291" s="200" t="s">
        <v>201</v>
      </c>
      <c r="E291" s="200" t="s">
        <v>18</v>
      </c>
      <c r="F291" s="200" t="s">
        <v>523</v>
      </c>
      <c r="G291" s="225">
        <v>23.9</v>
      </c>
      <c r="H291" s="225">
        <f t="shared" si="38"/>
        <v>2.69</v>
      </c>
      <c r="I291" s="226"/>
    </row>
    <row r="292" spans="1:9">
      <c r="A292" s="200" t="s">
        <v>15</v>
      </c>
      <c r="B292" s="200" t="s">
        <v>10</v>
      </c>
      <c r="C292" s="200" t="s">
        <v>319</v>
      </c>
      <c r="D292" s="200" t="s">
        <v>320</v>
      </c>
      <c r="E292" s="200" t="s">
        <v>129</v>
      </c>
      <c r="F292" s="200" t="s">
        <v>656</v>
      </c>
      <c r="G292" s="225">
        <v>0.67</v>
      </c>
      <c r="H292" s="225">
        <f t="shared" si="38"/>
        <v>1.52</v>
      </c>
      <c r="I292" s="226"/>
    </row>
    <row r="293" spans="1:9" ht="30">
      <c r="A293" s="200" t="s">
        <v>15</v>
      </c>
      <c r="B293" s="200" t="s">
        <v>10</v>
      </c>
      <c r="C293" s="200" t="s">
        <v>323</v>
      </c>
      <c r="D293" s="200" t="s">
        <v>324</v>
      </c>
      <c r="E293" s="200" t="s">
        <v>156</v>
      </c>
      <c r="F293" s="200" t="s">
        <v>657</v>
      </c>
      <c r="G293" s="225">
        <v>174.05</v>
      </c>
      <c r="H293" s="225">
        <f t="shared" si="38"/>
        <v>0.91</v>
      </c>
      <c r="I293" s="226"/>
    </row>
    <row r="294" spans="1:9" ht="60">
      <c r="A294" s="200" t="s">
        <v>15</v>
      </c>
      <c r="B294" s="200" t="s">
        <v>10</v>
      </c>
      <c r="C294" s="200" t="s">
        <v>526</v>
      </c>
      <c r="D294" s="200" t="s">
        <v>527</v>
      </c>
      <c r="E294" s="200" t="s">
        <v>18</v>
      </c>
      <c r="F294" s="200" t="s">
        <v>528</v>
      </c>
      <c r="G294" s="225">
        <v>31.27</v>
      </c>
      <c r="H294" s="225">
        <f t="shared" si="38"/>
        <v>7.0000000000000007E-2</v>
      </c>
      <c r="I294" s="226"/>
    </row>
    <row r="295" spans="1:9">
      <c r="A295" s="201" t="s">
        <v>30</v>
      </c>
      <c r="B295" s="201" t="s">
        <v>30</v>
      </c>
      <c r="C295" s="201" t="s">
        <v>30</v>
      </c>
      <c r="D295" s="201" t="s">
        <v>30</v>
      </c>
      <c r="E295" s="201" t="s">
        <v>30</v>
      </c>
      <c r="F295" s="201" t="s">
        <v>30</v>
      </c>
      <c r="G295" s="227" t="s">
        <v>30</v>
      </c>
      <c r="H295" s="227" t="s">
        <v>30</v>
      </c>
      <c r="I295" s="228" t="s">
        <v>30</v>
      </c>
    </row>
    <row r="296" spans="1:9">
      <c r="A296" s="199" t="s">
        <v>659</v>
      </c>
      <c r="B296" s="199" t="s">
        <v>10</v>
      </c>
      <c r="C296" s="199" t="s">
        <v>530</v>
      </c>
      <c r="D296" s="199" t="s">
        <v>531</v>
      </c>
      <c r="E296" s="199" t="s">
        <v>13</v>
      </c>
      <c r="F296" s="199" t="s">
        <v>602</v>
      </c>
      <c r="G296" s="223">
        <f>SUM(H297:H302)</f>
        <v>25.62</v>
      </c>
      <c r="H296" s="223">
        <f>TRUNC(G296 * VALUE(SUBSTITUTE(F296,"QTD: ","")), 2)</f>
        <v>181.13</v>
      </c>
      <c r="I296" s="224" t="str">
        <f>IF(ROUND(ABS(G296-Orçamento!G70),2)&lt;0.01,"OK","DIVERGENTE")</f>
        <v>OK</v>
      </c>
    </row>
    <row r="297" spans="1:9">
      <c r="A297" s="200" t="s">
        <v>15</v>
      </c>
      <c r="B297" s="200" t="s">
        <v>10</v>
      </c>
      <c r="C297" s="200" t="s">
        <v>316</v>
      </c>
      <c r="D297" s="200" t="s">
        <v>317</v>
      </c>
      <c r="E297" s="200" t="s">
        <v>18</v>
      </c>
      <c r="F297" s="200" t="s">
        <v>93</v>
      </c>
      <c r="G297" s="225">
        <v>29.08</v>
      </c>
      <c r="H297" s="225">
        <f t="shared" ref="H297:H302" si="39">ROUND(F297*G297,2)</f>
        <v>5.82</v>
      </c>
      <c r="I297" s="226"/>
    </row>
    <row r="298" spans="1:9">
      <c r="A298" s="200" t="s">
        <v>15</v>
      </c>
      <c r="B298" s="200" t="s">
        <v>10</v>
      </c>
      <c r="C298" s="200" t="s">
        <v>200</v>
      </c>
      <c r="D298" s="200" t="s">
        <v>201</v>
      </c>
      <c r="E298" s="200" t="s">
        <v>18</v>
      </c>
      <c r="F298" s="200" t="s">
        <v>535</v>
      </c>
      <c r="G298" s="225">
        <v>23.9</v>
      </c>
      <c r="H298" s="225">
        <f t="shared" si="39"/>
        <v>9.56</v>
      </c>
      <c r="I298" s="226"/>
    </row>
    <row r="299" spans="1:9">
      <c r="A299" s="200" t="s">
        <v>15</v>
      </c>
      <c r="B299" s="200" t="s">
        <v>10</v>
      </c>
      <c r="C299" s="200" t="s">
        <v>319</v>
      </c>
      <c r="D299" s="200" t="s">
        <v>320</v>
      </c>
      <c r="E299" s="200" t="s">
        <v>129</v>
      </c>
      <c r="F299" s="200" t="s">
        <v>536</v>
      </c>
      <c r="G299" s="225">
        <v>0.67</v>
      </c>
      <c r="H299" s="225">
        <f t="shared" si="39"/>
        <v>1.53</v>
      </c>
      <c r="I299" s="226"/>
    </row>
    <row r="300" spans="1:9">
      <c r="A300" s="200" t="s">
        <v>15</v>
      </c>
      <c r="B300" s="200" t="s">
        <v>10</v>
      </c>
      <c r="C300" s="200" t="s">
        <v>537</v>
      </c>
      <c r="D300" s="200" t="s">
        <v>538</v>
      </c>
      <c r="E300" s="200" t="s">
        <v>129</v>
      </c>
      <c r="F300" s="200" t="s">
        <v>539</v>
      </c>
      <c r="G300" s="225">
        <v>0.88</v>
      </c>
      <c r="H300" s="225">
        <f t="shared" si="39"/>
        <v>4</v>
      </c>
      <c r="I300" s="226"/>
    </row>
    <row r="301" spans="1:9" ht="30">
      <c r="A301" s="200" t="s">
        <v>15</v>
      </c>
      <c r="B301" s="200" t="s">
        <v>10</v>
      </c>
      <c r="C301" s="200" t="s">
        <v>323</v>
      </c>
      <c r="D301" s="200" t="s">
        <v>324</v>
      </c>
      <c r="E301" s="200" t="s">
        <v>156</v>
      </c>
      <c r="F301" s="200" t="s">
        <v>540</v>
      </c>
      <c r="G301" s="225">
        <v>174.05</v>
      </c>
      <c r="H301" s="225">
        <f t="shared" si="39"/>
        <v>4.4400000000000004</v>
      </c>
      <c r="I301" s="226"/>
    </row>
    <row r="302" spans="1:9" ht="60">
      <c r="A302" s="200" t="s">
        <v>15</v>
      </c>
      <c r="B302" s="200" t="s">
        <v>10</v>
      </c>
      <c r="C302" s="200" t="s">
        <v>526</v>
      </c>
      <c r="D302" s="200" t="s">
        <v>527</v>
      </c>
      <c r="E302" s="200" t="s">
        <v>18</v>
      </c>
      <c r="F302" s="200" t="s">
        <v>541</v>
      </c>
      <c r="G302" s="225">
        <v>31.27</v>
      </c>
      <c r="H302" s="225">
        <f t="shared" si="39"/>
        <v>0.27</v>
      </c>
      <c r="I302" s="226"/>
    </row>
    <row r="303" spans="1:9">
      <c r="A303" s="201" t="s">
        <v>30</v>
      </c>
      <c r="B303" s="201" t="s">
        <v>30</v>
      </c>
      <c r="C303" s="201" t="s">
        <v>30</v>
      </c>
      <c r="D303" s="201" t="s">
        <v>30</v>
      </c>
      <c r="E303" s="201" t="s">
        <v>30</v>
      </c>
      <c r="F303" s="201" t="s">
        <v>30</v>
      </c>
      <c r="G303" s="227" t="s">
        <v>30</v>
      </c>
      <c r="H303" s="227" t="s">
        <v>30</v>
      </c>
      <c r="I303" s="228" t="s">
        <v>30</v>
      </c>
    </row>
    <row r="304" spans="1:9">
      <c r="A304" s="199" t="s">
        <v>662</v>
      </c>
      <c r="B304" s="199" t="s">
        <v>10</v>
      </c>
      <c r="C304" s="199" t="s">
        <v>543</v>
      </c>
      <c r="D304" s="199" t="s">
        <v>544</v>
      </c>
      <c r="E304" s="199" t="s">
        <v>13</v>
      </c>
      <c r="F304" s="199" t="s">
        <v>602</v>
      </c>
      <c r="G304" s="223">
        <f>SUM(H305:H310)</f>
        <v>15.290000000000001</v>
      </c>
      <c r="H304" s="223">
        <f>TRUNC(G304 * VALUE(SUBSTITUTE(F304,"QTD: ","")), 2)</f>
        <v>108.1</v>
      </c>
      <c r="I304" s="224" t="str">
        <f>IF(ROUND(ABS(G304-Orçamento!G71),2)&lt;0.01,"OK","DIVERGENTE")</f>
        <v>OK</v>
      </c>
    </row>
    <row r="305" spans="1:9">
      <c r="A305" s="200" t="s">
        <v>15</v>
      </c>
      <c r="B305" s="200" t="s">
        <v>10</v>
      </c>
      <c r="C305" s="200" t="s">
        <v>316</v>
      </c>
      <c r="D305" s="200" t="s">
        <v>317</v>
      </c>
      <c r="E305" s="200" t="s">
        <v>18</v>
      </c>
      <c r="F305" s="200" t="s">
        <v>545</v>
      </c>
      <c r="G305" s="225">
        <v>29.08</v>
      </c>
      <c r="H305" s="225">
        <f t="shared" ref="H305:H310" si="40">ROUND(F305*G305,2)</f>
        <v>7.27</v>
      </c>
      <c r="I305" s="226"/>
    </row>
    <row r="306" spans="1:9">
      <c r="A306" s="200" t="s">
        <v>15</v>
      </c>
      <c r="B306" s="200" t="s">
        <v>10</v>
      </c>
      <c r="C306" s="200" t="s">
        <v>200</v>
      </c>
      <c r="D306" s="200" t="s">
        <v>201</v>
      </c>
      <c r="E306" s="200" t="s">
        <v>18</v>
      </c>
      <c r="F306" s="200" t="s">
        <v>545</v>
      </c>
      <c r="G306" s="225">
        <v>23.9</v>
      </c>
      <c r="H306" s="225">
        <f t="shared" si="40"/>
        <v>5.98</v>
      </c>
      <c r="I306" s="226"/>
    </row>
    <row r="307" spans="1:9">
      <c r="A307" s="200" t="s">
        <v>15</v>
      </c>
      <c r="B307" s="200" t="s">
        <v>10</v>
      </c>
      <c r="C307" s="200" t="s">
        <v>319</v>
      </c>
      <c r="D307" s="200" t="s">
        <v>320</v>
      </c>
      <c r="E307" s="200" t="s">
        <v>129</v>
      </c>
      <c r="F307" s="200" t="s">
        <v>546</v>
      </c>
      <c r="G307" s="225">
        <v>0.67</v>
      </c>
      <c r="H307" s="225">
        <f t="shared" si="40"/>
        <v>0.34</v>
      </c>
      <c r="I307" s="226"/>
    </row>
    <row r="308" spans="1:9">
      <c r="A308" s="200" t="s">
        <v>15</v>
      </c>
      <c r="B308" s="200" t="s">
        <v>10</v>
      </c>
      <c r="C308" s="200" t="s">
        <v>537</v>
      </c>
      <c r="D308" s="200" t="s">
        <v>538</v>
      </c>
      <c r="E308" s="200" t="s">
        <v>129</v>
      </c>
      <c r="F308" s="200" t="s">
        <v>547</v>
      </c>
      <c r="G308" s="225">
        <v>0.88</v>
      </c>
      <c r="H308" s="225">
        <f t="shared" si="40"/>
        <v>0.88</v>
      </c>
      <c r="I308" s="226"/>
    </row>
    <row r="309" spans="1:9" ht="30">
      <c r="A309" s="200" t="s">
        <v>15</v>
      </c>
      <c r="B309" s="200" t="s">
        <v>10</v>
      </c>
      <c r="C309" s="200" t="s">
        <v>323</v>
      </c>
      <c r="D309" s="200" t="s">
        <v>324</v>
      </c>
      <c r="E309" s="200" t="s">
        <v>156</v>
      </c>
      <c r="F309" s="200" t="s">
        <v>548</v>
      </c>
      <c r="G309" s="225">
        <v>174.05</v>
      </c>
      <c r="H309" s="225">
        <f t="shared" si="40"/>
        <v>0.75</v>
      </c>
      <c r="I309" s="226"/>
    </row>
    <row r="310" spans="1:9" ht="60">
      <c r="A310" s="200" t="s">
        <v>15</v>
      </c>
      <c r="B310" s="200" t="s">
        <v>10</v>
      </c>
      <c r="C310" s="200" t="s">
        <v>526</v>
      </c>
      <c r="D310" s="200" t="s">
        <v>527</v>
      </c>
      <c r="E310" s="200" t="s">
        <v>18</v>
      </c>
      <c r="F310" s="200" t="s">
        <v>528</v>
      </c>
      <c r="G310" s="225">
        <v>31.27</v>
      </c>
      <c r="H310" s="225">
        <f t="shared" si="40"/>
        <v>7.0000000000000007E-2</v>
      </c>
      <c r="I310" s="226"/>
    </row>
    <row r="311" spans="1:9">
      <c r="A311" s="201" t="s">
        <v>30</v>
      </c>
      <c r="B311" s="201" t="s">
        <v>30</v>
      </c>
      <c r="C311" s="201" t="s">
        <v>30</v>
      </c>
      <c r="D311" s="201" t="s">
        <v>30</v>
      </c>
      <c r="E311" s="201" t="s">
        <v>30</v>
      </c>
      <c r="F311" s="201" t="s">
        <v>30</v>
      </c>
      <c r="G311" s="227" t="s">
        <v>30</v>
      </c>
      <c r="H311" s="227" t="s">
        <v>30</v>
      </c>
      <c r="I311" s="228" t="s">
        <v>30</v>
      </c>
    </row>
    <row r="312" spans="1:9" ht="30">
      <c r="A312" s="199" t="s">
        <v>664</v>
      </c>
      <c r="B312" s="199" t="s">
        <v>143</v>
      </c>
      <c r="C312" s="199" t="s">
        <v>551</v>
      </c>
      <c r="D312" s="199" t="s">
        <v>552</v>
      </c>
      <c r="E312" s="199" t="s">
        <v>13</v>
      </c>
      <c r="F312" s="199" t="s">
        <v>602</v>
      </c>
      <c r="G312" s="223">
        <f>SUM(H313:H315)</f>
        <v>5.7299999999999995</v>
      </c>
      <c r="H312" s="223">
        <f>TRUNC(G312 * VALUE(SUBSTITUTE(F312,"QTD: ","")), 2)</f>
        <v>40.51</v>
      </c>
      <c r="I312" s="224" t="str">
        <f>IF(ROUND(ABS(G312-Orçamento!G72),2)&lt;0.01,"OK","DIVERGENTE")</f>
        <v>OK</v>
      </c>
    </row>
    <row r="313" spans="1:9">
      <c r="A313" s="200" t="s">
        <v>149</v>
      </c>
      <c r="B313" s="200" t="s">
        <v>143</v>
      </c>
      <c r="C313" s="200" t="s">
        <v>150</v>
      </c>
      <c r="D313" s="200" t="s">
        <v>151</v>
      </c>
      <c r="E313" s="200" t="s">
        <v>18</v>
      </c>
      <c r="F313" s="200" t="s">
        <v>554</v>
      </c>
      <c r="G313" s="225">
        <v>31.04</v>
      </c>
      <c r="H313" s="225">
        <f t="shared" ref="H313:H315" si="41">TRUNC(F313*G313,2)</f>
        <v>0.28000000000000003</v>
      </c>
      <c r="I313" s="226" t="str">
        <f>IFERROR(IF(ROUND(G313, 2) &lt;&gt; ROUND(VLOOKUP("C"&amp;C313,C:G, 5, FALSE), 2), "VALOR AUXILIAR DIVERGENTE", "OK"), "NÃO ENCONTRADO")</f>
        <v>OK</v>
      </c>
    </row>
    <row r="314" spans="1:9">
      <c r="A314" s="200" t="s">
        <v>149</v>
      </c>
      <c r="B314" s="200" t="s">
        <v>143</v>
      </c>
      <c r="C314" s="200" t="s">
        <v>556</v>
      </c>
      <c r="D314" s="200" t="s">
        <v>557</v>
      </c>
      <c r="E314" s="200" t="s">
        <v>18</v>
      </c>
      <c r="F314" s="200" t="s">
        <v>558</v>
      </c>
      <c r="G314" s="225">
        <v>37.450000000000003</v>
      </c>
      <c r="H314" s="225">
        <f t="shared" si="41"/>
        <v>2.11</v>
      </c>
      <c r="I314" s="226" t="str">
        <f>IFERROR(IF(ROUND(G314, 2) &lt;&gt; ROUND(VLOOKUP("C"&amp;C314,C:G, 5, FALSE), 2), "VALOR AUXILIAR DIVERGENTE", "OK"), "NÃO ENCONTRADO")</f>
        <v>OK</v>
      </c>
    </row>
    <row r="315" spans="1:9" ht="30">
      <c r="A315" s="200" t="s">
        <v>15</v>
      </c>
      <c r="B315" s="200" t="s">
        <v>143</v>
      </c>
      <c r="C315" s="200" t="s">
        <v>559</v>
      </c>
      <c r="D315" s="200" t="s">
        <v>560</v>
      </c>
      <c r="E315" s="200" t="s">
        <v>365</v>
      </c>
      <c r="F315" s="200" t="s">
        <v>561</v>
      </c>
      <c r="G315" s="225">
        <v>11.36</v>
      </c>
      <c r="H315" s="225">
        <f t="shared" si="41"/>
        <v>3.34</v>
      </c>
      <c r="I315" s="226"/>
    </row>
    <row r="316" spans="1:9">
      <c r="A316" s="201" t="s">
        <v>30</v>
      </c>
      <c r="B316" s="201" t="s">
        <v>30</v>
      </c>
      <c r="C316" s="201" t="s">
        <v>30</v>
      </c>
      <c r="D316" s="201" t="s">
        <v>30</v>
      </c>
      <c r="E316" s="201" t="s">
        <v>30</v>
      </c>
      <c r="F316" s="201" t="s">
        <v>30</v>
      </c>
      <c r="G316" s="227" t="s">
        <v>30</v>
      </c>
      <c r="H316" s="227" t="s">
        <v>30</v>
      </c>
      <c r="I316" s="228" t="s">
        <v>30</v>
      </c>
    </row>
    <row r="317" spans="1:9" ht="30">
      <c r="A317" s="199" t="s">
        <v>667</v>
      </c>
      <c r="B317" s="199" t="s">
        <v>10</v>
      </c>
      <c r="C317" s="199" t="s">
        <v>563</v>
      </c>
      <c r="D317" s="199" t="s">
        <v>564</v>
      </c>
      <c r="E317" s="199" t="s">
        <v>13</v>
      </c>
      <c r="F317" s="199" t="s">
        <v>602</v>
      </c>
      <c r="G317" s="223">
        <f>SUM(H318:H322)</f>
        <v>47.66</v>
      </c>
      <c r="H317" s="223">
        <f>TRUNC(G317 * VALUE(SUBSTITUTE(F317,"QTD: ","")), 2)</f>
        <v>336.95</v>
      </c>
      <c r="I317" s="224" t="str">
        <f>IF(ROUND(ABS(G317-Orçamento!G73),2)&lt;0.01,"OK","DIVERGENTE")</f>
        <v>OK</v>
      </c>
    </row>
    <row r="318" spans="1:9">
      <c r="A318" s="200" t="s">
        <v>15</v>
      </c>
      <c r="B318" s="200" t="s">
        <v>10</v>
      </c>
      <c r="C318" s="200" t="s">
        <v>567</v>
      </c>
      <c r="D318" s="200" t="s">
        <v>568</v>
      </c>
      <c r="E318" s="200" t="s">
        <v>18</v>
      </c>
      <c r="F318" s="200" t="s">
        <v>569</v>
      </c>
      <c r="G318" s="225">
        <v>34.83</v>
      </c>
      <c r="H318" s="225">
        <f t="shared" ref="H318:H322" si="42">ROUND(F318*G318,2)</f>
        <v>20.9</v>
      </c>
      <c r="I318" s="226"/>
    </row>
    <row r="319" spans="1:9">
      <c r="A319" s="200" t="s">
        <v>15</v>
      </c>
      <c r="B319" s="200" t="s">
        <v>10</v>
      </c>
      <c r="C319" s="200" t="s">
        <v>570</v>
      </c>
      <c r="D319" s="200" t="s">
        <v>571</v>
      </c>
      <c r="E319" s="200" t="s">
        <v>18</v>
      </c>
      <c r="F319" s="200" t="s">
        <v>569</v>
      </c>
      <c r="G319" s="225">
        <v>23.9</v>
      </c>
      <c r="H319" s="225">
        <f t="shared" si="42"/>
        <v>14.34</v>
      </c>
      <c r="I319" s="226"/>
    </row>
    <row r="320" spans="1:9" ht="60">
      <c r="A320" s="200" t="s">
        <v>15</v>
      </c>
      <c r="B320" s="200" t="s">
        <v>10</v>
      </c>
      <c r="C320" s="200" t="s">
        <v>572</v>
      </c>
      <c r="D320" s="200" t="s">
        <v>573</v>
      </c>
      <c r="E320" s="200" t="s">
        <v>129</v>
      </c>
      <c r="F320" s="200" t="s">
        <v>25</v>
      </c>
      <c r="G320" s="225">
        <v>8.73</v>
      </c>
      <c r="H320" s="225">
        <f t="shared" si="42"/>
        <v>8.73</v>
      </c>
      <c r="I320" s="226"/>
    </row>
    <row r="321" spans="1:9" ht="30">
      <c r="A321" s="200" t="s">
        <v>15</v>
      </c>
      <c r="B321" s="200" t="s">
        <v>10</v>
      </c>
      <c r="C321" s="200" t="s">
        <v>574</v>
      </c>
      <c r="D321" s="200" t="s">
        <v>575</v>
      </c>
      <c r="E321" s="200" t="s">
        <v>365</v>
      </c>
      <c r="F321" s="200" t="s">
        <v>576</v>
      </c>
      <c r="G321" s="225">
        <v>14.42</v>
      </c>
      <c r="H321" s="225">
        <f t="shared" si="42"/>
        <v>3.46</v>
      </c>
      <c r="I321" s="226"/>
    </row>
    <row r="322" spans="1:9" ht="30">
      <c r="A322" s="200" t="s">
        <v>15</v>
      </c>
      <c r="B322" s="200" t="s">
        <v>10</v>
      </c>
      <c r="C322" s="200" t="s">
        <v>577</v>
      </c>
      <c r="D322" s="200" t="s">
        <v>578</v>
      </c>
      <c r="E322" s="200" t="s">
        <v>470</v>
      </c>
      <c r="F322" s="200" t="s">
        <v>579</v>
      </c>
      <c r="G322" s="225">
        <v>0.78</v>
      </c>
      <c r="H322" s="225">
        <f t="shared" si="42"/>
        <v>0.23</v>
      </c>
      <c r="I322" s="226"/>
    </row>
    <row r="323" spans="1:9">
      <c r="A323" s="201" t="s">
        <v>30</v>
      </c>
      <c r="B323" s="201" t="s">
        <v>30</v>
      </c>
      <c r="C323" s="201" t="s">
        <v>30</v>
      </c>
      <c r="D323" s="201" t="s">
        <v>30</v>
      </c>
      <c r="E323" s="201" t="s">
        <v>30</v>
      </c>
      <c r="F323" s="201" t="s">
        <v>30</v>
      </c>
      <c r="G323" s="227" t="s">
        <v>30</v>
      </c>
      <c r="H323" s="227" t="s">
        <v>30</v>
      </c>
      <c r="I323" s="228" t="s">
        <v>30</v>
      </c>
    </row>
    <row r="324" spans="1:9" ht="45">
      <c r="A324" s="199" t="s">
        <v>670</v>
      </c>
      <c r="B324" s="199" t="s">
        <v>143</v>
      </c>
      <c r="C324" s="199" t="s">
        <v>581</v>
      </c>
      <c r="D324" s="199" t="s">
        <v>582</v>
      </c>
      <c r="E324" s="199" t="s">
        <v>13</v>
      </c>
      <c r="F324" s="199" t="s">
        <v>602</v>
      </c>
      <c r="G324" s="223">
        <f>SUM(H325:H327)</f>
        <v>18.57</v>
      </c>
      <c r="H324" s="223">
        <f>TRUNC(G324 * VALUE(SUBSTITUTE(F324,"QTD: ","")), 2)</f>
        <v>131.28</v>
      </c>
      <c r="I324" s="224" t="str">
        <f>IF(ROUND(ABS(G324-Orçamento!G74),2)&lt;0.01,"OK","DIVERGENTE")</f>
        <v>OK</v>
      </c>
    </row>
    <row r="325" spans="1:9">
      <c r="A325" s="200" t="s">
        <v>149</v>
      </c>
      <c r="B325" s="200" t="s">
        <v>143</v>
      </c>
      <c r="C325" s="200" t="s">
        <v>150</v>
      </c>
      <c r="D325" s="200" t="s">
        <v>151</v>
      </c>
      <c r="E325" s="200" t="s">
        <v>18</v>
      </c>
      <c r="F325" s="200" t="s">
        <v>583</v>
      </c>
      <c r="G325" s="225">
        <v>31.04</v>
      </c>
      <c r="H325" s="225">
        <f t="shared" ref="H325:H327" si="43">TRUNC(F325*G325,2)</f>
        <v>1.45</v>
      </c>
      <c r="I325" s="226" t="str">
        <f>IFERROR(IF(ROUND(G325, 2) &lt;&gt; ROUND(VLOOKUP("C"&amp;C325,C:G, 5, FALSE), 2), "VALOR AUXILIAR DIVERGENTE", "OK"), "NÃO ENCONTRADO")</f>
        <v>OK</v>
      </c>
    </row>
    <row r="326" spans="1:9">
      <c r="A326" s="200" t="s">
        <v>149</v>
      </c>
      <c r="B326" s="200" t="s">
        <v>143</v>
      </c>
      <c r="C326" s="200" t="s">
        <v>556</v>
      </c>
      <c r="D326" s="200" t="s">
        <v>557</v>
      </c>
      <c r="E326" s="200" t="s">
        <v>18</v>
      </c>
      <c r="F326" s="200" t="s">
        <v>584</v>
      </c>
      <c r="G326" s="225">
        <v>37.450000000000003</v>
      </c>
      <c r="H326" s="225">
        <f t="shared" si="43"/>
        <v>10.73</v>
      </c>
      <c r="I326" s="226" t="str">
        <f>IFERROR(IF(ROUND(G326, 2) &lt;&gt; ROUND(VLOOKUP("C"&amp;C326,C:G, 5, FALSE), 2), "VALOR AUXILIAR DIVERGENTE", "OK"), "NÃO ENCONTRADO")</f>
        <v>OK</v>
      </c>
    </row>
    <row r="327" spans="1:9">
      <c r="A327" s="200" t="s">
        <v>15</v>
      </c>
      <c r="B327" s="200" t="s">
        <v>143</v>
      </c>
      <c r="C327" s="200" t="s">
        <v>585</v>
      </c>
      <c r="D327" s="200" t="s">
        <v>586</v>
      </c>
      <c r="E327" s="200" t="s">
        <v>365</v>
      </c>
      <c r="F327" s="200" t="s">
        <v>587</v>
      </c>
      <c r="G327" s="225">
        <v>31.03</v>
      </c>
      <c r="H327" s="225">
        <f t="shared" si="43"/>
        <v>6.39</v>
      </c>
      <c r="I327" s="226"/>
    </row>
    <row r="328" spans="1:9">
      <c r="A328" s="201" t="s">
        <v>30</v>
      </c>
      <c r="B328" s="201" t="s">
        <v>30</v>
      </c>
      <c r="C328" s="201" t="s">
        <v>30</v>
      </c>
      <c r="D328" s="201" t="s">
        <v>30</v>
      </c>
      <c r="E328" s="201" t="s">
        <v>30</v>
      </c>
      <c r="F328" s="201" t="s">
        <v>30</v>
      </c>
      <c r="G328" s="227" t="s">
        <v>30</v>
      </c>
      <c r="H328" s="227" t="s">
        <v>30</v>
      </c>
      <c r="I328" s="228" t="s">
        <v>30</v>
      </c>
    </row>
    <row r="329" spans="1:9" ht="15.75">
      <c r="A329" s="202" t="s">
        <v>673</v>
      </c>
      <c r="B329" s="202"/>
      <c r="C329" s="202"/>
      <c r="D329" s="202" t="s">
        <v>674</v>
      </c>
      <c r="E329" s="202"/>
      <c r="F329" s="202"/>
      <c r="G329" s="229"/>
      <c r="H329" s="229">
        <f>SUMIFS(H8:H328,A8:A328,"3.*",A8:A328,"&lt;&gt;INSUMO",A8:A328,"&lt;&gt;AUXILIAR*")</f>
        <v>6358.85</v>
      </c>
      <c r="I329" s="230"/>
    </row>
    <row r="330" spans="1:9">
      <c r="A330" s="201" t="s">
        <v>30</v>
      </c>
      <c r="B330" s="201" t="s">
        <v>30</v>
      </c>
      <c r="C330" s="201" t="s">
        <v>30</v>
      </c>
      <c r="D330" s="201" t="s">
        <v>30</v>
      </c>
      <c r="E330" s="201" t="s">
        <v>30</v>
      </c>
      <c r="F330" s="201" t="s">
        <v>30</v>
      </c>
      <c r="G330" s="227" t="s">
        <v>30</v>
      </c>
      <c r="H330" s="227" t="s">
        <v>30</v>
      </c>
      <c r="I330" s="228" t="s">
        <v>30</v>
      </c>
    </row>
    <row r="331" spans="1:9" ht="30">
      <c r="A331" s="199" t="s">
        <v>675</v>
      </c>
      <c r="B331" s="199" t="s">
        <v>10</v>
      </c>
      <c r="C331" s="199" t="s">
        <v>676</v>
      </c>
      <c r="D331" s="199" t="s">
        <v>677</v>
      </c>
      <c r="E331" s="199" t="s">
        <v>156</v>
      </c>
      <c r="F331" s="199" t="s">
        <v>678</v>
      </c>
      <c r="G331" s="223">
        <f>SUM(H332)</f>
        <v>92.73</v>
      </c>
      <c r="H331" s="223">
        <f>TRUNC(G331 * VALUE(SUBSTITUTE(F331,"QTD: ","")), 2)</f>
        <v>242.95</v>
      </c>
      <c r="I331" s="224" t="str">
        <f>IF(ROUND(ABS(G331-Orçamento!G78),2)&lt;0.01,"OK","DIVERGENTE")</f>
        <v>OK</v>
      </c>
    </row>
    <row r="332" spans="1:9">
      <c r="A332" s="200" t="s">
        <v>15</v>
      </c>
      <c r="B332" s="200" t="s">
        <v>10</v>
      </c>
      <c r="C332" s="200" t="s">
        <v>200</v>
      </c>
      <c r="D332" s="200" t="s">
        <v>201</v>
      </c>
      <c r="E332" s="200" t="s">
        <v>18</v>
      </c>
      <c r="F332" s="200" t="s">
        <v>679</v>
      </c>
      <c r="G332" s="225">
        <v>23.9</v>
      </c>
      <c r="H332" s="225">
        <f>ROUND(F332*G332,2)</f>
        <v>92.73</v>
      </c>
      <c r="I332" s="226"/>
    </row>
    <row r="333" spans="1:9">
      <c r="A333" s="201" t="s">
        <v>30</v>
      </c>
      <c r="B333" s="201" t="s">
        <v>30</v>
      </c>
      <c r="C333" s="201" t="s">
        <v>30</v>
      </c>
      <c r="D333" s="201" t="s">
        <v>30</v>
      </c>
      <c r="E333" s="201" t="s">
        <v>30</v>
      </c>
      <c r="F333" s="201" t="s">
        <v>30</v>
      </c>
      <c r="G333" s="227" t="s">
        <v>30</v>
      </c>
      <c r="H333" s="227" t="s">
        <v>30</v>
      </c>
      <c r="I333" s="228" t="s">
        <v>30</v>
      </c>
    </row>
    <row r="334" spans="1:9" ht="30">
      <c r="A334" s="199" t="s">
        <v>680</v>
      </c>
      <c r="B334" s="199" t="s">
        <v>10</v>
      </c>
      <c r="C334" s="199" t="s">
        <v>681</v>
      </c>
      <c r="D334" s="199" t="s">
        <v>683</v>
      </c>
      <c r="E334" s="199" t="s">
        <v>28</v>
      </c>
      <c r="F334" s="199" t="s">
        <v>684</v>
      </c>
      <c r="G334" s="223">
        <f>SUM(H335:H341)</f>
        <v>74.710000000000008</v>
      </c>
      <c r="H334" s="223">
        <f>TRUNC(G334 * VALUE(SUBSTITUTE(F334,"QTD: ","")), 2)</f>
        <v>2689.56</v>
      </c>
      <c r="I334" s="224" t="str">
        <f>IF(ROUND(ABS(G334-Orçamento!G79),2)&lt;0.01,"OK","DIVERGENTE")</f>
        <v>OK</v>
      </c>
    </row>
    <row r="335" spans="1:9">
      <c r="A335" s="200" t="s">
        <v>15</v>
      </c>
      <c r="B335" s="200" t="s">
        <v>10</v>
      </c>
      <c r="C335" s="200" t="s">
        <v>625</v>
      </c>
      <c r="D335" s="200" t="s">
        <v>626</v>
      </c>
      <c r="E335" s="200" t="s">
        <v>18</v>
      </c>
      <c r="F335" s="200" t="s">
        <v>685</v>
      </c>
      <c r="G335" s="225">
        <v>29.08</v>
      </c>
      <c r="H335" s="225">
        <f t="shared" ref="H335:H341" si="44">ROUND(F335*G335,2)</f>
        <v>1.45</v>
      </c>
      <c r="I335" s="226"/>
    </row>
    <row r="336" spans="1:9">
      <c r="A336" s="200" t="s">
        <v>15</v>
      </c>
      <c r="B336" s="200" t="s">
        <v>10</v>
      </c>
      <c r="C336" s="200" t="s">
        <v>627</v>
      </c>
      <c r="D336" s="200" t="s">
        <v>628</v>
      </c>
      <c r="E336" s="200" t="s">
        <v>18</v>
      </c>
      <c r="F336" s="200" t="s">
        <v>685</v>
      </c>
      <c r="G336" s="225">
        <v>23.9</v>
      </c>
      <c r="H336" s="225">
        <f t="shared" si="44"/>
        <v>1.2</v>
      </c>
      <c r="I336" s="226"/>
    </row>
    <row r="337" spans="1:9">
      <c r="A337" s="200" t="s">
        <v>15</v>
      </c>
      <c r="B337" s="200" t="s">
        <v>10</v>
      </c>
      <c r="C337" s="200" t="s">
        <v>316</v>
      </c>
      <c r="D337" s="200" t="s">
        <v>317</v>
      </c>
      <c r="E337" s="200" t="s">
        <v>18</v>
      </c>
      <c r="F337" s="200" t="s">
        <v>686</v>
      </c>
      <c r="G337" s="225">
        <v>29.08</v>
      </c>
      <c r="H337" s="225">
        <f t="shared" si="44"/>
        <v>4.6500000000000004</v>
      </c>
      <c r="I337" s="226"/>
    </row>
    <row r="338" spans="1:9">
      <c r="A338" s="200" t="s">
        <v>15</v>
      </c>
      <c r="B338" s="200" t="s">
        <v>10</v>
      </c>
      <c r="C338" s="200" t="s">
        <v>200</v>
      </c>
      <c r="D338" s="200" t="s">
        <v>201</v>
      </c>
      <c r="E338" s="200" t="s">
        <v>18</v>
      </c>
      <c r="F338" s="200" t="s">
        <v>687</v>
      </c>
      <c r="G338" s="225">
        <v>23.9</v>
      </c>
      <c r="H338" s="225">
        <f t="shared" si="44"/>
        <v>48.48</v>
      </c>
      <c r="I338" s="226"/>
    </row>
    <row r="339" spans="1:9">
      <c r="A339" s="200" t="s">
        <v>15</v>
      </c>
      <c r="B339" s="200" t="s">
        <v>10</v>
      </c>
      <c r="C339" s="200" t="s">
        <v>641</v>
      </c>
      <c r="D339" s="200" t="s">
        <v>642</v>
      </c>
      <c r="E339" s="200" t="s">
        <v>129</v>
      </c>
      <c r="F339" s="200" t="s">
        <v>385</v>
      </c>
      <c r="G339" s="225">
        <v>6.17</v>
      </c>
      <c r="H339" s="225">
        <f t="shared" si="44"/>
        <v>3.89</v>
      </c>
      <c r="I339" s="226"/>
    </row>
    <row r="340" spans="1:9">
      <c r="A340" s="200" t="s">
        <v>15</v>
      </c>
      <c r="B340" s="200" t="s">
        <v>10</v>
      </c>
      <c r="C340" s="200" t="s">
        <v>688</v>
      </c>
      <c r="D340" s="200" t="s">
        <v>689</v>
      </c>
      <c r="E340" s="200" t="s">
        <v>156</v>
      </c>
      <c r="F340" s="200" t="s">
        <v>690</v>
      </c>
      <c r="G340" s="225">
        <v>474.5</v>
      </c>
      <c r="H340" s="225">
        <f t="shared" si="44"/>
        <v>14.9</v>
      </c>
      <c r="I340" s="226"/>
    </row>
    <row r="341" spans="1:9">
      <c r="A341" s="200" t="s">
        <v>15</v>
      </c>
      <c r="B341" s="200" t="s">
        <v>10</v>
      </c>
      <c r="C341" s="200" t="s">
        <v>633</v>
      </c>
      <c r="D341" s="200" t="s">
        <v>634</v>
      </c>
      <c r="E341" s="200" t="s">
        <v>129</v>
      </c>
      <c r="F341" s="200" t="s">
        <v>97</v>
      </c>
      <c r="G341" s="225">
        <v>13.64</v>
      </c>
      <c r="H341" s="225">
        <f t="shared" si="44"/>
        <v>0.14000000000000001</v>
      </c>
      <c r="I341" s="226"/>
    </row>
    <row r="342" spans="1:9">
      <c r="A342" s="201" t="s">
        <v>30</v>
      </c>
      <c r="B342" s="201" t="s">
        <v>30</v>
      </c>
      <c r="C342" s="201" t="s">
        <v>30</v>
      </c>
      <c r="D342" s="201" t="s">
        <v>30</v>
      </c>
      <c r="E342" s="201" t="s">
        <v>30</v>
      </c>
      <c r="F342" s="201" t="s">
        <v>30</v>
      </c>
      <c r="G342" s="227" t="s">
        <v>30</v>
      </c>
      <c r="H342" s="227" t="s">
        <v>30</v>
      </c>
      <c r="I342" s="228" t="s">
        <v>30</v>
      </c>
    </row>
    <row r="343" spans="1:9" ht="30">
      <c r="A343" s="199" t="s">
        <v>691</v>
      </c>
      <c r="B343" s="199" t="s">
        <v>10</v>
      </c>
      <c r="C343" s="199" t="s">
        <v>637</v>
      </c>
      <c r="D343" s="199" t="s">
        <v>638</v>
      </c>
      <c r="E343" s="199" t="s">
        <v>129</v>
      </c>
      <c r="F343" s="199" t="s">
        <v>692</v>
      </c>
      <c r="G343" s="223">
        <f>SUM(H344:H347)</f>
        <v>10.27</v>
      </c>
      <c r="H343" s="223">
        <f>TRUNC(G343 * VALUE(SUBSTITUTE(F343,"QTD: ","")), 2)</f>
        <v>367.87</v>
      </c>
      <c r="I343" s="224" t="str">
        <f>IF(ROUND(ABS(G343-Orçamento!G80),2)&lt;0.01,"OK","DIVERGENTE")</f>
        <v>OK</v>
      </c>
    </row>
    <row r="344" spans="1:9">
      <c r="A344" s="200" t="s">
        <v>15</v>
      </c>
      <c r="B344" s="200" t="s">
        <v>10</v>
      </c>
      <c r="C344" s="200" t="s">
        <v>625</v>
      </c>
      <c r="D344" s="200" t="s">
        <v>626</v>
      </c>
      <c r="E344" s="200" t="s">
        <v>18</v>
      </c>
      <c r="F344" s="200" t="s">
        <v>630</v>
      </c>
      <c r="G344" s="225">
        <v>29.08</v>
      </c>
      <c r="H344" s="225">
        <f t="shared" ref="H344:H347" si="45">ROUND(F344*G344,2)</f>
        <v>1.1599999999999999</v>
      </c>
      <c r="I344" s="226"/>
    </row>
    <row r="345" spans="1:9">
      <c r="A345" s="200" t="s">
        <v>15</v>
      </c>
      <c r="B345" s="200" t="s">
        <v>10</v>
      </c>
      <c r="C345" s="200" t="s">
        <v>627</v>
      </c>
      <c r="D345" s="200" t="s">
        <v>628</v>
      </c>
      <c r="E345" s="200" t="s">
        <v>18</v>
      </c>
      <c r="F345" s="200" t="s">
        <v>640</v>
      </c>
      <c r="G345" s="225">
        <v>23.9</v>
      </c>
      <c r="H345" s="225">
        <f t="shared" si="45"/>
        <v>1.91</v>
      </c>
      <c r="I345" s="226"/>
    </row>
    <row r="346" spans="1:9">
      <c r="A346" s="200" t="s">
        <v>15</v>
      </c>
      <c r="B346" s="200" t="s">
        <v>10</v>
      </c>
      <c r="C346" s="200" t="s">
        <v>641</v>
      </c>
      <c r="D346" s="200" t="s">
        <v>642</v>
      </c>
      <c r="E346" s="200" t="s">
        <v>129</v>
      </c>
      <c r="F346" s="200" t="s">
        <v>101</v>
      </c>
      <c r="G346" s="225">
        <v>6.17</v>
      </c>
      <c r="H346" s="225">
        <f t="shared" si="45"/>
        <v>6.79</v>
      </c>
      <c r="I346" s="226"/>
    </row>
    <row r="347" spans="1:9">
      <c r="A347" s="200" t="s">
        <v>15</v>
      </c>
      <c r="B347" s="200" t="s">
        <v>10</v>
      </c>
      <c r="C347" s="200" t="s">
        <v>633</v>
      </c>
      <c r="D347" s="200" t="s">
        <v>634</v>
      </c>
      <c r="E347" s="200" t="s">
        <v>129</v>
      </c>
      <c r="F347" s="200" t="s">
        <v>403</v>
      </c>
      <c r="G347" s="225">
        <v>13.64</v>
      </c>
      <c r="H347" s="225">
        <f t="shared" si="45"/>
        <v>0.41</v>
      </c>
      <c r="I347" s="226"/>
    </row>
    <row r="348" spans="1:9">
      <c r="A348" s="201" t="s">
        <v>30</v>
      </c>
      <c r="B348" s="201" t="s">
        <v>30</v>
      </c>
      <c r="C348" s="201" t="s">
        <v>30</v>
      </c>
      <c r="D348" s="201" t="s">
        <v>30</v>
      </c>
      <c r="E348" s="201" t="s">
        <v>30</v>
      </c>
      <c r="F348" s="201" t="s">
        <v>30</v>
      </c>
      <c r="G348" s="227" t="s">
        <v>30</v>
      </c>
      <c r="H348" s="227" t="s">
        <v>30</v>
      </c>
      <c r="I348" s="228" t="s">
        <v>30</v>
      </c>
    </row>
    <row r="349" spans="1:9" ht="45">
      <c r="A349" s="199" t="s">
        <v>694</v>
      </c>
      <c r="B349" s="199" t="s">
        <v>143</v>
      </c>
      <c r="C349" s="199" t="s">
        <v>400</v>
      </c>
      <c r="D349" s="199" t="s">
        <v>401</v>
      </c>
      <c r="E349" s="199" t="s">
        <v>156</v>
      </c>
      <c r="F349" s="199" t="s">
        <v>695</v>
      </c>
      <c r="G349" s="223">
        <f>SUM(H350:H354)</f>
        <v>214.57999999999998</v>
      </c>
      <c r="H349" s="223">
        <f>TRUNC(G349 * VALUE(SUBSTITUTE(F349,"QTD: ","")), 2)</f>
        <v>64.37</v>
      </c>
      <c r="I349" s="224" t="str">
        <f>IF(ROUND(ABS(G349-Orçamento!G81),2)&lt;0.01,"OK","DIVERGENTE")</f>
        <v>OK</v>
      </c>
    </row>
    <row r="350" spans="1:9" ht="45">
      <c r="A350" s="200" t="s">
        <v>149</v>
      </c>
      <c r="B350" s="200" t="s">
        <v>143</v>
      </c>
      <c r="C350" s="200" t="s">
        <v>293</v>
      </c>
      <c r="D350" s="200" t="s">
        <v>294</v>
      </c>
      <c r="E350" s="200" t="s">
        <v>164</v>
      </c>
      <c r="F350" s="200" t="s">
        <v>403</v>
      </c>
      <c r="G350" s="225">
        <v>0.71</v>
      </c>
      <c r="H350" s="225">
        <f t="shared" ref="H350:H354" si="46">TRUNC(F350*G350,2)</f>
        <v>0.02</v>
      </c>
      <c r="I350" s="226" t="str">
        <f>IFERROR(IF(ROUND(G350, 2) &lt;&gt; ROUND(VLOOKUP("C"&amp;C350,C:G, 5, FALSE), 2), "VALOR AUXILIAR DIVERGENTE", "OK"), "NÃO ENCONTRADO")</f>
        <v>OK</v>
      </c>
    </row>
    <row r="351" spans="1:9" ht="60">
      <c r="A351" s="200" t="s">
        <v>149</v>
      </c>
      <c r="B351" s="200" t="s">
        <v>143</v>
      </c>
      <c r="C351" s="200" t="s">
        <v>264</v>
      </c>
      <c r="D351" s="200" t="s">
        <v>265</v>
      </c>
      <c r="E351" s="200" t="s">
        <v>171</v>
      </c>
      <c r="F351" s="200" t="s">
        <v>404</v>
      </c>
      <c r="G351" s="225">
        <v>10.72</v>
      </c>
      <c r="H351" s="225">
        <f t="shared" si="46"/>
        <v>0.34</v>
      </c>
      <c r="I351" s="226" t="str">
        <f>IFERROR(IF(ROUND(G351, 2) &lt;&gt; ROUND(VLOOKUP("C"&amp;C351,C:G, 5, FALSE), 2), "VALOR AUXILIAR DIVERGENTE", "OK"), "NÃO ENCONTRADO")</f>
        <v>OK</v>
      </c>
    </row>
    <row r="352" spans="1:9">
      <c r="A352" s="200" t="s">
        <v>149</v>
      </c>
      <c r="B352" s="200" t="s">
        <v>143</v>
      </c>
      <c r="C352" s="200" t="s">
        <v>150</v>
      </c>
      <c r="D352" s="200" t="s">
        <v>151</v>
      </c>
      <c r="E352" s="200" t="s">
        <v>18</v>
      </c>
      <c r="F352" s="200" t="s">
        <v>406</v>
      </c>
      <c r="G352" s="225">
        <v>31.04</v>
      </c>
      <c r="H352" s="225">
        <f t="shared" si="46"/>
        <v>23.74</v>
      </c>
      <c r="I352" s="226" t="str">
        <f>IFERROR(IF(ROUND(G352, 2) &lt;&gt; ROUND(VLOOKUP("C"&amp;C352,C:G, 5, FALSE), 2), "VALOR AUXILIAR DIVERGENTE", "OK"), "NÃO ENCONTRADO")</f>
        <v>OK</v>
      </c>
    </row>
    <row r="353" spans="1:9">
      <c r="A353" s="200" t="s">
        <v>149</v>
      </c>
      <c r="B353" s="200" t="s">
        <v>143</v>
      </c>
      <c r="C353" s="200" t="s">
        <v>269</v>
      </c>
      <c r="D353" s="200" t="s">
        <v>271</v>
      </c>
      <c r="E353" s="200" t="s">
        <v>18</v>
      </c>
      <c r="F353" s="200" t="s">
        <v>407</v>
      </c>
      <c r="G353" s="225">
        <v>35.869999999999997</v>
      </c>
      <c r="H353" s="225">
        <f t="shared" si="46"/>
        <v>69.650000000000006</v>
      </c>
      <c r="I353" s="226" t="str">
        <f>IFERROR(IF(ROUND(G353, 2) &lt;&gt; ROUND(VLOOKUP("C"&amp;C353,C:G, 5, FALSE), 2), "VALOR AUXILIAR DIVERGENTE", "OK"), "NÃO ENCONTRADO")</f>
        <v>OK</v>
      </c>
    </row>
    <row r="354" spans="1:9" ht="30">
      <c r="A354" s="200" t="s">
        <v>15</v>
      </c>
      <c r="B354" s="200" t="s">
        <v>143</v>
      </c>
      <c r="C354" s="200" t="s">
        <v>389</v>
      </c>
      <c r="D354" s="200" t="s">
        <v>390</v>
      </c>
      <c r="E354" s="200" t="s">
        <v>156</v>
      </c>
      <c r="F354" s="200" t="s">
        <v>408</v>
      </c>
      <c r="G354" s="225">
        <v>87.56</v>
      </c>
      <c r="H354" s="225">
        <f t="shared" si="46"/>
        <v>120.83</v>
      </c>
      <c r="I354" s="226"/>
    </row>
    <row r="355" spans="1:9">
      <c r="A355" s="201" t="s">
        <v>30</v>
      </c>
      <c r="B355" s="201" t="s">
        <v>30</v>
      </c>
      <c r="C355" s="201" t="s">
        <v>30</v>
      </c>
      <c r="D355" s="201" t="s">
        <v>30</v>
      </c>
      <c r="E355" s="201" t="s">
        <v>30</v>
      </c>
      <c r="F355" s="201" t="s">
        <v>30</v>
      </c>
      <c r="G355" s="227" t="s">
        <v>30</v>
      </c>
      <c r="H355" s="227" t="s">
        <v>30</v>
      </c>
      <c r="I355" s="228" t="s">
        <v>30</v>
      </c>
    </row>
    <row r="356" spans="1:9" ht="45">
      <c r="A356" s="199" t="s">
        <v>696</v>
      </c>
      <c r="B356" s="199" t="s">
        <v>143</v>
      </c>
      <c r="C356" s="199" t="s">
        <v>410</v>
      </c>
      <c r="D356" s="199" t="s">
        <v>411</v>
      </c>
      <c r="E356" s="199" t="s">
        <v>129</v>
      </c>
      <c r="F356" s="199" t="s">
        <v>697</v>
      </c>
      <c r="G356" s="223">
        <f>SUM(H357:H361)</f>
        <v>15</v>
      </c>
      <c r="H356" s="223">
        <f>TRUNC(G356 * VALUE(SUBSTITUTE(F356,"QTD: ","")), 2)</f>
        <v>131.85</v>
      </c>
      <c r="I356" s="224" t="str">
        <f>IF(ROUND(ABS(G356-Orçamento!G82),2)&lt;0.01,"OK","DIVERGENTE")</f>
        <v>OK</v>
      </c>
    </row>
    <row r="357" spans="1:9">
      <c r="A357" s="200" t="s">
        <v>149</v>
      </c>
      <c r="B357" s="200" t="s">
        <v>143</v>
      </c>
      <c r="C357" s="200" t="s">
        <v>413</v>
      </c>
      <c r="D357" s="200" t="s">
        <v>414</v>
      </c>
      <c r="E357" s="200" t="s">
        <v>18</v>
      </c>
      <c r="F357" s="200" t="s">
        <v>415</v>
      </c>
      <c r="G357" s="225">
        <v>35.619999999999997</v>
      </c>
      <c r="H357" s="225">
        <f t="shared" ref="H357:H361" si="47">TRUNC(F357*G357,2)</f>
        <v>1.49</v>
      </c>
      <c r="I357" s="226" t="str">
        <f>IFERROR(IF(ROUND(G357, 2) &lt;&gt; ROUND(VLOOKUP("C"&amp;C357,C:G, 5, FALSE), 2), "VALOR AUXILIAR DIVERGENTE", "OK"), "NÃO ENCONTRADO")</f>
        <v>OK</v>
      </c>
    </row>
    <row r="358" spans="1:9" ht="30">
      <c r="A358" s="200" t="s">
        <v>149</v>
      </c>
      <c r="B358" s="200" t="s">
        <v>143</v>
      </c>
      <c r="C358" s="200" t="s">
        <v>416</v>
      </c>
      <c r="D358" s="200" t="s">
        <v>417</v>
      </c>
      <c r="E358" s="200" t="s">
        <v>18</v>
      </c>
      <c r="F358" s="200" t="s">
        <v>247</v>
      </c>
      <c r="G358" s="225">
        <v>33.380000000000003</v>
      </c>
      <c r="H358" s="225">
        <f t="shared" si="47"/>
        <v>0.5</v>
      </c>
      <c r="I358" s="226" t="str">
        <f>IFERROR(IF(ROUND(G358, 2) &lt;&gt; ROUND(VLOOKUP("C"&amp;C358,C:G, 5, FALSE), 2), "VALOR AUXILIAR DIVERGENTE", "OK"), "NÃO ENCONTRADO")</f>
        <v>OK</v>
      </c>
    </row>
    <row r="359" spans="1:9" ht="30">
      <c r="A359" s="200" t="s">
        <v>15</v>
      </c>
      <c r="B359" s="200" t="s">
        <v>143</v>
      </c>
      <c r="C359" s="200" t="s">
        <v>418</v>
      </c>
      <c r="D359" s="200" t="s">
        <v>419</v>
      </c>
      <c r="E359" s="200" t="s">
        <v>129</v>
      </c>
      <c r="F359" s="200" t="s">
        <v>420</v>
      </c>
      <c r="G359" s="225">
        <v>21.9</v>
      </c>
      <c r="H359" s="225">
        <f t="shared" si="47"/>
        <v>0.24</v>
      </c>
      <c r="I359" s="226"/>
    </row>
    <row r="360" spans="1:9" ht="45">
      <c r="A360" s="200" t="s">
        <v>15</v>
      </c>
      <c r="B360" s="200" t="s">
        <v>143</v>
      </c>
      <c r="C360" s="200" t="s">
        <v>421</v>
      </c>
      <c r="D360" s="200" t="s">
        <v>422</v>
      </c>
      <c r="E360" s="200" t="s">
        <v>28</v>
      </c>
      <c r="F360" s="200" t="s">
        <v>423</v>
      </c>
      <c r="G360" s="225">
        <v>5.4</v>
      </c>
      <c r="H360" s="225">
        <f t="shared" si="47"/>
        <v>3.65</v>
      </c>
      <c r="I360" s="226"/>
    </row>
    <row r="361" spans="1:9" ht="60">
      <c r="A361" s="200" t="s">
        <v>15</v>
      </c>
      <c r="B361" s="200" t="s">
        <v>143</v>
      </c>
      <c r="C361" s="200" t="s">
        <v>424</v>
      </c>
      <c r="D361" s="200" t="s">
        <v>425</v>
      </c>
      <c r="E361" s="200" t="s">
        <v>13</v>
      </c>
      <c r="F361" s="200" t="s">
        <v>426</v>
      </c>
      <c r="G361" s="225">
        <v>11.07</v>
      </c>
      <c r="H361" s="225">
        <f t="shared" si="47"/>
        <v>9.1199999999999992</v>
      </c>
      <c r="I361" s="226"/>
    </row>
    <row r="362" spans="1:9">
      <c r="A362" s="201" t="s">
        <v>30</v>
      </c>
      <c r="B362" s="201" t="s">
        <v>30</v>
      </c>
      <c r="C362" s="201" t="s">
        <v>30</v>
      </c>
      <c r="D362" s="201" t="s">
        <v>30</v>
      </c>
      <c r="E362" s="201" t="s">
        <v>30</v>
      </c>
      <c r="F362" s="201" t="s">
        <v>30</v>
      </c>
      <c r="G362" s="227" t="s">
        <v>30</v>
      </c>
      <c r="H362" s="227" t="s">
        <v>30</v>
      </c>
      <c r="I362" s="228" t="s">
        <v>30</v>
      </c>
    </row>
    <row r="363" spans="1:9" ht="60">
      <c r="A363" s="199" t="s">
        <v>698</v>
      </c>
      <c r="B363" s="199" t="s">
        <v>143</v>
      </c>
      <c r="C363" s="199" t="s">
        <v>428</v>
      </c>
      <c r="D363" s="199" t="s">
        <v>429</v>
      </c>
      <c r="E363" s="199" t="s">
        <v>13</v>
      </c>
      <c r="F363" s="199" t="s">
        <v>699</v>
      </c>
      <c r="G363" s="223">
        <f>SUM(H364:H370)</f>
        <v>168.59000000000006</v>
      </c>
      <c r="H363" s="223">
        <f>TRUNC(G363 * VALUE(SUBSTITUTE(F363,"QTD: ","")), 2)</f>
        <v>413.04</v>
      </c>
      <c r="I363" s="224" t="str">
        <f>IF(ROUND(ABS(G363-Orçamento!G83),2)&lt;0.01,"OK","DIVERGENTE")</f>
        <v>OK</v>
      </c>
    </row>
    <row r="364" spans="1:9" ht="30">
      <c r="A364" s="200" t="s">
        <v>149</v>
      </c>
      <c r="B364" s="200" t="s">
        <v>143</v>
      </c>
      <c r="C364" s="200" t="s">
        <v>352</v>
      </c>
      <c r="D364" s="200" t="s">
        <v>353</v>
      </c>
      <c r="E364" s="200" t="s">
        <v>18</v>
      </c>
      <c r="F364" s="200" t="s">
        <v>432</v>
      </c>
      <c r="G364" s="225">
        <v>35.159999999999997</v>
      </c>
      <c r="H364" s="225">
        <f t="shared" ref="H364:H370" si="48">TRUNC(F364*G364,2)</f>
        <v>82.87</v>
      </c>
      <c r="I364" s="226" t="str">
        <f>IFERROR(IF(ROUND(G364, 2) &lt;&gt; ROUND(VLOOKUP("C"&amp;C364,C:G, 5, FALSE), 2), "VALOR AUXILIAR DIVERGENTE", "OK"), "NÃO ENCONTRADO")</f>
        <v>OK</v>
      </c>
    </row>
    <row r="365" spans="1:9" ht="30">
      <c r="A365" s="200" t="s">
        <v>149</v>
      </c>
      <c r="B365" s="200" t="s">
        <v>143</v>
      </c>
      <c r="C365" s="200" t="s">
        <v>433</v>
      </c>
      <c r="D365" s="200" t="s">
        <v>434</v>
      </c>
      <c r="E365" s="200" t="s">
        <v>18</v>
      </c>
      <c r="F365" s="200" t="s">
        <v>435</v>
      </c>
      <c r="G365" s="225">
        <v>33</v>
      </c>
      <c r="H365" s="225">
        <f t="shared" si="48"/>
        <v>47.65</v>
      </c>
      <c r="I365" s="226" t="str">
        <f>IFERROR(IF(ROUND(G365, 2) &lt;&gt; ROUND(VLOOKUP("C"&amp;C365,C:G, 5, FALSE), 2), "VALOR AUXILIAR DIVERGENTE", "OK"), "NÃO ENCONTRADO")</f>
        <v>OK</v>
      </c>
    </row>
    <row r="366" spans="1:9" ht="45">
      <c r="A366" s="200" t="s">
        <v>15</v>
      </c>
      <c r="B366" s="200" t="s">
        <v>143</v>
      </c>
      <c r="C366" s="200" t="s">
        <v>436</v>
      </c>
      <c r="D366" s="200" t="s">
        <v>437</v>
      </c>
      <c r="E366" s="200" t="s">
        <v>28</v>
      </c>
      <c r="F366" s="200" t="s">
        <v>408</v>
      </c>
      <c r="G366" s="225">
        <v>23.6</v>
      </c>
      <c r="H366" s="225">
        <f t="shared" si="48"/>
        <v>32.56</v>
      </c>
      <c r="I366" s="226"/>
    </row>
    <row r="367" spans="1:9">
      <c r="A367" s="200" t="s">
        <v>15</v>
      </c>
      <c r="B367" s="200" t="s">
        <v>143</v>
      </c>
      <c r="C367" s="200" t="s">
        <v>355</v>
      </c>
      <c r="D367" s="200" t="s">
        <v>356</v>
      </c>
      <c r="E367" s="200" t="s">
        <v>129</v>
      </c>
      <c r="F367" s="200" t="s">
        <v>438</v>
      </c>
      <c r="G367" s="225">
        <v>11.37</v>
      </c>
      <c r="H367" s="225">
        <f t="shared" si="48"/>
        <v>1.08</v>
      </c>
      <c r="I367" s="226"/>
    </row>
    <row r="368" spans="1:9" ht="30">
      <c r="A368" s="200" t="s">
        <v>15</v>
      </c>
      <c r="B368" s="200" t="s">
        <v>143</v>
      </c>
      <c r="C368" s="200" t="s">
        <v>358</v>
      </c>
      <c r="D368" s="200" t="s">
        <v>359</v>
      </c>
      <c r="E368" s="200" t="s">
        <v>28</v>
      </c>
      <c r="F368" s="200" t="s">
        <v>83</v>
      </c>
      <c r="G368" s="225">
        <v>2.89</v>
      </c>
      <c r="H368" s="225">
        <f t="shared" si="48"/>
        <v>1.27</v>
      </c>
      <c r="I368" s="226"/>
    </row>
    <row r="369" spans="1:9" ht="30">
      <c r="A369" s="200" t="s">
        <v>15</v>
      </c>
      <c r="B369" s="200" t="s">
        <v>143</v>
      </c>
      <c r="C369" s="200" t="s">
        <v>439</v>
      </c>
      <c r="D369" s="200" t="s">
        <v>440</v>
      </c>
      <c r="E369" s="200" t="s">
        <v>28</v>
      </c>
      <c r="F369" s="200" t="s">
        <v>441</v>
      </c>
      <c r="G369" s="225">
        <v>8.25</v>
      </c>
      <c r="H369" s="225">
        <f t="shared" si="48"/>
        <v>3.05</v>
      </c>
      <c r="I369" s="226"/>
    </row>
    <row r="370" spans="1:9" ht="30">
      <c r="A370" s="200" t="s">
        <v>15</v>
      </c>
      <c r="B370" s="200" t="s">
        <v>143</v>
      </c>
      <c r="C370" s="200" t="s">
        <v>363</v>
      </c>
      <c r="D370" s="200" t="s">
        <v>364</v>
      </c>
      <c r="E370" s="200" t="s">
        <v>365</v>
      </c>
      <c r="F370" s="200" t="s">
        <v>442</v>
      </c>
      <c r="G370" s="225">
        <v>6.83</v>
      </c>
      <c r="H370" s="225">
        <f t="shared" si="48"/>
        <v>0.11</v>
      </c>
      <c r="I370" s="226"/>
    </row>
    <row r="371" spans="1:9">
      <c r="A371" s="201" t="s">
        <v>30</v>
      </c>
      <c r="B371" s="201" t="s">
        <v>30</v>
      </c>
      <c r="C371" s="201" t="s">
        <v>30</v>
      </c>
      <c r="D371" s="201" t="s">
        <v>30</v>
      </c>
      <c r="E371" s="201" t="s">
        <v>30</v>
      </c>
      <c r="F371" s="201" t="s">
        <v>30</v>
      </c>
      <c r="G371" s="227" t="s">
        <v>30</v>
      </c>
      <c r="H371" s="227" t="s">
        <v>30</v>
      </c>
      <c r="I371" s="228" t="s">
        <v>30</v>
      </c>
    </row>
    <row r="372" spans="1:9" ht="45">
      <c r="A372" s="199" t="s">
        <v>704</v>
      </c>
      <c r="B372" s="199" t="s">
        <v>143</v>
      </c>
      <c r="C372" s="199" t="s">
        <v>444</v>
      </c>
      <c r="D372" s="199" t="s">
        <v>445</v>
      </c>
      <c r="E372" s="199" t="s">
        <v>156</v>
      </c>
      <c r="F372" s="199" t="s">
        <v>705</v>
      </c>
      <c r="G372" s="223">
        <f>SUM(H373:H377)</f>
        <v>602.61</v>
      </c>
      <c r="H372" s="223">
        <f>TRUNC(G372 * VALUE(SUBSTITUTE(F372,"QTD: ","")), 2)</f>
        <v>717.1</v>
      </c>
      <c r="I372" s="224" t="str">
        <f>IF(ROUND(ABS(G372-Orçamento!G84),2)&lt;0.01,"OK","DIVERGENTE")</f>
        <v>OK</v>
      </c>
    </row>
    <row r="373" spans="1:9" ht="45">
      <c r="A373" s="200" t="s">
        <v>149</v>
      </c>
      <c r="B373" s="200" t="s">
        <v>143</v>
      </c>
      <c r="C373" s="200" t="s">
        <v>449</v>
      </c>
      <c r="D373" s="200" t="s">
        <v>450</v>
      </c>
      <c r="E373" s="200" t="s">
        <v>164</v>
      </c>
      <c r="F373" s="200" t="s">
        <v>451</v>
      </c>
      <c r="G373" s="225">
        <v>0.6</v>
      </c>
      <c r="H373" s="225">
        <f t="shared" ref="H373:H377" si="49">TRUNC(F373*G373,2)</f>
        <v>0.02</v>
      </c>
      <c r="I373" s="226" t="str">
        <f>IFERROR(IF(ROUND(G373, 2) &lt;&gt; ROUND(VLOOKUP("C"&amp;C373,C:G, 5, FALSE), 2), "VALOR AUXILIAR DIVERGENTE", "OK"), "NÃO ENCONTRADO")</f>
        <v>OK</v>
      </c>
    </row>
    <row r="374" spans="1:9" ht="45">
      <c r="A374" s="200" t="s">
        <v>149</v>
      </c>
      <c r="B374" s="200" t="s">
        <v>143</v>
      </c>
      <c r="C374" s="200" t="s">
        <v>453</v>
      </c>
      <c r="D374" s="200" t="s">
        <v>454</v>
      </c>
      <c r="E374" s="200" t="s">
        <v>171</v>
      </c>
      <c r="F374" s="200" t="s">
        <v>455</v>
      </c>
      <c r="G374" s="225">
        <v>1.43</v>
      </c>
      <c r="H374" s="225">
        <f t="shared" si="49"/>
        <v>7.0000000000000007E-2</v>
      </c>
      <c r="I374" s="226" t="str">
        <f>IFERROR(IF(ROUND(G374, 2) &lt;&gt; ROUND(VLOOKUP("C"&amp;C374,C:G, 5, FALSE), 2), "VALOR AUXILIAR DIVERGENTE", "OK"), "NÃO ENCONTRADO")</f>
        <v>OK</v>
      </c>
    </row>
    <row r="375" spans="1:9">
      <c r="A375" s="200" t="s">
        <v>149</v>
      </c>
      <c r="B375" s="200" t="s">
        <v>143</v>
      </c>
      <c r="C375" s="200" t="s">
        <v>150</v>
      </c>
      <c r="D375" s="200" t="s">
        <v>151</v>
      </c>
      <c r="E375" s="200" t="s">
        <v>18</v>
      </c>
      <c r="F375" s="200" t="s">
        <v>456</v>
      </c>
      <c r="G375" s="225">
        <v>31.04</v>
      </c>
      <c r="H375" s="225">
        <f t="shared" si="49"/>
        <v>12.75</v>
      </c>
      <c r="I375" s="226" t="str">
        <f>IFERROR(IF(ROUND(G375, 2) &lt;&gt; ROUND(VLOOKUP("C"&amp;C375,C:G, 5, FALSE), 2), "VALOR AUXILIAR DIVERGENTE", "OK"), "NÃO ENCONTRADO")</f>
        <v>OK</v>
      </c>
    </row>
    <row r="376" spans="1:9">
      <c r="A376" s="200" t="s">
        <v>149</v>
      </c>
      <c r="B376" s="200" t="s">
        <v>143</v>
      </c>
      <c r="C376" s="200" t="s">
        <v>269</v>
      </c>
      <c r="D376" s="200" t="s">
        <v>271</v>
      </c>
      <c r="E376" s="200" t="s">
        <v>18</v>
      </c>
      <c r="F376" s="200" t="s">
        <v>456</v>
      </c>
      <c r="G376" s="225">
        <v>35.869999999999997</v>
      </c>
      <c r="H376" s="225">
        <f t="shared" si="49"/>
        <v>14.74</v>
      </c>
      <c r="I376" s="226" t="str">
        <f>IFERROR(IF(ROUND(G376, 2) &lt;&gt; ROUND(VLOOKUP("C"&amp;C376,C:G, 5, FALSE), 2), "VALOR AUXILIAR DIVERGENTE", "OK"), "NÃO ENCONTRADO")</f>
        <v>OK</v>
      </c>
    </row>
    <row r="377" spans="1:9" ht="60">
      <c r="A377" s="200" t="s">
        <v>15</v>
      </c>
      <c r="B377" s="200" t="s">
        <v>143</v>
      </c>
      <c r="C377" s="200" t="s">
        <v>457</v>
      </c>
      <c r="D377" s="200" t="s">
        <v>458</v>
      </c>
      <c r="E377" s="200" t="s">
        <v>156</v>
      </c>
      <c r="F377" s="200" t="s">
        <v>459</v>
      </c>
      <c r="G377" s="225">
        <v>542.49</v>
      </c>
      <c r="H377" s="225">
        <f t="shared" si="49"/>
        <v>575.03</v>
      </c>
      <c r="I377" s="226"/>
    </row>
    <row r="378" spans="1:9">
      <c r="A378" s="201" t="s">
        <v>30</v>
      </c>
      <c r="B378" s="201" t="s">
        <v>30</v>
      </c>
      <c r="C378" s="201" t="s">
        <v>30</v>
      </c>
      <c r="D378" s="201" t="s">
        <v>30</v>
      </c>
      <c r="E378" s="201" t="s">
        <v>30</v>
      </c>
      <c r="F378" s="201" t="s">
        <v>30</v>
      </c>
      <c r="G378" s="227" t="s">
        <v>30</v>
      </c>
      <c r="H378" s="227" t="s">
        <v>30</v>
      </c>
      <c r="I378" s="228" t="s">
        <v>30</v>
      </c>
    </row>
    <row r="379" spans="1:9" ht="30">
      <c r="A379" s="199" t="s">
        <v>710</v>
      </c>
      <c r="B379" s="199" t="s">
        <v>10</v>
      </c>
      <c r="C379" s="199" t="s">
        <v>711</v>
      </c>
      <c r="D379" s="199" t="s">
        <v>712</v>
      </c>
      <c r="E379" s="199" t="s">
        <v>13</v>
      </c>
      <c r="F379" s="199" t="s">
        <v>713</v>
      </c>
      <c r="G379" s="223">
        <f>SUM(H380)</f>
        <v>16.82</v>
      </c>
      <c r="H379" s="223">
        <f>TRUNC(G379 * VALUE(SUBSTITUTE(F379,"QTD: ","")), 2)</f>
        <v>66.599999999999994</v>
      </c>
      <c r="I379" s="224" t="str">
        <f>IF(ROUND(ABS(G379-Orçamento!G85),2)&lt;0.01,"OK","DIVERGENTE")</f>
        <v>OK</v>
      </c>
    </row>
    <row r="380" spans="1:9" ht="60">
      <c r="A380" s="200" t="s">
        <v>15</v>
      </c>
      <c r="B380" s="200" t="s">
        <v>10</v>
      </c>
      <c r="C380" s="200" t="s">
        <v>714</v>
      </c>
      <c r="D380" s="200" t="s">
        <v>715</v>
      </c>
      <c r="E380" s="200" t="s">
        <v>13</v>
      </c>
      <c r="F380" s="200" t="s">
        <v>25</v>
      </c>
      <c r="G380" s="225">
        <v>16.82</v>
      </c>
      <c r="H380" s="225">
        <f>ROUND(F380*G380,2)</f>
        <v>16.82</v>
      </c>
      <c r="I380" s="226"/>
    </row>
    <row r="381" spans="1:9">
      <c r="A381" s="201" t="s">
        <v>30</v>
      </c>
      <c r="B381" s="201" t="s">
        <v>30</v>
      </c>
      <c r="C381" s="201" t="s">
        <v>30</v>
      </c>
      <c r="D381" s="201" t="s">
        <v>30</v>
      </c>
      <c r="E381" s="201" t="s">
        <v>30</v>
      </c>
      <c r="F381" s="201" t="s">
        <v>30</v>
      </c>
      <c r="G381" s="227" t="s">
        <v>30</v>
      </c>
      <c r="H381" s="227" t="s">
        <v>30</v>
      </c>
      <c r="I381" s="228" t="s">
        <v>30</v>
      </c>
    </row>
    <row r="382" spans="1:9" ht="30">
      <c r="A382" s="199" t="s">
        <v>718</v>
      </c>
      <c r="B382" s="199" t="s">
        <v>143</v>
      </c>
      <c r="C382" s="199" t="s">
        <v>719</v>
      </c>
      <c r="D382" s="199" t="s">
        <v>720</v>
      </c>
      <c r="E382" s="199" t="s">
        <v>13</v>
      </c>
      <c r="F382" s="199" t="s">
        <v>713</v>
      </c>
      <c r="G382" s="223">
        <f>SUM(H383:H386)</f>
        <v>4.76</v>
      </c>
      <c r="H382" s="223">
        <f>TRUNC(G382 * VALUE(SUBSTITUTE(F382,"QTD: ","")), 2)</f>
        <v>18.84</v>
      </c>
      <c r="I382" s="224" t="str">
        <f>IF(ROUND(ABS(G382-Orçamento!G86),2)&lt;0.01,"OK","DIVERGENTE")</f>
        <v>OK</v>
      </c>
    </row>
    <row r="383" spans="1:9" ht="45">
      <c r="A383" s="200" t="s">
        <v>149</v>
      </c>
      <c r="B383" s="200" t="s">
        <v>143</v>
      </c>
      <c r="C383" s="200" t="s">
        <v>721</v>
      </c>
      <c r="D383" s="200" t="s">
        <v>722</v>
      </c>
      <c r="E383" s="200" t="s">
        <v>164</v>
      </c>
      <c r="F383" s="200" t="s">
        <v>723</v>
      </c>
      <c r="G383" s="225">
        <v>0.65</v>
      </c>
      <c r="H383" s="225">
        <f t="shared" ref="H383:H386" si="50">TRUNC(F383*G383,2)</f>
        <v>0.05</v>
      </c>
      <c r="I383" s="226" t="str">
        <f>IFERROR(IF(ROUND(G383, 2) &lt;&gt; ROUND(VLOOKUP("C"&amp;C383,C:G, 5, FALSE), 2), "VALOR AUXILIAR DIVERGENTE", "OK"), "NÃO ENCONTRADO")</f>
        <v>OK</v>
      </c>
    </row>
    <row r="384" spans="1:9" ht="45">
      <c r="A384" s="200" t="s">
        <v>149</v>
      </c>
      <c r="B384" s="200" t="s">
        <v>143</v>
      </c>
      <c r="C384" s="200" t="s">
        <v>724</v>
      </c>
      <c r="D384" s="200" t="s">
        <v>725</v>
      </c>
      <c r="E384" s="200" t="s">
        <v>171</v>
      </c>
      <c r="F384" s="200" t="s">
        <v>726</v>
      </c>
      <c r="G384" s="225">
        <v>3.3</v>
      </c>
      <c r="H384" s="225">
        <f t="shared" si="50"/>
        <v>0.03</v>
      </c>
      <c r="I384" s="226" t="str">
        <f>IFERROR(IF(ROUND(G384, 2) &lt;&gt; ROUND(VLOOKUP("C"&amp;C384,C:G, 5, FALSE), 2), "VALOR AUXILIAR DIVERGENTE", "OK"), "NÃO ENCONTRADO")</f>
        <v>OK</v>
      </c>
    </row>
    <row r="385" spans="1:9">
      <c r="A385" s="200" t="s">
        <v>149</v>
      </c>
      <c r="B385" s="200" t="s">
        <v>143</v>
      </c>
      <c r="C385" s="200" t="s">
        <v>150</v>
      </c>
      <c r="D385" s="200" t="s">
        <v>151</v>
      </c>
      <c r="E385" s="200" t="s">
        <v>18</v>
      </c>
      <c r="F385" s="200" t="s">
        <v>630</v>
      </c>
      <c r="G385" s="225">
        <v>31.04</v>
      </c>
      <c r="H385" s="225">
        <f t="shared" si="50"/>
        <v>1.24</v>
      </c>
      <c r="I385" s="226" t="str">
        <f>IFERROR(IF(ROUND(G385, 2) &lt;&gt; ROUND(VLOOKUP("C"&amp;C385,C:G, 5, FALSE), 2), "VALOR AUXILIAR DIVERGENTE", "OK"), "NÃO ENCONTRADO")</f>
        <v>OK</v>
      </c>
    </row>
    <row r="386" spans="1:9">
      <c r="A386" s="200" t="s">
        <v>149</v>
      </c>
      <c r="B386" s="200" t="s">
        <v>143</v>
      </c>
      <c r="C386" s="200" t="s">
        <v>269</v>
      </c>
      <c r="D386" s="200" t="s">
        <v>271</v>
      </c>
      <c r="E386" s="200" t="s">
        <v>18</v>
      </c>
      <c r="F386" s="200" t="s">
        <v>727</v>
      </c>
      <c r="G386" s="225">
        <v>35.869999999999997</v>
      </c>
      <c r="H386" s="225">
        <f t="shared" si="50"/>
        <v>3.44</v>
      </c>
      <c r="I386" s="226" t="str">
        <f>IFERROR(IF(ROUND(G386, 2) &lt;&gt; ROUND(VLOOKUP("C"&amp;C386,C:G, 5, FALSE), 2), "VALOR AUXILIAR DIVERGENTE", "OK"), "NÃO ENCONTRADO")</f>
        <v>OK</v>
      </c>
    </row>
    <row r="387" spans="1:9">
      <c r="A387" s="201" t="s">
        <v>30</v>
      </c>
      <c r="B387" s="201" t="s">
        <v>30</v>
      </c>
      <c r="C387" s="201" t="s">
        <v>30</v>
      </c>
      <c r="D387" s="201" t="s">
        <v>30</v>
      </c>
      <c r="E387" s="201" t="s">
        <v>30</v>
      </c>
      <c r="F387" s="201" t="s">
        <v>30</v>
      </c>
      <c r="G387" s="227" t="s">
        <v>30</v>
      </c>
      <c r="H387" s="227" t="s">
        <v>30</v>
      </c>
      <c r="I387" s="228" t="s">
        <v>30</v>
      </c>
    </row>
    <row r="388" spans="1:9" ht="45">
      <c r="A388" s="199" t="s">
        <v>729</v>
      </c>
      <c r="B388" s="199" t="s">
        <v>143</v>
      </c>
      <c r="C388" s="199" t="s">
        <v>730</v>
      </c>
      <c r="D388" s="199" t="s">
        <v>731</v>
      </c>
      <c r="E388" s="199" t="s">
        <v>13</v>
      </c>
      <c r="F388" s="199" t="s">
        <v>713</v>
      </c>
      <c r="G388" s="223">
        <f>SUM(H389:H393)</f>
        <v>24.69</v>
      </c>
      <c r="H388" s="223">
        <f>TRUNC(G388 * VALUE(SUBSTITUTE(F388,"QTD: ","")), 2)</f>
        <v>97.77</v>
      </c>
      <c r="I388" s="224" t="str">
        <f>IF(ROUND(ABS(G388-Orçamento!G87),2)&lt;0.01,"OK","DIVERGENTE")</f>
        <v>OK</v>
      </c>
    </row>
    <row r="389" spans="1:9">
      <c r="A389" s="200" t="s">
        <v>149</v>
      </c>
      <c r="B389" s="200" t="s">
        <v>143</v>
      </c>
      <c r="C389" s="200" t="s">
        <v>150</v>
      </c>
      <c r="D389" s="200" t="s">
        <v>151</v>
      </c>
      <c r="E389" s="200" t="s">
        <v>18</v>
      </c>
      <c r="F389" s="200" t="s">
        <v>732</v>
      </c>
      <c r="G389" s="225">
        <v>31.04</v>
      </c>
      <c r="H389" s="225">
        <f t="shared" ref="H389:H393" si="51">TRUNC(F389*G389,2)</f>
        <v>3.56</v>
      </c>
      <c r="I389" s="226" t="str">
        <f>IFERROR(IF(ROUND(G389, 2) &lt;&gt; ROUND(VLOOKUP("C"&amp;C389,C:G, 5, FALSE), 2), "VALOR AUXILIAR DIVERGENTE", "OK"), "NÃO ENCONTRADO")</f>
        <v>OK</v>
      </c>
    </row>
    <row r="390" spans="1:9">
      <c r="A390" s="200" t="s">
        <v>149</v>
      </c>
      <c r="B390" s="200" t="s">
        <v>143</v>
      </c>
      <c r="C390" s="200" t="s">
        <v>556</v>
      </c>
      <c r="D390" s="200" t="s">
        <v>557</v>
      </c>
      <c r="E390" s="200" t="s">
        <v>18</v>
      </c>
      <c r="F390" s="200" t="s">
        <v>733</v>
      </c>
      <c r="G390" s="225">
        <v>37.450000000000003</v>
      </c>
      <c r="H390" s="225">
        <f t="shared" si="51"/>
        <v>10.29</v>
      </c>
      <c r="I390" s="226" t="str">
        <f>IFERROR(IF(ROUND(G390, 2) &lt;&gt; ROUND(VLOOKUP("C"&amp;C390,C:G, 5, FALSE), 2), "VALOR AUXILIAR DIVERGENTE", "OK"), "NÃO ENCONTRADO")</f>
        <v>OK</v>
      </c>
    </row>
    <row r="391" spans="1:9">
      <c r="A391" s="200" t="s">
        <v>15</v>
      </c>
      <c r="B391" s="200" t="s">
        <v>143</v>
      </c>
      <c r="C391" s="200" t="s">
        <v>593</v>
      </c>
      <c r="D391" s="200" t="s">
        <v>594</v>
      </c>
      <c r="E391" s="200" t="s">
        <v>470</v>
      </c>
      <c r="F391" s="200" t="s">
        <v>97</v>
      </c>
      <c r="G391" s="225">
        <v>15.52</v>
      </c>
      <c r="H391" s="225">
        <f t="shared" si="51"/>
        <v>0.15</v>
      </c>
      <c r="I391" s="226"/>
    </row>
    <row r="392" spans="1:9">
      <c r="A392" s="200" t="s">
        <v>15</v>
      </c>
      <c r="B392" s="200" t="s">
        <v>143</v>
      </c>
      <c r="C392" s="200" t="s">
        <v>596</v>
      </c>
      <c r="D392" s="200" t="s">
        <v>597</v>
      </c>
      <c r="E392" s="200" t="s">
        <v>365</v>
      </c>
      <c r="F392" s="200" t="s">
        <v>598</v>
      </c>
      <c r="G392" s="225">
        <v>20.81</v>
      </c>
      <c r="H392" s="225">
        <f t="shared" si="51"/>
        <v>8.8800000000000008</v>
      </c>
      <c r="I392" s="226"/>
    </row>
    <row r="393" spans="1:9" ht="30">
      <c r="A393" s="200" t="s">
        <v>15</v>
      </c>
      <c r="B393" s="200" t="s">
        <v>143</v>
      </c>
      <c r="C393" s="200" t="s">
        <v>559</v>
      </c>
      <c r="D393" s="200" t="s">
        <v>560</v>
      </c>
      <c r="E393" s="200" t="s">
        <v>365</v>
      </c>
      <c r="F393" s="200" t="s">
        <v>686</v>
      </c>
      <c r="G393" s="225">
        <v>11.36</v>
      </c>
      <c r="H393" s="225">
        <f t="shared" si="51"/>
        <v>1.81</v>
      </c>
      <c r="I393" s="226"/>
    </row>
    <row r="394" spans="1:9">
      <c r="A394" s="201" t="s">
        <v>30</v>
      </c>
      <c r="B394" s="201" t="s">
        <v>30</v>
      </c>
      <c r="C394" s="201" t="s">
        <v>30</v>
      </c>
      <c r="D394" s="201" t="s">
        <v>30</v>
      </c>
      <c r="E394" s="201" t="s">
        <v>30</v>
      </c>
      <c r="F394" s="201" t="s">
        <v>30</v>
      </c>
      <c r="G394" s="227" t="s">
        <v>30</v>
      </c>
      <c r="H394" s="227" t="s">
        <v>30</v>
      </c>
      <c r="I394" s="228" t="s">
        <v>30</v>
      </c>
    </row>
    <row r="395" spans="1:9" ht="30">
      <c r="A395" s="199" t="s">
        <v>736</v>
      </c>
      <c r="B395" s="199" t="s">
        <v>10</v>
      </c>
      <c r="C395" s="199" t="s">
        <v>637</v>
      </c>
      <c r="D395" s="199" t="s">
        <v>638</v>
      </c>
      <c r="E395" s="199" t="s">
        <v>129</v>
      </c>
      <c r="F395" s="199" t="s">
        <v>737</v>
      </c>
      <c r="G395" s="223">
        <f>SUM(H396:H399)</f>
        <v>10.27</v>
      </c>
      <c r="H395" s="223">
        <f>TRUNC(G395 * VALUE(SUBSTITUTE(F395,"QTD: ","")), 2)</f>
        <v>2324.1999999999998</v>
      </c>
      <c r="I395" s="224" t="str">
        <f>IF(ROUND(ABS(G395-Orçamento!G89),2)&lt;0.01,"OK","DIVERGENTE")</f>
        <v>OK</v>
      </c>
    </row>
    <row r="396" spans="1:9">
      <c r="A396" s="200" t="s">
        <v>15</v>
      </c>
      <c r="B396" s="200" t="s">
        <v>10</v>
      </c>
      <c r="C396" s="200" t="s">
        <v>625</v>
      </c>
      <c r="D396" s="200" t="s">
        <v>626</v>
      </c>
      <c r="E396" s="200" t="s">
        <v>18</v>
      </c>
      <c r="F396" s="200" t="s">
        <v>630</v>
      </c>
      <c r="G396" s="225">
        <v>29.08</v>
      </c>
      <c r="H396" s="225">
        <f t="shared" ref="H396:H399" si="52">ROUND(F396*G396,2)</f>
        <v>1.1599999999999999</v>
      </c>
      <c r="I396" s="226"/>
    </row>
    <row r="397" spans="1:9">
      <c r="A397" s="200" t="s">
        <v>15</v>
      </c>
      <c r="B397" s="200" t="s">
        <v>10</v>
      </c>
      <c r="C397" s="200" t="s">
        <v>627</v>
      </c>
      <c r="D397" s="200" t="s">
        <v>628</v>
      </c>
      <c r="E397" s="200" t="s">
        <v>18</v>
      </c>
      <c r="F397" s="200" t="s">
        <v>640</v>
      </c>
      <c r="G397" s="225">
        <v>23.9</v>
      </c>
      <c r="H397" s="225">
        <f t="shared" si="52"/>
        <v>1.91</v>
      </c>
      <c r="I397" s="226"/>
    </row>
    <row r="398" spans="1:9">
      <c r="A398" s="200" t="s">
        <v>15</v>
      </c>
      <c r="B398" s="200" t="s">
        <v>10</v>
      </c>
      <c r="C398" s="200" t="s">
        <v>641</v>
      </c>
      <c r="D398" s="200" t="s">
        <v>642</v>
      </c>
      <c r="E398" s="200" t="s">
        <v>129</v>
      </c>
      <c r="F398" s="200" t="s">
        <v>101</v>
      </c>
      <c r="G398" s="225">
        <v>6.17</v>
      </c>
      <c r="H398" s="225">
        <f t="shared" si="52"/>
        <v>6.79</v>
      </c>
      <c r="I398" s="226"/>
    </row>
    <row r="399" spans="1:9">
      <c r="A399" s="200" t="s">
        <v>15</v>
      </c>
      <c r="B399" s="200" t="s">
        <v>10</v>
      </c>
      <c r="C399" s="200" t="s">
        <v>633</v>
      </c>
      <c r="D399" s="200" t="s">
        <v>634</v>
      </c>
      <c r="E399" s="200" t="s">
        <v>129</v>
      </c>
      <c r="F399" s="200" t="s">
        <v>403</v>
      </c>
      <c r="G399" s="225">
        <v>13.64</v>
      </c>
      <c r="H399" s="225">
        <f t="shared" si="52"/>
        <v>0.41</v>
      </c>
      <c r="I399" s="226"/>
    </row>
    <row r="400" spans="1:9">
      <c r="A400" s="201" t="s">
        <v>30</v>
      </c>
      <c r="B400" s="201" t="s">
        <v>30</v>
      </c>
      <c r="C400" s="201" t="s">
        <v>30</v>
      </c>
      <c r="D400" s="201" t="s">
        <v>30</v>
      </c>
      <c r="E400" s="201" t="s">
        <v>30</v>
      </c>
      <c r="F400" s="201" t="s">
        <v>30</v>
      </c>
      <c r="G400" s="227" t="s">
        <v>30</v>
      </c>
      <c r="H400" s="227" t="s">
        <v>30</v>
      </c>
      <c r="I400" s="228" t="s">
        <v>30</v>
      </c>
    </row>
    <row r="401" spans="1:9" ht="30">
      <c r="A401" s="199" t="s">
        <v>738</v>
      </c>
      <c r="B401" s="199" t="s">
        <v>10</v>
      </c>
      <c r="C401" s="199" t="s">
        <v>739</v>
      </c>
      <c r="D401" s="199" t="s">
        <v>740</v>
      </c>
      <c r="E401" s="199" t="s">
        <v>129</v>
      </c>
      <c r="F401" s="199" t="s">
        <v>741</v>
      </c>
      <c r="G401" s="223">
        <f>SUM(H402:H405)</f>
        <v>10.65</v>
      </c>
      <c r="H401" s="223">
        <f>TRUNC(G401 * VALUE(SUBSTITUTE(F401,"QTD: ","")), 2)</f>
        <v>313.11</v>
      </c>
      <c r="I401" s="224" t="str">
        <f>IF(ROUND(ABS(G401-Orçamento!G90),2)&lt;0.01,"OK","DIVERGENTE")</f>
        <v>OK</v>
      </c>
    </row>
    <row r="402" spans="1:9">
      <c r="A402" s="200" t="s">
        <v>15</v>
      </c>
      <c r="B402" s="200" t="s">
        <v>10</v>
      </c>
      <c r="C402" s="200" t="s">
        <v>625</v>
      </c>
      <c r="D402" s="200" t="s">
        <v>626</v>
      </c>
      <c r="E402" s="200" t="s">
        <v>18</v>
      </c>
      <c r="F402" s="200" t="s">
        <v>630</v>
      </c>
      <c r="G402" s="225">
        <v>29.08</v>
      </c>
      <c r="H402" s="225">
        <f t="shared" ref="H402:H405" si="53">ROUND(F402*G402,2)</f>
        <v>1.1599999999999999</v>
      </c>
      <c r="I402" s="226"/>
    </row>
    <row r="403" spans="1:9">
      <c r="A403" s="200" t="s">
        <v>15</v>
      </c>
      <c r="B403" s="200" t="s">
        <v>10</v>
      </c>
      <c r="C403" s="200" t="s">
        <v>627</v>
      </c>
      <c r="D403" s="200" t="s">
        <v>628</v>
      </c>
      <c r="E403" s="200" t="s">
        <v>18</v>
      </c>
      <c r="F403" s="200" t="s">
        <v>640</v>
      </c>
      <c r="G403" s="225">
        <v>23.9</v>
      </c>
      <c r="H403" s="225">
        <f t="shared" si="53"/>
        <v>1.91</v>
      </c>
      <c r="I403" s="226"/>
    </row>
    <row r="404" spans="1:9">
      <c r="A404" s="200" t="s">
        <v>15</v>
      </c>
      <c r="B404" s="200" t="s">
        <v>10</v>
      </c>
      <c r="C404" s="200" t="s">
        <v>743</v>
      </c>
      <c r="D404" s="200" t="s">
        <v>744</v>
      </c>
      <c r="E404" s="200" t="s">
        <v>129</v>
      </c>
      <c r="F404" s="200" t="s">
        <v>101</v>
      </c>
      <c r="G404" s="225">
        <v>6.52</v>
      </c>
      <c r="H404" s="225">
        <f t="shared" si="53"/>
        <v>7.17</v>
      </c>
      <c r="I404" s="226"/>
    </row>
    <row r="405" spans="1:9">
      <c r="A405" s="200" t="s">
        <v>15</v>
      </c>
      <c r="B405" s="200" t="s">
        <v>10</v>
      </c>
      <c r="C405" s="200" t="s">
        <v>633</v>
      </c>
      <c r="D405" s="200" t="s">
        <v>634</v>
      </c>
      <c r="E405" s="200" t="s">
        <v>129</v>
      </c>
      <c r="F405" s="200" t="s">
        <v>403</v>
      </c>
      <c r="G405" s="225">
        <v>13.64</v>
      </c>
      <c r="H405" s="225">
        <f t="shared" si="53"/>
        <v>0.41</v>
      </c>
      <c r="I405" s="226"/>
    </row>
    <row r="406" spans="1:9">
      <c r="A406" s="201" t="s">
        <v>30</v>
      </c>
      <c r="B406" s="201" t="s">
        <v>30</v>
      </c>
      <c r="C406" s="201" t="s">
        <v>30</v>
      </c>
      <c r="D406" s="201" t="s">
        <v>30</v>
      </c>
      <c r="E406" s="201" t="s">
        <v>30</v>
      </c>
      <c r="F406" s="201" t="s">
        <v>30</v>
      </c>
      <c r="G406" s="227" t="s">
        <v>30</v>
      </c>
      <c r="H406" s="227" t="s">
        <v>30</v>
      </c>
      <c r="I406" s="228" t="s">
        <v>30</v>
      </c>
    </row>
    <row r="407" spans="1:9" ht="45">
      <c r="A407" s="199" t="s">
        <v>745</v>
      </c>
      <c r="B407" s="199" t="s">
        <v>143</v>
      </c>
      <c r="C407" s="199" t="s">
        <v>746</v>
      </c>
      <c r="D407" s="199" t="s">
        <v>747</v>
      </c>
      <c r="E407" s="199" t="s">
        <v>129</v>
      </c>
      <c r="F407" s="199" t="s">
        <v>748</v>
      </c>
      <c r="G407" s="223">
        <f>SUM(H408:H412)</f>
        <v>11.129999999999999</v>
      </c>
      <c r="H407" s="223">
        <f>TRUNC(G407 * VALUE(SUBSTITUTE(F407,"QTD: ","")), 2)</f>
        <v>260.88</v>
      </c>
      <c r="I407" s="224" t="str">
        <f>IF(ROUND(ABS(G407-Orçamento!G91),2)&lt;0.01,"OK","DIVERGENTE")</f>
        <v>OK</v>
      </c>
    </row>
    <row r="408" spans="1:9">
      <c r="A408" s="200" t="s">
        <v>149</v>
      </c>
      <c r="B408" s="200" t="s">
        <v>143</v>
      </c>
      <c r="C408" s="200" t="s">
        <v>413</v>
      </c>
      <c r="D408" s="200" t="s">
        <v>414</v>
      </c>
      <c r="E408" s="200" t="s">
        <v>18</v>
      </c>
      <c r="F408" s="200" t="s">
        <v>750</v>
      </c>
      <c r="G408" s="225">
        <v>35.619999999999997</v>
      </c>
      <c r="H408" s="225">
        <f t="shared" ref="H408:H412" si="54">TRUNC(F408*G408,2)</f>
        <v>1.66</v>
      </c>
      <c r="I408" s="226" t="str">
        <f>IFERROR(IF(ROUND(G408, 2) &lt;&gt; ROUND(VLOOKUP("C"&amp;C408,C:G, 5, FALSE), 2), "VALOR AUXILIAR DIVERGENTE", "OK"), "NÃO ENCONTRADO")</f>
        <v>OK</v>
      </c>
    </row>
    <row r="409" spans="1:9" ht="30">
      <c r="A409" s="200" t="s">
        <v>149</v>
      </c>
      <c r="B409" s="200" t="s">
        <v>143</v>
      </c>
      <c r="C409" s="200" t="s">
        <v>416</v>
      </c>
      <c r="D409" s="200" t="s">
        <v>417</v>
      </c>
      <c r="E409" s="200" t="s">
        <v>18</v>
      </c>
      <c r="F409" s="200" t="s">
        <v>752</v>
      </c>
      <c r="G409" s="225">
        <v>33.380000000000003</v>
      </c>
      <c r="H409" s="225">
        <f t="shared" si="54"/>
        <v>0.21</v>
      </c>
      <c r="I409" s="226" t="str">
        <f>IFERROR(IF(ROUND(G409, 2) &lt;&gt; ROUND(VLOOKUP("C"&amp;C409,C:G, 5, FALSE), 2), "VALOR AUXILIAR DIVERGENTE", "OK"), "NÃO ENCONTRADO")</f>
        <v>OK</v>
      </c>
    </row>
    <row r="410" spans="1:9" ht="30">
      <c r="A410" s="200" t="s">
        <v>15</v>
      </c>
      <c r="B410" s="200" t="s">
        <v>143</v>
      </c>
      <c r="C410" s="200" t="s">
        <v>418</v>
      </c>
      <c r="D410" s="200" t="s">
        <v>419</v>
      </c>
      <c r="E410" s="200" t="s">
        <v>129</v>
      </c>
      <c r="F410" s="200" t="s">
        <v>753</v>
      </c>
      <c r="G410" s="225">
        <v>21.9</v>
      </c>
      <c r="H410" s="225">
        <f t="shared" si="54"/>
        <v>0.25</v>
      </c>
      <c r="I410" s="226"/>
    </row>
    <row r="411" spans="1:9" ht="45">
      <c r="A411" s="200" t="s">
        <v>15</v>
      </c>
      <c r="B411" s="200" t="s">
        <v>143</v>
      </c>
      <c r="C411" s="200" t="s">
        <v>754</v>
      </c>
      <c r="D411" s="200" t="s">
        <v>755</v>
      </c>
      <c r="E411" s="200" t="s">
        <v>470</v>
      </c>
      <c r="F411" s="200" t="s">
        <v>756</v>
      </c>
      <c r="G411" s="225">
        <v>0.22</v>
      </c>
      <c r="H411" s="225">
        <f t="shared" si="54"/>
        <v>0.47</v>
      </c>
      <c r="I411" s="226"/>
    </row>
    <row r="412" spans="1:9" ht="60">
      <c r="A412" s="200" t="s">
        <v>15</v>
      </c>
      <c r="B412" s="200" t="s">
        <v>143</v>
      </c>
      <c r="C412" s="200" t="s">
        <v>424</v>
      </c>
      <c r="D412" s="200" t="s">
        <v>425</v>
      </c>
      <c r="E412" s="200" t="s">
        <v>13</v>
      </c>
      <c r="F412" s="200" t="s">
        <v>757</v>
      </c>
      <c r="G412" s="225">
        <v>11.07</v>
      </c>
      <c r="H412" s="225">
        <f t="shared" si="54"/>
        <v>8.5399999999999991</v>
      </c>
      <c r="I412" s="226"/>
    </row>
    <row r="413" spans="1:9">
      <c r="A413" s="201" t="s">
        <v>30</v>
      </c>
      <c r="B413" s="201" t="s">
        <v>30</v>
      </c>
      <c r="C413" s="201" t="s">
        <v>30</v>
      </c>
      <c r="D413" s="201" t="s">
        <v>30</v>
      </c>
      <c r="E413" s="201" t="s">
        <v>30</v>
      </c>
      <c r="F413" s="201" t="s">
        <v>30</v>
      </c>
      <c r="G413" s="227" t="s">
        <v>30</v>
      </c>
      <c r="H413" s="227" t="s">
        <v>30</v>
      </c>
      <c r="I413" s="228" t="s">
        <v>30</v>
      </c>
    </row>
    <row r="414" spans="1:9" ht="30">
      <c r="A414" s="199" t="s">
        <v>758</v>
      </c>
      <c r="B414" s="199" t="s">
        <v>10</v>
      </c>
      <c r="C414" s="199" t="s">
        <v>759</v>
      </c>
      <c r="D414" s="199" t="s">
        <v>760</v>
      </c>
      <c r="E414" s="199" t="s">
        <v>13</v>
      </c>
      <c r="F414" s="199" t="s">
        <v>761</v>
      </c>
      <c r="G414" s="223">
        <f>SUM(H415:H421)</f>
        <v>147.21</v>
      </c>
      <c r="H414" s="223">
        <f>TRUNC(G414 * VALUE(SUBSTITUTE(F414,"QTD: ","")), 2)</f>
        <v>5119.96</v>
      </c>
      <c r="I414" s="224" t="str">
        <f>IF(ROUND(ABS(G414-Orçamento!G92),2)&lt;0.01,"OK","DIVERGENTE")</f>
        <v>OK</v>
      </c>
    </row>
    <row r="415" spans="1:9">
      <c r="A415" s="200" t="s">
        <v>15</v>
      </c>
      <c r="B415" s="200" t="s">
        <v>10</v>
      </c>
      <c r="C415" s="200" t="s">
        <v>604</v>
      </c>
      <c r="D415" s="200" t="s">
        <v>605</v>
      </c>
      <c r="E415" s="200" t="s">
        <v>18</v>
      </c>
      <c r="F415" s="200" t="s">
        <v>762</v>
      </c>
      <c r="G415" s="225">
        <v>29.08</v>
      </c>
      <c r="H415" s="225">
        <f t="shared" ref="H415:H421" si="55">ROUND(F415*G415,2)</f>
        <v>39.26</v>
      </c>
      <c r="I415" s="226"/>
    </row>
    <row r="416" spans="1:9">
      <c r="A416" s="200" t="s">
        <v>15</v>
      </c>
      <c r="B416" s="200" t="s">
        <v>10</v>
      </c>
      <c r="C416" s="200" t="s">
        <v>607</v>
      </c>
      <c r="D416" s="200" t="s">
        <v>608</v>
      </c>
      <c r="E416" s="200" t="s">
        <v>18</v>
      </c>
      <c r="F416" s="200" t="s">
        <v>762</v>
      </c>
      <c r="G416" s="225">
        <v>23.9</v>
      </c>
      <c r="H416" s="225">
        <f t="shared" si="55"/>
        <v>32.270000000000003</v>
      </c>
      <c r="I416" s="226"/>
    </row>
    <row r="417" spans="1:9">
      <c r="A417" s="200" t="s">
        <v>15</v>
      </c>
      <c r="B417" s="200" t="s">
        <v>10</v>
      </c>
      <c r="C417" s="200" t="s">
        <v>764</v>
      </c>
      <c r="D417" s="200" t="s">
        <v>765</v>
      </c>
      <c r="E417" s="200" t="s">
        <v>28</v>
      </c>
      <c r="F417" s="200" t="s">
        <v>766</v>
      </c>
      <c r="G417" s="225">
        <v>3.55</v>
      </c>
      <c r="H417" s="225">
        <f t="shared" si="55"/>
        <v>9.0500000000000007</v>
      </c>
      <c r="I417" s="226"/>
    </row>
    <row r="418" spans="1:9">
      <c r="A418" s="200" t="s">
        <v>15</v>
      </c>
      <c r="B418" s="200" t="s">
        <v>10</v>
      </c>
      <c r="C418" s="200" t="s">
        <v>618</v>
      </c>
      <c r="D418" s="200" t="s">
        <v>619</v>
      </c>
      <c r="E418" s="200" t="s">
        <v>13</v>
      </c>
      <c r="F418" s="200" t="s">
        <v>767</v>
      </c>
      <c r="G418" s="225">
        <v>111.62</v>
      </c>
      <c r="H418" s="225">
        <f t="shared" si="55"/>
        <v>39.07</v>
      </c>
      <c r="I418" s="226"/>
    </row>
    <row r="419" spans="1:9" ht="30">
      <c r="A419" s="200" t="s">
        <v>15</v>
      </c>
      <c r="B419" s="200" t="s">
        <v>10</v>
      </c>
      <c r="C419" s="200" t="s">
        <v>768</v>
      </c>
      <c r="D419" s="200" t="s">
        <v>769</v>
      </c>
      <c r="E419" s="200" t="s">
        <v>13</v>
      </c>
      <c r="F419" s="200" t="s">
        <v>770</v>
      </c>
      <c r="G419" s="225">
        <v>56.58</v>
      </c>
      <c r="H419" s="225">
        <f t="shared" si="55"/>
        <v>24.33</v>
      </c>
      <c r="I419" s="226"/>
    </row>
    <row r="420" spans="1:9">
      <c r="A420" s="200" t="s">
        <v>15</v>
      </c>
      <c r="B420" s="200" t="s">
        <v>10</v>
      </c>
      <c r="C420" s="200" t="s">
        <v>127</v>
      </c>
      <c r="D420" s="200" t="s">
        <v>128</v>
      </c>
      <c r="E420" s="200" t="s">
        <v>129</v>
      </c>
      <c r="F420" s="200" t="s">
        <v>579</v>
      </c>
      <c r="G420" s="225">
        <v>10.220000000000001</v>
      </c>
      <c r="H420" s="225">
        <f t="shared" si="55"/>
        <v>3.07</v>
      </c>
      <c r="I420" s="226"/>
    </row>
    <row r="421" spans="1:9">
      <c r="A421" s="200" t="s">
        <v>15</v>
      </c>
      <c r="B421" s="200" t="s">
        <v>10</v>
      </c>
      <c r="C421" s="200" t="s">
        <v>771</v>
      </c>
      <c r="D421" s="200" t="s">
        <v>772</v>
      </c>
      <c r="E421" s="200" t="s">
        <v>365</v>
      </c>
      <c r="F421" s="200" t="s">
        <v>97</v>
      </c>
      <c r="G421" s="225">
        <v>16.190000000000001</v>
      </c>
      <c r="H421" s="225">
        <f t="shared" si="55"/>
        <v>0.16</v>
      </c>
      <c r="I421" s="226"/>
    </row>
    <row r="422" spans="1:9">
      <c r="A422" s="201" t="s">
        <v>30</v>
      </c>
      <c r="B422" s="201" t="s">
        <v>30</v>
      </c>
      <c r="C422" s="201" t="s">
        <v>30</v>
      </c>
      <c r="D422" s="201" t="s">
        <v>30</v>
      </c>
      <c r="E422" s="201" t="s">
        <v>30</v>
      </c>
      <c r="F422" s="201" t="s">
        <v>30</v>
      </c>
      <c r="G422" s="227" t="s">
        <v>30</v>
      </c>
      <c r="H422" s="227" t="s">
        <v>30</v>
      </c>
      <c r="I422" s="228" t="s">
        <v>30</v>
      </c>
    </row>
    <row r="423" spans="1:9">
      <c r="A423" s="199" t="s">
        <v>773</v>
      </c>
      <c r="B423" s="199" t="s">
        <v>10</v>
      </c>
      <c r="C423" s="199" t="s">
        <v>774</v>
      </c>
      <c r="D423" s="199" t="s">
        <v>775</v>
      </c>
      <c r="E423" s="199" t="s">
        <v>776</v>
      </c>
      <c r="F423" s="199" t="s">
        <v>777</v>
      </c>
      <c r="G423" s="223">
        <f>SUM(H424:H425)</f>
        <v>12.620000000000001</v>
      </c>
      <c r="H423" s="223">
        <f>TRUNC(G423 * VALUE(SUBSTITUTE(F423,"QTD: ","")), 2)</f>
        <v>1037.99</v>
      </c>
      <c r="I423" s="224" t="str">
        <f>IF(ROUND(ABS(G423-Orçamento!G93),2)&lt;0.01,"OK","DIVERGENTE")</f>
        <v>OK</v>
      </c>
    </row>
    <row r="424" spans="1:9" ht="30">
      <c r="A424" s="200" t="s">
        <v>15</v>
      </c>
      <c r="B424" s="200" t="s">
        <v>10</v>
      </c>
      <c r="C424" s="200" t="s">
        <v>778</v>
      </c>
      <c r="D424" s="200" t="s">
        <v>779</v>
      </c>
      <c r="E424" s="200" t="s">
        <v>780</v>
      </c>
      <c r="F424" s="200" t="s">
        <v>781</v>
      </c>
      <c r="G424" s="225">
        <v>1.49</v>
      </c>
      <c r="H424" s="225">
        <f t="shared" ref="H424:H425" si="56">ROUND(F424*G424,2)</f>
        <v>10.23</v>
      </c>
      <c r="I424" s="226"/>
    </row>
    <row r="425" spans="1:9">
      <c r="A425" s="200" t="s">
        <v>15</v>
      </c>
      <c r="B425" s="200" t="s">
        <v>10</v>
      </c>
      <c r="C425" s="200" t="s">
        <v>200</v>
      </c>
      <c r="D425" s="200" t="s">
        <v>201</v>
      </c>
      <c r="E425" s="200" t="s">
        <v>18</v>
      </c>
      <c r="F425" s="200" t="s">
        <v>521</v>
      </c>
      <c r="G425" s="225">
        <v>23.9</v>
      </c>
      <c r="H425" s="225">
        <f t="shared" si="56"/>
        <v>2.39</v>
      </c>
      <c r="I425" s="226"/>
    </row>
    <row r="426" spans="1:9">
      <c r="A426" s="201" t="s">
        <v>30</v>
      </c>
      <c r="B426" s="201" t="s">
        <v>30</v>
      </c>
      <c r="C426" s="201" t="s">
        <v>30</v>
      </c>
      <c r="D426" s="201" t="s">
        <v>30</v>
      </c>
      <c r="E426" s="201" t="s">
        <v>30</v>
      </c>
      <c r="F426" s="201" t="s">
        <v>30</v>
      </c>
      <c r="G426" s="227" t="s">
        <v>30</v>
      </c>
      <c r="H426" s="227" t="s">
        <v>30</v>
      </c>
      <c r="I426" s="228" t="s">
        <v>30</v>
      </c>
    </row>
    <row r="427" spans="1:9" ht="45">
      <c r="A427" s="199" t="s">
        <v>783</v>
      </c>
      <c r="B427" s="199" t="s">
        <v>143</v>
      </c>
      <c r="C427" s="199" t="s">
        <v>381</v>
      </c>
      <c r="D427" s="199" t="s">
        <v>382</v>
      </c>
      <c r="E427" s="199" t="s">
        <v>156</v>
      </c>
      <c r="F427" s="199" t="s">
        <v>784</v>
      </c>
      <c r="G427" s="223">
        <f>SUM(H428:H434)</f>
        <v>502.73</v>
      </c>
      <c r="H427" s="223">
        <f>TRUNC(G427 * VALUE(SUBSTITUTE(F427,"QTD: ","")), 2)</f>
        <v>1196.49</v>
      </c>
      <c r="I427" s="224" t="str">
        <f>IF(ROUND(ABS(G427-Orçamento!G94),2)&lt;0.01,"OK","DIVERGENTE")</f>
        <v>OK</v>
      </c>
    </row>
    <row r="428" spans="1:9" ht="60">
      <c r="A428" s="200" t="s">
        <v>149</v>
      </c>
      <c r="B428" s="200" t="s">
        <v>143</v>
      </c>
      <c r="C428" s="200" t="s">
        <v>785</v>
      </c>
      <c r="D428" s="200" t="s">
        <v>786</v>
      </c>
      <c r="E428" s="200" t="s">
        <v>164</v>
      </c>
      <c r="F428" s="200" t="s">
        <v>787</v>
      </c>
      <c r="G428" s="225">
        <v>0.4</v>
      </c>
      <c r="H428" s="225">
        <f t="shared" ref="H428:H434" si="57">TRUNC(F428*G428,2)</f>
        <v>0.28000000000000003</v>
      </c>
      <c r="I428" s="226" t="str">
        <f>IFERROR(IF(ROUND(G428, 2) &lt;&gt; ROUND(VLOOKUP("C"&amp;C428,C:G, 5, FALSE), 2), "VALOR AUXILIAR DIVERGENTE", "OK"), "NÃO ENCONTRADO")</f>
        <v>OK</v>
      </c>
    </row>
    <row r="429" spans="1:9" ht="60">
      <c r="A429" s="200" t="s">
        <v>149</v>
      </c>
      <c r="B429" s="200" t="s">
        <v>143</v>
      </c>
      <c r="C429" s="200" t="s">
        <v>788</v>
      </c>
      <c r="D429" s="200" t="s">
        <v>789</v>
      </c>
      <c r="E429" s="200" t="s">
        <v>171</v>
      </c>
      <c r="F429" s="200" t="s">
        <v>790</v>
      </c>
      <c r="G429" s="225">
        <v>1.86</v>
      </c>
      <c r="H429" s="225">
        <f t="shared" si="57"/>
        <v>1.4</v>
      </c>
      <c r="I429" s="226" t="str">
        <f>IFERROR(IF(ROUND(G429, 2) &lt;&gt; ROUND(VLOOKUP("C"&amp;C429,C:G, 5, FALSE), 2), "VALOR AUXILIAR DIVERGENTE", "OK"), "NÃO ENCONTRADO")</f>
        <v>OK</v>
      </c>
    </row>
    <row r="430" spans="1:9" ht="45">
      <c r="A430" s="200" t="s">
        <v>149</v>
      </c>
      <c r="B430" s="200" t="s">
        <v>143</v>
      </c>
      <c r="C430" s="200" t="s">
        <v>791</v>
      </c>
      <c r="D430" s="200" t="s">
        <v>792</v>
      </c>
      <c r="E430" s="200" t="s">
        <v>18</v>
      </c>
      <c r="F430" s="200" t="s">
        <v>793</v>
      </c>
      <c r="G430" s="225">
        <v>34.17</v>
      </c>
      <c r="H430" s="225">
        <f t="shared" si="57"/>
        <v>50.01</v>
      </c>
      <c r="I430" s="226" t="str">
        <f>IFERROR(IF(ROUND(G430, 2) &lt;&gt; ROUND(VLOOKUP("C"&amp;C430,C:G, 5, FALSE), 2), "VALOR AUXILIAR DIVERGENTE", "OK"), "NÃO ENCONTRADO")</f>
        <v>OK</v>
      </c>
    </row>
    <row r="431" spans="1:9">
      <c r="A431" s="200" t="s">
        <v>149</v>
      </c>
      <c r="B431" s="200" t="s">
        <v>143</v>
      </c>
      <c r="C431" s="200" t="s">
        <v>150</v>
      </c>
      <c r="D431" s="200" t="s">
        <v>151</v>
      </c>
      <c r="E431" s="200" t="s">
        <v>18</v>
      </c>
      <c r="F431" s="200" t="s">
        <v>794</v>
      </c>
      <c r="G431" s="225">
        <v>31.04</v>
      </c>
      <c r="H431" s="225">
        <f t="shared" si="57"/>
        <v>71.75</v>
      </c>
      <c r="I431" s="226" t="str">
        <f>IFERROR(IF(ROUND(G431, 2) &lt;&gt; ROUND(VLOOKUP("C"&amp;C431,C:G, 5, FALSE), 2), "VALOR AUXILIAR DIVERGENTE", "OK"), "NÃO ENCONTRADO")</f>
        <v>OK</v>
      </c>
    </row>
    <row r="432" spans="1:9" ht="30">
      <c r="A432" s="200" t="s">
        <v>15</v>
      </c>
      <c r="B432" s="200" t="s">
        <v>143</v>
      </c>
      <c r="C432" s="200" t="s">
        <v>795</v>
      </c>
      <c r="D432" s="200" t="s">
        <v>796</v>
      </c>
      <c r="E432" s="200" t="s">
        <v>156</v>
      </c>
      <c r="F432" s="200" t="s">
        <v>797</v>
      </c>
      <c r="G432" s="225">
        <v>87.1</v>
      </c>
      <c r="H432" s="225">
        <f t="shared" si="57"/>
        <v>51.68</v>
      </c>
      <c r="I432" s="226"/>
    </row>
    <row r="433" spans="1:9">
      <c r="A433" s="200" t="s">
        <v>15</v>
      </c>
      <c r="B433" s="200" t="s">
        <v>143</v>
      </c>
      <c r="C433" s="200" t="s">
        <v>798</v>
      </c>
      <c r="D433" s="200" t="s">
        <v>799</v>
      </c>
      <c r="E433" s="200" t="s">
        <v>129</v>
      </c>
      <c r="F433" s="200" t="s">
        <v>800</v>
      </c>
      <c r="G433" s="225">
        <v>0.72</v>
      </c>
      <c r="H433" s="225">
        <f t="shared" si="57"/>
        <v>261.11</v>
      </c>
      <c r="I433" s="226"/>
    </row>
    <row r="434" spans="1:9" ht="30">
      <c r="A434" s="200" t="s">
        <v>15</v>
      </c>
      <c r="B434" s="200" t="s">
        <v>143</v>
      </c>
      <c r="C434" s="200" t="s">
        <v>309</v>
      </c>
      <c r="D434" s="200" t="s">
        <v>310</v>
      </c>
      <c r="E434" s="200" t="s">
        <v>156</v>
      </c>
      <c r="F434" s="200" t="s">
        <v>801</v>
      </c>
      <c r="G434" s="225">
        <v>92</v>
      </c>
      <c r="H434" s="225">
        <f t="shared" si="57"/>
        <v>66.5</v>
      </c>
      <c r="I434" s="226"/>
    </row>
    <row r="435" spans="1:9">
      <c r="A435" s="201" t="s">
        <v>30</v>
      </c>
      <c r="B435" s="201" t="s">
        <v>30</v>
      </c>
      <c r="C435" s="201" t="s">
        <v>30</v>
      </c>
      <c r="D435" s="201" t="s">
        <v>30</v>
      </c>
      <c r="E435" s="201" t="s">
        <v>30</v>
      </c>
      <c r="F435" s="201" t="s">
        <v>30</v>
      </c>
      <c r="G435" s="227" t="s">
        <v>30</v>
      </c>
      <c r="H435" s="227" t="s">
        <v>30</v>
      </c>
      <c r="I435" s="228" t="s">
        <v>30</v>
      </c>
    </row>
    <row r="436" spans="1:9" ht="45">
      <c r="A436" s="199" t="s">
        <v>802</v>
      </c>
      <c r="B436" s="199" t="s">
        <v>143</v>
      </c>
      <c r="C436" s="199" t="s">
        <v>803</v>
      </c>
      <c r="D436" s="199" t="s">
        <v>804</v>
      </c>
      <c r="E436" s="199" t="s">
        <v>156</v>
      </c>
      <c r="F436" s="199" t="s">
        <v>784</v>
      </c>
      <c r="G436" s="223">
        <f>SUM(H437:H441)</f>
        <v>405.96999999999997</v>
      </c>
      <c r="H436" s="223">
        <f>TRUNC(G436 * VALUE(SUBSTITUTE(F436,"QTD: ","")), 2)</f>
        <v>966.2</v>
      </c>
      <c r="I436" s="224" t="str">
        <f>IF(ROUND(ABS(G436-Orçamento!G95),2)&lt;0.01,"OK","DIVERGENTE")</f>
        <v>OK</v>
      </c>
    </row>
    <row r="437" spans="1:9" ht="45">
      <c r="A437" s="200" t="s">
        <v>149</v>
      </c>
      <c r="B437" s="200" t="s">
        <v>143</v>
      </c>
      <c r="C437" s="200" t="s">
        <v>449</v>
      </c>
      <c r="D437" s="200" t="s">
        <v>450</v>
      </c>
      <c r="E437" s="200" t="s">
        <v>164</v>
      </c>
      <c r="F437" s="200" t="s">
        <v>805</v>
      </c>
      <c r="G437" s="225">
        <v>0.6</v>
      </c>
      <c r="H437" s="225">
        <f t="shared" ref="H437:H441" si="58">TRUNC(F437*G437,2)</f>
        <v>0.85</v>
      </c>
      <c r="I437" s="226" t="str">
        <f>IFERROR(IF(ROUND(G437, 2) &lt;&gt; ROUND(VLOOKUP("C"&amp;C437,C:G, 5, FALSE), 2), "VALOR AUXILIAR DIVERGENTE", "OK"), "NÃO ENCONTRADO")</f>
        <v>OK</v>
      </c>
    </row>
    <row r="438" spans="1:9" ht="45">
      <c r="A438" s="200" t="s">
        <v>149</v>
      </c>
      <c r="B438" s="200" t="s">
        <v>143</v>
      </c>
      <c r="C438" s="200" t="s">
        <v>453</v>
      </c>
      <c r="D438" s="200" t="s">
        <v>454</v>
      </c>
      <c r="E438" s="200" t="s">
        <v>171</v>
      </c>
      <c r="F438" s="200" t="s">
        <v>806</v>
      </c>
      <c r="G438" s="225">
        <v>1.43</v>
      </c>
      <c r="H438" s="225">
        <f t="shared" si="58"/>
        <v>1.49</v>
      </c>
      <c r="I438" s="226" t="str">
        <f>IFERROR(IF(ROUND(G438, 2) &lt;&gt; ROUND(VLOOKUP("C"&amp;C438,C:G, 5, FALSE), 2), "VALOR AUXILIAR DIVERGENTE", "OK"), "NÃO ENCONTRADO")</f>
        <v>OK</v>
      </c>
    </row>
    <row r="439" spans="1:9">
      <c r="A439" s="200" t="s">
        <v>149</v>
      </c>
      <c r="B439" s="200" t="s">
        <v>143</v>
      </c>
      <c r="C439" s="200" t="s">
        <v>150</v>
      </c>
      <c r="D439" s="200" t="s">
        <v>151</v>
      </c>
      <c r="E439" s="200" t="s">
        <v>18</v>
      </c>
      <c r="F439" s="200" t="s">
        <v>807</v>
      </c>
      <c r="G439" s="225">
        <v>31.04</v>
      </c>
      <c r="H439" s="225">
        <f t="shared" si="58"/>
        <v>228.98</v>
      </c>
      <c r="I439" s="226" t="str">
        <f>IFERROR(IF(ROUND(G439, 2) &lt;&gt; ROUND(VLOOKUP("C"&amp;C439,C:G, 5, FALSE), 2), "VALOR AUXILIAR DIVERGENTE", "OK"), "NÃO ENCONTRADO")</f>
        <v>OK</v>
      </c>
    </row>
    <row r="440" spans="1:9">
      <c r="A440" s="200" t="s">
        <v>149</v>
      </c>
      <c r="B440" s="200" t="s">
        <v>143</v>
      </c>
      <c r="C440" s="200" t="s">
        <v>269</v>
      </c>
      <c r="D440" s="200" t="s">
        <v>271</v>
      </c>
      <c r="E440" s="200" t="s">
        <v>18</v>
      </c>
      <c r="F440" s="200" t="s">
        <v>808</v>
      </c>
      <c r="G440" s="225">
        <v>35.869999999999997</v>
      </c>
      <c r="H440" s="225">
        <f t="shared" si="58"/>
        <v>88.2</v>
      </c>
      <c r="I440" s="226" t="str">
        <f>IFERROR(IF(ROUND(G440, 2) &lt;&gt; ROUND(VLOOKUP("C"&amp;C440,C:G, 5, FALSE), 2), "VALOR AUXILIAR DIVERGENTE", "OK"), "NÃO ENCONTRADO")</f>
        <v>OK</v>
      </c>
    </row>
    <row r="441" spans="1:9" ht="30">
      <c r="A441" s="200" t="s">
        <v>149</v>
      </c>
      <c r="B441" s="200" t="s">
        <v>143</v>
      </c>
      <c r="C441" s="200" t="s">
        <v>352</v>
      </c>
      <c r="D441" s="200" t="s">
        <v>353</v>
      </c>
      <c r="E441" s="200" t="s">
        <v>18</v>
      </c>
      <c r="F441" s="200" t="s">
        <v>808</v>
      </c>
      <c r="G441" s="225">
        <v>35.159999999999997</v>
      </c>
      <c r="H441" s="225">
        <f t="shared" si="58"/>
        <v>86.45</v>
      </c>
      <c r="I441" s="226" t="str">
        <f>IFERROR(IF(ROUND(G441, 2) &lt;&gt; ROUND(VLOOKUP("C"&amp;C441,C:G, 5, FALSE), 2), "VALOR AUXILIAR DIVERGENTE", "OK"), "NÃO ENCONTRADO")</f>
        <v>OK</v>
      </c>
    </row>
    <row r="442" spans="1:9">
      <c r="A442" s="201" t="s">
        <v>30</v>
      </c>
      <c r="B442" s="201" t="s">
        <v>30</v>
      </c>
      <c r="C442" s="201" t="s">
        <v>30</v>
      </c>
      <c r="D442" s="201" t="s">
        <v>30</v>
      </c>
      <c r="E442" s="201" t="s">
        <v>30</v>
      </c>
      <c r="F442" s="201" t="s">
        <v>30</v>
      </c>
      <c r="G442" s="227" t="s">
        <v>30</v>
      </c>
      <c r="H442" s="227" t="s">
        <v>30</v>
      </c>
      <c r="I442" s="228" t="s">
        <v>30</v>
      </c>
    </row>
    <row r="443" spans="1:9">
      <c r="A443" s="199" t="s">
        <v>809</v>
      </c>
      <c r="B443" s="199" t="s">
        <v>10</v>
      </c>
      <c r="C443" s="199" t="s">
        <v>810</v>
      </c>
      <c r="D443" s="199" t="s">
        <v>811</v>
      </c>
      <c r="E443" s="199" t="s">
        <v>13</v>
      </c>
      <c r="F443" s="199" t="s">
        <v>761</v>
      </c>
      <c r="G443" s="223">
        <f>SUM(H444:H446)</f>
        <v>33.11</v>
      </c>
      <c r="H443" s="223">
        <f>TRUNC(G443 * VALUE(SUBSTITUTE(F443,"QTD: ","")), 2)</f>
        <v>1151.56</v>
      </c>
      <c r="I443" s="224" t="str">
        <f>IF(ROUND(ABS(G443-Orçamento!G97),2)&lt;0.01,"OK","DIVERGENTE")</f>
        <v>OK</v>
      </c>
    </row>
    <row r="444" spans="1:9">
      <c r="A444" s="200" t="s">
        <v>15</v>
      </c>
      <c r="B444" s="200" t="s">
        <v>10</v>
      </c>
      <c r="C444" s="200" t="s">
        <v>567</v>
      </c>
      <c r="D444" s="200" t="s">
        <v>568</v>
      </c>
      <c r="E444" s="200" t="s">
        <v>18</v>
      </c>
      <c r="F444" s="200" t="s">
        <v>545</v>
      </c>
      <c r="G444" s="225">
        <v>34.83</v>
      </c>
      <c r="H444" s="225">
        <f t="shared" ref="H444:H446" si="59">ROUND(F444*G444,2)</f>
        <v>8.7100000000000009</v>
      </c>
      <c r="I444" s="226"/>
    </row>
    <row r="445" spans="1:9">
      <c r="A445" s="200" t="s">
        <v>15</v>
      </c>
      <c r="B445" s="200" t="s">
        <v>10</v>
      </c>
      <c r="C445" s="200" t="s">
        <v>570</v>
      </c>
      <c r="D445" s="200" t="s">
        <v>571</v>
      </c>
      <c r="E445" s="200" t="s">
        <v>18</v>
      </c>
      <c r="F445" s="200" t="s">
        <v>545</v>
      </c>
      <c r="G445" s="225">
        <v>23.9</v>
      </c>
      <c r="H445" s="225">
        <f t="shared" si="59"/>
        <v>5.98</v>
      </c>
      <c r="I445" s="226"/>
    </row>
    <row r="446" spans="1:9" ht="30">
      <c r="A446" s="200" t="s">
        <v>15</v>
      </c>
      <c r="B446" s="200" t="s">
        <v>10</v>
      </c>
      <c r="C446" s="200" t="s">
        <v>813</v>
      </c>
      <c r="D446" s="200" t="s">
        <v>814</v>
      </c>
      <c r="E446" s="200" t="s">
        <v>365</v>
      </c>
      <c r="F446" s="200" t="s">
        <v>576</v>
      </c>
      <c r="G446" s="225">
        <v>76.77</v>
      </c>
      <c r="H446" s="225">
        <f t="shared" si="59"/>
        <v>18.420000000000002</v>
      </c>
      <c r="I446" s="226"/>
    </row>
    <row r="447" spans="1:9">
      <c r="A447" s="201" t="s">
        <v>30</v>
      </c>
      <c r="B447" s="201" t="s">
        <v>30</v>
      </c>
      <c r="C447" s="201" t="s">
        <v>30</v>
      </c>
      <c r="D447" s="201" t="s">
        <v>30</v>
      </c>
      <c r="E447" s="201" t="s">
        <v>30</v>
      </c>
      <c r="F447" s="201" t="s">
        <v>30</v>
      </c>
      <c r="G447" s="227" t="s">
        <v>30</v>
      </c>
      <c r="H447" s="227" t="s">
        <v>30</v>
      </c>
      <c r="I447" s="228" t="s">
        <v>30</v>
      </c>
    </row>
    <row r="448" spans="1:9" ht="30">
      <c r="A448" s="199" t="s">
        <v>815</v>
      </c>
      <c r="B448" s="199" t="s">
        <v>10</v>
      </c>
      <c r="C448" s="199" t="s">
        <v>816</v>
      </c>
      <c r="D448" s="199" t="s">
        <v>817</v>
      </c>
      <c r="E448" s="199" t="s">
        <v>156</v>
      </c>
      <c r="F448" s="199" t="s">
        <v>818</v>
      </c>
      <c r="G448" s="223">
        <f>SUM(H449:H480)</f>
        <v>3242.9600000000009</v>
      </c>
      <c r="H448" s="223">
        <f>TRUNC(G448 * VALUE(SUBSTITUTE(F448,"QTD: ","")), 2)</f>
        <v>778.31</v>
      </c>
      <c r="I448" s="224" t="str">
        <f>IF(ROUND(ABS(G448-Orçamento!G98),2)&lt;0.01,"OK","DIVERGENTE")</f>
        <v>OK</v>
      </c>
    </row>
    <row r="449" spans="1:9">
      <c r="A449" s="200" t="s">
        <v>15</v>
      </c>
      <c r="B449" s="200" t="s">
        <v>10</v>
      </c>
      <c r="C449" s="200" t="s">
        <v>604</v>
      </c>
      <c r="D449" s="200" t="s">
        <v>605</v>
      </c>
      <c r="E449" s="200" t="s">
        <v>18</v>
      </c>
      <c r="F449" s="200" t="s">
        <v>820</v>
      </c>
      <c r="G449" s="225">
        <v>29.08</v>
      </c>
      <c r="H449" s="225">
        <f t="shared" ref="H449:H480" si="60">ROUND(F449*G449,2)</f>
        <v>56.42</v>
      </c>
      <c r="I449" s="226"/>
    </row>
    <row r="450" spans="1:9">
      <c r="A450" s="200" t="s">
        <v>15</v>
      </c>
      <c r="B450" s="200" t="s">
        <v>10</v>
      </c>
      <c r="C450" s="200" t="s">
        <v>625</v>
      </c>
      <c r="D450" s="200" t="s">
        <v>626</v>
      </c>
      <c r="E450" s="200" t="s">
        <v>18</v>
      </c>
      <c r="F450" s="200" t="s">
        <v>821</v>
      </c>
      <c r="G450" s="225">
        <v>29.08</v>
      </c>
      <c r="H450" s="225">
        <f t="shared" si="60"/>
        <v>218.1</v>
      </c>
      <c r="I450" s="226"/>
    </row>
    <row r="451" spans="1:9">
      <c r="A451" s="200" t="s">
        <v>15</v>
      </c>
      <c r="B451" s="200" t="s">
        <v>10</v>
      </c>
      <c r="C451" s="200" t="s">
        <v>627</v>
      </c>
      <c r="D451" s="200" t="s">
        <v>628</v>
      </c>
      <c r="E451" s="200" t="s">
        <v>18</v>
      </c>
      <c r="F451" s="200" t="s">
        <v>824</v>
      </c>
      <c r="G451" s="225">
        <v>23.9</v>
      </c>
      <c r="H451" s="225">
        <f t="shared" si="60"/>
        <v>143.4</v>
      </c>
      <c r="I451" s="226"/>
    </row>
    <row r="452" spans="1:9">
      <c r="A452" s="200" t="s">
        <v>15</v>
      </c>
      <c r="B452" s="200" t="s">
        <v>10</v>
      </c>
      <c r="C452" s="200" t="s">
        <v>316</v>
      </c>
      <c r="D452" s="200" t="s">
        <v>317</v>
      </c>
      <c r="E452" s="200" t="s">
        <v>18</v>
      </c>
      <c r="F452" s="200" t="s">
        <v>825</v>
      </c>
      <c r="G452" s="225">
        <v>29.08</v>
      </c>
      <c r="H452" s="225">
        <f t="shared" si="60"/>
        <v>238.75</v>
      </c>
      <c r="I452" s="226"/>
    </row>
    <row r="453" spans="1:9">
      <c r="A453" s="200" t="s">
        <v>15</v>
      </c>
      <c r="B453" s="200" t="s">
        <v>10</v>
      </c>
      <c r="C453" s="200" t="s">
        <v>200</v>
      </c>
      <c r="D453" s="200" t="s">
        <v>201</v>
      </c>
      <c r="E453" s="200" t="s">
        <v>18</v>
      </c>
      <c r="F453" s="200" t="s">
        <v>826</v>
      </c>
      <c r="G453" s="225">
        <v>23.9</v>
      </c>
      <c r="H453" s="225">
        <f t="shared" si="60"/>
        <v>237.57</v>
      </c>
      <c r="I453" s="226"/>
    </row>
    <row r="454" spans="1:9">
      <c r="A454" s="200" t="s">
        <v>15</v>
      </c>
      <c r="B454" s="200" t="s">
        <v>10</v>
      </c>
      <c r="C454" s="200" t="s">
        <v>827</v>
      </c>
      <c r="D454" s="200" t="s">
        <v>828</v>
      </c>
      <c r="E454" s="200" t="s">
        <v>18</v>
      </c>
      <c r="F454" s="200" t="s">
        <v>403</v>
      </c>
      <c r="G454" s="225">
        <v>397.92</v>
      </c>
      <c r="H454" s="225">
        <f t="shared" si="60"/>
        <v>11.94</v>
      </c>
      <c r="I454" s="226"/>
    </row>
    <row r="455" spans="1:9">
      <c r="A455" s="200" t="s">
        <v>15</v>
      </c>
      <c r="B455" s="200" t="s">
        <v>10</v>
      </c>
      <c r="C455" s="200" t="s">
        <v>829</v>
      </c>
      <c r="D455" s="200" t="s">
        <v>830</v>
      </c>
      <c r="E455" s="200" t="s">
        <v>18</v>
      </c>
      <c r="F455" s="200" t="s">
        <v>521</v>
      </c>
      <c r="G455" s="225">
        <v>139.9</v>
      </c>
      <c r="H455" s="225">
        <f t="shared" si="60"/>
        <v>13.99</v>
      </c>
      <c r="I455" s="226"/>
    </row>
    <row r="456" spans="1:9">
      <c r="A456" s="200" t="s">
        <v>15</v>
      </c>
      <c r="B456" s="200" t="s">
        <v>10</v>
      </c>
      <c r="C456" s="200" t="s">
        <v>831</v>
      </c>
      <c r="D456" s="200" t="s">
        <v>832</v>
      </c>
      <c r="E456" s="200" t="s">
        <v>18</v>
      </c>
      <c r="F456" s="200" t="s">
        <v>90</v>
      </c>
      <c r="G456" s="225">
        <v>234.55</v>
      </c>
      <c r="H456" s="225">
        <f t="shared" si="60"/>
        <v>14.07</v>
      </c>
      <c r="I456" s="226"/>
    </row>
    <row r="457" spans="1:9">
      <c r="A457" s="200" t="s">
        <v>15</v>
      </c>
      <c r="B457" s="200" t="s">
        <v>10</v>
      </c>
      <c r="C457" s="200" t="s">
        <v>833</v>
      </c>
      <c r="D457" s="200" t="s">
        <v>834</v>
      </c>
      <c r="E457" s="200" t="s">
        <v>18</v>
      </c>
      <c r="F457" s="200" t="s">
        <v>535</v>
      </c>
      <c r="G457" s="225">
        <v>129.43</v>
      </c>
      <c r="H457" s="225">
        <f t="shared" si="60"/>
        <v>51.77</v>
      </c>
      <c r="I457" s="226"/>
    </row>
    <row r="458" spans="1:9">
      <c r="A458" s="200" t="s">
        <v>15</v>
      </c>
      <c r="B458" s="200" t="s">
        <v>10</v>
      </c>
      <c r="C458" s="200" t="s">
        <v>835</v>
      </c>
      <c r="D458" s="200" t="s">
        <v>836</v>
      </c>
      <c r="E458" s="200" t="s">
        <v>18</v>
      </c>
      <c r="F458" s="200" t="s">
        <v>837</v>
      </c>
      <c r="G458" s="225">
        <v>59.93</v>
      </c>
      <c r="H458" s="225">
        <f t="shared" si="60"/>
        <v>41.95</v>
      </c>
      <c r="I458" s="226"/>
    </row>
    <row r="459" spans="1:9">
      <c r="A459" s="200" t="s">
        <v>15</v>
      </c>
      <c r="B459" s="200" t="s">
        <v>10</v>
      </c>
      <c r="C459" s="200" t="s">
        <v>319</v>
      </c>
      <c r="D459" s="200" t="s">
        <v>320</v>
      </c>
      <c r="E459" s="200" t="s">
        <v>129</v>
      </c>
      <c r="F459" s="200" t="s">
        <v>838</v>
      </c>
      <c r="G459" s="225">
        <v>0.67</v>
      </c>
      <c r="H459" s="225">
        <f t="shared" si="60"/>
        <v>8.1300000000000008</v>
      </c>
      <c r="I459" s="226"/>
    </row>
    <row r="460" spans="1:9" ht="30">
      <c r="A460" s="200" t="s">
        <v>15</v>
      </c>
      <c r="B460" s="200" t="s">
        <v>10</v>
      </c>
      <c r="C460" s="200" t="s">
        <v>323</v>
      </c>
      <c r="D460" s="200" t="s">
        <v>324</v>
      </c>
      <c r="E460" s="200" t="s">
        <v>156</v>
      </c>
      <c r="F460" s="200" t="s">
        <v>403</v>
      </c>
      <c r="G460" s="225">
        <v>174.05</v>
      </c>
      <c r="H460" s="225">
        <f t="shared" si="60"/>
        <v>5.22</v>
      </c>
      <c r="I460" s="226"/>
    </row>
    <row r="461" spans="1:9">
      <c r="A461" s="200" t="s">
        <v>15</v>
      </c>
      <c r="B461" s="200" t="s">
        <v>10</v>
      </c>
      <c r="C461" s="200" t="s">
        <v>279</v>
      </c>
      <c r="D461" s="200" t="s">
        <v>280</v>
      </c>
      <c r="E461" s="200" t="s">
        <v>156</v>
      </c>
      <c r="F461" s="200" t="s">
        <v>685</v>
      </c>
      <c r="G461" s="225">
        <v>160.44</v>
      </c>
      <c r="H461" s="225">
        <f t="shared" si="60"/>
        <v>8.02</v>
      </c>
      <c r="I461" s="226"/>
    </row>
    <row r="462" spans="1:9">
      <c r="A462" s="200" t="s">
        <v>15</v>
      </c>
      <c r="B462" s="200" t="s">
        <v>10</v>
      </c>
      <c r="C462" s="200" t="s">
        <v>839</v>
      </c>
      <c r="D462" s="200" t="s">
        <v>840</v>
      </c>
      <c r="E462" s="200" t="s">
        <v>156</v>
      </c>
      <c r="F462" s="200" t="s">
        <v>97</v>
      </c>
      <c r="G462" s="225">
        <v>178.38</v>
      </c>
      <c r="H462" s="225">
        <f t="shared" si="60"/>
        <v>1.78</v>
      </c>
      <c r="I462" s="226"/>
    </row>
    <row r="463" spans="1:9">
      <c r="A463" s="200" t="s">
        <v>15</v>
      </c>
      <c r="B463" s="200" t="s">
        <v>10</v>
      </c>
      <c r="C463" s="200" t="s">
        <v>641</v>
      </c>
      <c r="D463" s="200" t="s">
        <v>642</v>
      </c>
      <c r="E463" s="200" t="s">
        <v>129</v>
      </c>
      <c r="F463" s="200" t="s">
        <v>841</v>
      </c>
      <c r="G463" s="225">
        <v>6.17</v>
      </c>
      <c r="H463" s="225">
        <f t="shared" si="60"/>
        <v>203.61</v>
      </c>
      <c r="I463" s="226"/>
    </row>
    <row r="464" spans="1:9">
      <c r="A464" s="200" t="s">
        <v>15</v>
      </c>
      <c r="B464" s="200" t="s">
        <v>10</v>
      </c>
      <c r="C464" s="200" t="s">
        <v>631</v>
      </c>
      <c r="D464" s="200" t="s">
        <v>632</v>
      </c>
      <c r="E464" s="200" t="s">
        <v>129</v>
      </c>
      <c r="F464" s="200" t="s">
        <v>842</v>
      </c>
      <c r="G464" s="225">
        <v>7.46</v>
      </c>
      <c r="H464" s="225">
        <f t="shared" si="60"/>
        <v>574.41999999999996</v>
      </c>
      <c r="I464" s="226"/>
    </row>
    <row r="465" spans="1:9" ht="30">
      <c r="A465" s="200" t="s">
        <v>15</v>
      </c>
      <c r="B465" s="200" t="s">
        <v>10</v>
      </c>
      <c r="C465" s="200" t="s">
        <v>843</v>
      </c>
      <c r="D465" s="200" t="s">
        <v>844</v>
      </c>
      <c r="E465" s="200" t="s">
        <v>156</v>
      </c>
      <c r="F465" s="200" t="s">
        <v>305</v>
      </c>
      <c r="G465" s="225">
        <v>641.02</v>
      </c>
      <c r="H465" s="225">
        <f t="shared" si="60"/>
        <v>660.25</v>
      </c>
      <c r="I465" s="226"/>
    </row>
    <row r="466" spans="1:9" ht="30">
      <c r="A466" s="200" t="s">
        <v>15</v>
      </c>
      <c r="B466" s="200" t="s">
        <v>10</v>
      </c>
      <c r="C466" s="200" t="s">
        <v>124</v>
      </c>
      <c r="D466" s="200" t="s">
        <v>125</v>
      </c>
      <c r="E466" s="200" t="s">
        <v>28</v>
      </c>
      <c r="F466" s="200" t="s">
        <v>845</v>
      </c>
      <c r="G466" s="225">
        <v>22.02</v>
      </c>
      <c r="H466" s="225">
        <f t="shared" si="60"/>
        <v>47.56</v>
      </c>
      <c r="I466" s="226"/>
    </row>
    <row r="467" spans="1:9">
      <c r="A467" s="200" t="s">
        <v>15</v>
      </c>
      <c r="B467" s="200" t="s">
        <v>10</v>
      </c>
      <c r="C467" s="200" t="s">
        <v>615</v>
      </c>
      <c r="D467" s="200" t="s">
        <v>616</v>
      </c>
      <c r="E467" s="200" t="s">
        <v>28</v>
      </c>
      <c r="F467" s="200" t="s">
        <v>846</v>
      </c>
      <c r="G467" s="225">
        <v>6.72</v>
      </c>
      <c r="H467" s="225">
        <f t="shared" si="60"/>
        <v>18.48</v>
      </c>
      <c r="I467" s="226"/>
    </row>
    <row r="468" spans="1:9">
      <c r="A468" s="200" t="s">
        <v>15</v>
      </c>
      <c r="B468" s="200" t="s">
        <v>10</v>
      </c>
      <c r="C468" s="200" t="s">
        <v>618</v>
      </c>
      <c r="D468" s="200" t="s">
        <v>619</v>
      </c>
      <c r="E468" s="200" t="s">
        <v>13</v>
      </c>
      <c r="F468" s="200" t="s">
        <v>847</v>
      </c>
      <c r="G468" s="225">
        <v>111.62</v>
      </c>
      <c r="H468" s="225">
        <f t="shared" si="60"/>
        <v>58.04</v>
      </c>
      <c r="I468" s="226"/>
    </row>
    <row r="469" spans="1:9" ht="30">
      <c r="A469" s="200" t="s">
        <v>15</v>
      </c>
      <c r="B469" s="200" t="s">
        <v>10</v>
      </c>
      <c r="C469" s="200" t="s">
        <v>848</v>
      </c>
      <c r="D469" s="200" t="s">
        <v>849</v>
      </c>
      <c r="E469" s="200" t="s">
        <v>13</v>
      </c>
      <c r="F469" s="200" t="s">
        <v>850</v>
      </c>
      <c r="G469" s="225">
        <v>28</v>
      </c>
      <c r="H469" s="225">
        <f t="shared" si="60"/>
        <v>12.88</v>
      </c>
      <c r="I469" s="226"/>
    </row>
    <row r="470" spans="1:9">
      <c r="A470" s="200" t="s">
        <v>15</v>
      </c>
      <c r="B470" s="200" t="s">
        <v>10</v>
      </c>
      <c r="C470" s="200" t="s">
        <v>127</v>
      </c>
      <c r="D470" s="200" t="s">
        <v>128</v>
      </c>
      <c r="E470" s="200" t="s">
        <v>129</v>
      </c>
      <c r="F470" s="200" t="s">
        <v>851</v>
      </c>
      <c r="G470" s="225">
        <v>10.220000000000001</v>
      </c>
      <c r="H470" s="225">
        <f t="shared" si="60"/>
        <v>8.2799999999999994</v>
      </c>
      <c r="I470" s="226"/>
    </row>
    <row r="471" spans="1:9">
      <c r="A471" s="200" t="s">
        <v>15</v>
      </c>
      <c r="B471" s="200" t="s">
        <v>10</v>
      </c>
      <c r="C471" s="200" t="s">
        <v>633</v>
      </c>
      <c r="D471" s="200" t="s">
        <v>634</v>
      </c>
      <c r="E471" s="200" t="s">
        <v>129</v>
      </c>
      <c r="F471" s="200" t="s">
        <v>852</v>
      </c>
      <c r="G471" s="225">
        <v>13.64</v>
      </c>
      <c r="H471" s="225">
        <f t="shared" si="60"/>
        <v>18.55</v>
      </c>
      <c r="I471" s="226"/>
    </row>
    <row r="472" spans="1:9">
      <c r="A472" s="200" t="s">
        <v>15</v>
      </c>
      <c r="B472" s="200" t="s">
        <v>10</v>
      </c>
      <c r="C472" s="200" t="s">
        <v>855</v>
      </c>
      <c r="D472" s="200" t="s">
        <v>856</v>
      </c>
      <c r="E472" s="200" t="s">
        <v>129</v>
      </c>
      <c r="F472" s="200" t="s">
        <v>857</v>
      </c>
      <c r="G472" s="225">
        <v>9.11</v>
      </c>
      <c r="H472" s="225">
        <f t="shared" si="60"/>
        <v>60.13</v>
      </c>
      <c r="I472" s="226"/>
    </row>
    <row r="473" spans="1:9" ht="45">
      <c r="A473" s="200" t="s">
        <v>15</v>
      </c>
      <c r="B473" s="200" t="s">
        <v>10</v>
      </c>
      <c r="C473" s="200" t="s">
        <v>858</v>
      </c>
      <c r="D473" s="200" t="s">
        <v>859</v>
      </c>
      <c r="E473" s="200" t="s">
        <v>470</v>
      </c>
      <c r="F473" s="200" t="s">
        <v>25</v>
      </c>
      <c r="G473" s="225">
        <v>27.45</v>
      </c>
      <c r="H473" s="225">
        <f t="shared" si="60"/>
        <v>27.45</v>
      </c>
      <c r="I473" s="226"/>
    </row>
    <row r="474" spans="1:9" ht="30">
      <c r="A474" s="200" t="s">
        <v>15</v>
      </c>
      <c r="B474" s="200" t="s">
        <v>10</v>
      </c>
      <c r="C474" s="200" t="s">
        <v>860</v>
      </c>
      <c r="D474" s="200" t="s">
        <v>861</v>
      </c>
      <c r="E474" s="200" t="s">
        <v>470</v>
      </c>
      <c r="F474" s="200" t="s">
        <v>685</v>
      </c>
      <c r="G474" s="225">
        <v>1064.6300000000001</v>
      </c>
      <c r="H474" s="225">
        <f t="shared" si="60"/>
        <v>53.23</v>
      </c>
      <c r="I474" s="226"/>
    </row>
    <row r="475" spans="1:9" ht="30">
      <c r="A475" s="200" t="s">
        <v>15</v>
      </c>
      <c r="B475" s="200" t="s">
        <v>10</v>
      </c>
      <c r="C475" s="200" t="s">
        <v>862</v>
      </c>
      <c r="D475" s="200" t="s">
        <v>863</v>
      </c>
      <c r="E475" s="200" t="s">
        <v>470</v>
      </c>
      <c r="F475" s="200" t="s">
        <v>685</v>
      </c>
      <c r="G475" s="225">
        <v>58.09</v>
      </c>
      <c r="H475" s="225">
        <f t="shared" si="60"/>
        <v>2.9</v>
      </c>
      <c r="I475" s="226"/>
    </row>
    <row r="476" spans="1:9">
      <c r="A476" s="200" t="s">
        <v>15</v>
      </c>
      <c r="B476" s="200" t="s">
        <v>10</v>
      </c>
      <c r="C476" s="200" t="s">
        <v>771</v>
      </c>
      <c r="D476" s="200" t="s">
        <v>772</v>
      </c>
      <c r="E476" s="200" t="s">
        <v>365</v>
      </c>
      <c r="F476" s="200" t="s">
        <v>864</v>
      </c>
      <c r="G476" s="225">
        <v>16.190000000000001</v>
      </c>
      <c r="H476" s="225">
        <f t="shared" si="60"/>
        <v>51.16</v>
      </c>
      <c r="I476" s="226"/>
    </row>
    <row r="477" spans="1:9" ht="60">
      <c r="A477" s="200" t="s">
        <v>15</v>
      </c>
      <c r="B477" s="200" t="s">
        <v>10</v>
      </c>
      <c r="C477" s="200" t="s">
        <v>526</v>
      </c>
      <c r="D477" s="200" t="s">
        <v>527</v>
      </c>
      <c r="E477" s="200" t="s">
        <v>18</v>
      </c>
      <c r="F477" s="200" t="s">
        <v>865</v>
      </c>
      <c r="G477" s="225">
        <v>31.27</v>
      </c>
      <c r="H477" s="225">
        <f t="shared" si="60"/>
        <v>3.75</v>
      </c>
      <c r="I477" s="226"/>
    </row>
    <row r="478" spans="1:9" ht="30">
      <c r="A478" s="200" t="s">
        <v>15</v>
      </c>
      <c r="B478" s="200" t="s">
        <v>10</v>
      </c>
      <c r="C478" s="200" t="s">
        <v>866</v>
      </c>
      <c r="D478" s="200" t="s">
        <v>867</v>
      </c>
      <c r="E478" s="200" t="s">
        <v>18</v>
      </c>
      <c r="F478" s="200" t="s">
        <v>868</v>
      </c>
      <c r="G478" s="225">
        <v>224.92</v>
      </c>
      <c r="H478" s="225">
        <f t="shared" si="60"/>
        <v>110.21</v>
      </c>
      <c r="I478" s="226"/>
    </row>
    <row r="479" spans="1:9" ht="30">
      <c r="A479" s="200" t="s">
        <v>15</v>
      </c>
      <c r="B479" s="200" t="s">
        <v>10</v>
      </c>
      <c r="C479" s="200" t="s">
        <v>869</v>
      </c>
      <c r="D479" s="200" t="s">
        <v>870</v>
      </c>
      <c r="E479" s="200" t="s">
        <v>18</v>
      </c>
      <c r="F479" s="200" t="s">
        <v>871</v>
      </c>
      <c r="G479" s="225">
        <v>258.04000000000002</v>
      </c>
      <c r="H479" s="225">
        <f t="shared" si="60"/>
        <v>141.91999999999999</v>
      </c>
      <c r="I479" s="226"/>
    </row>
    <row r="480" spans="1:9" ht="60">
      <c r="A480" s="200" t="s">
        <v>15</v>
      </c>
      <c r="B480" s="200" t="s">
        <v>10</v>
      </c>
      <c r="C480" s="200" t="s">
        <v>872</v>
      </c>
      <c r="D480" s="200" t="s">
        <v>873</v>
      </c>
      <c r="E480" s="200" t="s">
        <v>18</v>
      </c>
      <c r="F480" s="200" t="s">
        <v>569</v>
      </c>
      <c r="G480" s="225">
        <v>231.71</v>
      </c>
      <c r="H480" s="225">
        <f t="shared" si="60"/>
        <v>139.03</v>
      </c>
      <c r="I480" s="226"/>
    </row>
    <row r="481" spans="1:9">
      <c r="A481" s="201" t="s">
        <v>30</v>
      </c>
      <c r="B481" s="201" t="s">
        <v>30</v>
      </c>
      <c r="C481" s="201" t="s">
        <v>30</v>
      </c>
      <c r="D481" s="201" t="s">
        <v>30</v>
      </c>
      <c r="E481" s="201" t="s">
        <v>30</v>
      </c>
      <c r="F481" s="201" t="s">
        <v>30</v>
      </c>
      <c r="G481" s="227" t="s">
        <v>30</v>
      </c>
      <c r="H481" s="227" t="s">
        <v>30</v>
      </c>
      <c r="I481" s="228" t="s">
        <v>30</v>
      </c>
    </row>
    <row r="482" spans="1:9" ht="45">
      <c r="A482" s="199" t="s">
        <v>874</v>
      </c>
      <c r="B482" s="199" t="s">
        <v>10</v>
      </c>
      <c r="C482" s="199" t="s">
        <v>876</v>
      </c>
      <c r="D482" s="199" t="s">
        <v>877</v>
      </c>
      <c r="E482" s="199" t="s">
        <v>28</v>
      </c>
      <c r="F482" s="199" t="s">
        <v>878</v>
      </c>
      <c r="G482" s="223">
        <f>SUM(H483:H485)</f>
        <v>643.85</v>
      </c>
      <c r="H482" s="223">
        <f>TRUNC(G482 * VALUE(SUBSTITUTE(F482,"QTD: ","")), 2)</f>
        <v>1030.1600000000001</v>
      </c>
      <c r="I482" s="224" t="str">
        <f>IF(ROUND(ABS(G482-Orçamento!G99),2)&lt;0.01,"OK","DIVERGENTE")</f>
        <v>OK</v>
      </c>
    </row>
    <row r="483" spans="1:9">
      <c r="A483" s="200" t="s">
        <v>15</v>
      </c>
      <c r="B483" s="200" t="s">
        <v>10</v>
      </c>
      <c r="C483" s="200" t="s">
        <v>316</v>
      </c>
      <c r="D483" s="200" t="s">
        <v>317</v>
      </c>
      <c r="E483" s="200" t="s">
        <v>18</v>
      </c>
      <c r="F483" s="200" t="s">
        <v>25</v>
      </c>
      <c r="G483" s="225">
        <v>29.08</v>
      </c>
      <c r="H483" s="225">
        <f t="shared" ref="H483:H485" si="61">ROUND(F483*G483,2)</f>
        <v>29.08</v>
      </c>
      <c r="I483" s="226"/>
    </row>
    <row r="484" spans="1:9">
      <c r="A484" s="200" t="s">
        <v>15</v>
      </c>
      <c r="B484" s="200" t="s">
        <v>10</v>
      </c>
      <c r="C484" s="200" t="s">
        <v>200</v>
      </c>
      <c r="D484" s="200" t="s">
        <v>201</v>
      </c>
      <c r="E484" s="200" t="s">
        <v>18</v>
      </c>
      <c r="F484" s="200" t="s">
        <v>25</v>
      </c>
      <c r="G484" s="225">
        <v>23.9</v>
      </c>
      <c r="H484" s="225">
        <f t="shared" si="61"/>
        <v>23.9</v>
      </c>
      <c r="I484" s="226"/>
    </row>
    <row r="485" spans="1:9" ht="60">
      <c r="A485" s="200" t="s">
        <v>15</v>
      </c>
      <c r="B485" s="200" t="s">
        <v>10</v>
      </c>
      <c r="C485" s="200" t="s">
        <v>881</v>
      </c>
      <c r="D485" s="200" t="s">
        <v>882</v>
      </c>
      <c r="E485" s="200" t="s">
        <v>28</v>
      </c>
      <c r="F485" s="200" t="s">
        <v>25</v>
      </c>
      <c r="G485" s="225">
        <v>590.87</v>
      </c>
      <c r="H485" s="225">
        <f t="shared" si="61"/>
        <v>590.87</v>
      </c>
      <c r="I485" s="226"/>
    </row>
    <row r="486" spans="1:9">
      <c r="A486" s="201" t="s">
        <v>30</v>
      </c>
      <c r="B486" s="201" t="s">
        <v>30</v>
      </c>
      <c r="C486" s="201" t="s">
        <v>30</v>
      </c>
      <c r="D486" s="201" t="s">
        <v>30</v>
      </c>
      <c r="E486" s="201" t="s">
        <v>30</v>
      </c>
      <c r="F486" s="201" t="s">
        <v>30</v>
      </c>
      <c r="G486" s="227" t="s">
        <v>30</v>
      </c>
      <c r="H486" s="227" t="s">
        <v>30</v>
      </c>
      <c r="I486" s="228" t="s">
        <v>30</v>
      </c>
    </row>
    <row r="487" spans="1:9" ht="30">
      <c r="A487" s="199" t="s">
        <v>883</v>
      </c>
      <c r="B487" s="199" t="s">
        <v>10</v>
      </c>
      <c r="C487" s="199" t="s">
        <v>884</v>
      </c>
      <c r="D487" s="199" t="s">
        <v>885</v>
      </c>
      <c r="E487" s="199" t="s">
        <v>13</v>
      </c>
      <c r="F487" s="199" t="s">
        <v>886</v>
      </c>
      <c r="G487" s="223">
        <f>SUM(H488:H490)</f>
        <v>1716.68</v>
      </c>
      <c r="H487" s="223">
        <f>TRUNC(G487 * VALUE(SUBSTITUTE(F487,"QTD: ","")), 2)</f>
        <v>309</v>
      </c>
      <c r="I487" s="224" t="str">
        <f>IF(ROUND(ABS(G487-Orçamento!G100),2)&lt;0.01,"OK","DIVERGENTE")</f>
        <v>OK</v>
      </c>
    </row>
    <row r="488" spans="1:9">
      <c r="A488" s="200" t="s">
        <v>15</v>
      </c>
      <c r="B488" s="200" t="s">
        <v>10</v>
      </c>
      <c r="C488" s="200" t="s">
        <v>57</v>
      </c>
      <c r="D488" s="200" t="s">
        <v>58</v>
      </c>
      <c r="E488" s="200" t="s">
        <v>18</v>
      </c>
      <c r="F488" s="200" t="s">
        <v>651</v>
      </c>
      <c r="G488" s="225">
        <v>23.9</v>
      </c>
      <c r="H488" s="225">
        <f t="shared" ref="H488:H490" si="62">ROUND(F488*G488,2)</f>
        <v>47.8</v>
      </c>
      <c r="I488" s="226"/>
    </row>
    <row r="489" spans="1:9">
      <c r="A489" s="200" t="s">
        <v>15</v>
      </c>
      <c r="B489" s="200" t="s">
        <v>10</v>
      </c>
      <c r="C489" s="200" t="s">
        <v>316</v>
      </c>
      <c r="D489" s="200" t="s">
        <v>317</v>
      </c>
      <c r="E489" s="200" t="s">
        <v>18</v>
      </c>
      <c r="F489" s="200" t="s">
        <v>651</v>
      </c>
      <c r="G489" s="225">
        <v>29.08</v>
      </c>
      <c r="H489" s="225">
        <f t="shared" si="62"/>
        <v>58.16</v>
      </c>
      <c r="I489" s="226"/>
    </row>
    <row r="490" spans="1:9" ht="60">
      <c r="A490" s="200" t="s">
        <v>15</v>
      </c>
      <c r="B490" s="200" t="s">
        <v>10</v>
      </c>
      <c r="C490" s="200" t="s">
        <v>888</v>
      </c>
      <c r="D490" s="200" t="s">
        <v>889</v>
      </c>
      <c r="E490" s="200" t="s">
        <v>13</v>
      </c>
      <c r="F490" s="200" t="s">
        <v>25</v>
      </c>
      <c r="G490" s="225">
        <v>1610.72</v>
      </c>
      <c r="H490" s="225">
        <f t="shared" si="62"/>
        <v>1610.72</v>
      </c>
      <c r="I490" s="226"/>
    </row>
    <row r="491" spans="1:9">
      <c r="A491" s="201" t="s">
        <v>30</v>
      </c>
      <c r="B491" s="201" t="s">
        <v>30</v>
      </c>
      <c r="C491" s="201" t="s">
        <v>30</v>
      </c>
      <c r="D491" s="201" t="s">
        <v>30</v>
      </c>
      <c r="E491" s="201" t="s">
        <v>30</v>
      </c>
      <c r="F491" s="201" t="s">
        <v>30</v>
      </c>
      <c r="G491" s="227" t="s">
        <v>30</v>
      </c>
      <c r="H491" s="227" t="s">
        <v>30</v>
      </c>
      <c r="I491" s="228" t="s">
        <v>30</v>
      </c>
    </row>
    <row r="492" spans="1:9" ht="45">
      <c r="A492" s="199" t="s">
        <v>890</v>
      </c>
      <c r="B492" s="199" t="s">
        <v>143</v>
      </c>
      <c r="C492" s="199" t="s">
        <v>589</v>
      </c>
      <c r="D492" s="199" t="s">
        <v>590</v>
      </c>
      <c r="E492" s="199" t="s">
        <v>13</v>
      </c>
      <c r="F492" s="199" t="s">
        <v>891</v>
      </c>
      <c r="G492" s="223">
        <f>SUM(H493:H496)</f>
        <v>60.800000000000004</v>
      </c>
      <c r="H492" s="223">
        <f>TRUNC(G492 * VALUE(SUBSTITUTE(F492,"QTD: ","")), 2)</f>
        <v>251.71</v>
      </c>
      <c r="I492" s="224" t="str">
        <f>IF(ROUND(ABS(G492-Orçamento!G101),2)&lt;0.01,"OK","DIVERGENTE")</f>
        <v>OK</v>
      </c>
    </row>
    <row r="493" spans="1:9">
      <c r="A493" s="200" t="s">
        <v>149</v>
      </c>
      <c r="B493" s="200" t="s">
        <v>143</v>
      </c>
      <c r="C493" s="200" t="s">
        <v>150</v>
      </c>
      <c r="D493" s="200" t="s">
        <v>151</v>
      </c>
      <c r="E493" s="200" t="s">
        <v>18</v>
      </c>
      <c r="F493" s="200" t="s">
        <v>535</v>
      </c>
      <c r="G493" s="225">
        <v>31.04</v>
      </c>
      <c r="H493" s="225">
        <f t="shared" ref="H493:H496" si="63">TRUNC(F493*G493,2)</f>
        <v>12.41</v>
      </c>
      <c r="I493" s="226" t="str">
        <f>IFERROR(IF(ROUND(G493, 2) &lt;&gt; ROUND(VLOOKUP("C"&amp;C493,C:G, 5, FALSE), 2), "VALOR AUXILIAR DIVERGENTE", "OK"), "NÃO ENCONTRADO")</f>
        <v>OK</v>
      </c>
    </row>
    <row r="494" spans="1:9">
      <c r="A494" s="200" t="s">
        <v>149</v>
      </c>
      <c r="B494" s="200" t="s">
        <v>143</v>
      </c>
      <c r="C494" s="200" t="s">
        <v>556</v>
      </c>
      <c r="D494" s="200" t="s">
        <v>557</v>
      </c>
      <c r="E494" s="200" t="s">
        <v>18</v>
      </c>
      <c r="F494" s="200" t="s">
        <v>592</v>
      </c>
      <c r="G494" s="225">
        <v>37.450000000000003</v>
      </c>
      <c r="H494" s="225">
        <f t="shared" si="63"/>
        <v>35.950000000000003</v>
      </c>
      <c r="I494" s="226" t="str">
        <f>IFERROR(IF(ROUND(G494, 2) &lt;&gt; ROUND(VLOOKUP("C"&amp;C494,C:G, 5, FALSE), 2), "VALOR AUXILIAR DIVERGENTE", "OK"), "NÃO ENCONTRADO")</f>
        <v>OK</v>
      </c>
    </row>
    <row r="495" spans="1:9">
      <c r="A495" s="200" t="s">
        <v>15</v>
      </c>
      <c r="B495" s="200" t="s">
        <v>143</v>
      </c>
      <c r="C495" s="200" t="s">
        <v>593</v>
      </c>
      <c r="D495" s="200" t="s">
        <v>594</v>
      </c>
      <c r="E495" s="200" t="s">
        <v>470</v>
      </c>
      <c r="F495" s="200" t="s">
        <v>595</v>
      </c>
      <c r="G495" s="225">
        <v>15.52</v>
      </c>
      <c r="H495" s="225">
        <f t="shared" si="63"/>
        <v>3.56</v>
      </c>
      <c r="I495" s="226"/>
    </row>
    <row r="496" spans="1:9">
      <c r="A496" s="200" t="s">
        <v>15</v>
      </c>
      <c r="B496" s="200" t="s">
        <v>143</v>
      </c>
      <c r="C496" s="200" t="s">
        <v>596</v>
      </c>
      <c r="D496" s="200" t="s">
        <v>597</v>
      </c>
      <c r="E496" s="200" t="s">
        <v>365</v>
      </c>
      <c r="F496" s="200" t="s">
        <v>598</v>
      </c>
      <c r="G496" s="225">
        <v>20.81</v>
      </c>
      <c r="H496" s="225">
        <f t="shared" si="63"/>
        <v>8.8800000000000008</v>
      </c>
      <c r="I496" s="226"/>
    </row>
    <row r="497" spans="1:9">
      <c r="A497" s="201" t="s">
        <v>30</v>
      </c>
      <c r="B497" s="201" t="s">
        <v>30</v>
      </c>
      <c r="C497" s="201" t="s">
        <v>30</v>
      </c>
      <c r="D497" s="201" t="s">
        <v>30</v>
      </c>
      <c r="E497" s="201" t="s">
        <v>30</v>
      </c>
      <c r="F497" s="201" t="s">
        <v>30</v>
      </c>
      <c r="G497" s="227" t="s">
        <v>30</v>
      </c>
      <c r="H497" s="227" t="s">
        <v>30</v>
      </c>
      <c r="I497" s="228" t="s">
        <v>30</v>
      </c>
    </row>
    <row r="498" spans="1:9" ht="15.75">
      <c r="A498" s="202" t="s">
        <v>892</v>
      </c>
      <c r="B498" s="202"/>
      <c r="C498" s="202"/>
      <c r="D498" s="202" t="s">
        <v>893</v>
      </c>
      <c r="E498" s="202"/>
      <c r="F498" s="202"/>
      <c r="G498" s="229"/>
      <c r="H498" s="229">
        <f>SUMIFS(H8:H497,A8:A497,"4.*",A8:A497,"&lt;&gt;INSUMO",A8:A497,"&lt;&gt;AUXILIAR*")</f>
        <v>19549.52</v>
      </c>
      <c r="I498" s="230"/>
    </row>
    <row r="499" spans="1:9">
      <c r="A499" s="201" t="s">
        <v>30</v>
      </c>
      <c r="B499" s="201" t="s">
        <v>30</v>
      </c>
      <c r="C499" s="201" t="s">
        <v>30</v>
      </c>
      <c r="D499" s="201" t="s">
        <v>30</v>
      </c>
      <c r="E499" s="201" t="s">
        <v>30</v>
      </c>
      <c r="F499" s="201" t="s">
        <v>30</v>
      </c>
      <c r="G499" s="227" t="s">
        <v>30</v>
      </c>
      <c r="H499" s="227" t="s">
        <v>30</v>
      </c>
      <c r="I499" s="228" t="s">
        <v>30</v>
      </c>
    </row>
    <row r="500" spans="1:9" ht="30">
      <c r="A500" s="199" t="s">
        <v>895</v>
      </c>
      <c r="B500" s="199" t="s">
        <v>10</v>
      </c>
      <c r="C500" s="199" t="s">
        <v>395</v>
      </c>
      <c r="D500" s="199" t="s">
        <v>396</v>
      </c>
      <c r="E500" s="199" t="s">
        <v>156</v>
      </c>
      <c r="F500" s="199" t="s">
        <v>896</v>
      </c>
      <c r="G500" s="223">
        <f>SUM(H501)</f>
        <v>71.7</v>
      </c>
      <c r="H500" s="223">
        <f>TRUNC(G500 * VALUE(SUBSTITUTE(F500,"QTD: ","")), 2)</f>
        <v>33.69</v>
      </c>
      <c r="I500" s="224" t="str">
        <f>IF(ROUND(ABS(G500-Orçamento!G105),2)&lt;0.01,"OK","DIVERGENTE")</f>
        <v>OK</v>
      </c>
    </row>
    <row r="501" spans="1:9">
      <c r="A501" s="200" t="s">
        <v>15</v>
      </c>
      <c r="B501" s="200" t="s">
        <v>10</v>
      </c>
      <c r="C501" s="200" t="s">
        <v>200</v>
      </c>
      <c r="D501" s="200" t="s">
        <v>201</v>
      </c>
      <c r="E501" s="200" t="s">
        <v>18</v>
      </c>
      <c r="F501" s="200" t="s">
        <v>398</v>
      </c>
      <c r="G501" s="225">
        <v>23.9</v>
      </c>
      <c r="H501" s="225">
        <f>ROUND(F501*G501,2)</f>
        <v>71.7</v>
      </c>
      <c r="I501" s="226"/>
    </row>
    <row r="502" spans="1:9">
      <c r="A502" s="201" t="s">
        <v>30</v>
      </c>
      <c r="B502" s="201" t="s">
        <v>30</v>
      </c>
      <c r="C502" s="201" t="s">
        <v>30</v>
      </c>
      <c r="D502" s="201" t="s">
        <v>30</v>
      </c>
      <c r="E502" s="201" t="s">
        <v>30</v>
      </c>
      <c r="F502" s="201" t="s">
        <v>30</v>
      </c>
      <c r="G502" s="227" t="s">
        <v>30</v>
      </c>
      <c r="H502" s="227" t="s">
        <v>30</v>
      </c>
      <c r="I502" s="228" t="s">
        <v>30</v>
      </c>
    </row>
    <row r="503" spans="1:9">
      <c r="A503" s="199" t="s">
        <v>897</v>
      </c>
      <c r="B503" s="199" t="s">
        <v>10</v>
      </c>
      <c r="C503" s="199" t="s">
        <v>275</v>
      </c>
      <c r="D503" s="199" t="s">
        <v>276</v>
      </c>
      <c r="E503" s="199" t="s">
        <v>156</v>
      </c>
      <c r="F503" s="199" t="s">
        <v>898</v>
      </c>
      <c r="G503" s="223">
        <f>SUM(H504:H505)</f>
        <v>228.38</v>
      </c>
      <c r="H503" s="223">
        <f>TRUNC(G503 * VALUE(SUBSTITUTE(F503,"QTD: ","")), 2)</f>
        <v>11.41</v>
      </c>
      <c r="I503" s="224" t="str">
        <f>IF(ROUND(ABS(G503-Orçamento!G106),2)&lt;0.01,"OK","DIVERGENTE")</f>
        <v>OK</v>
      </c>
    </row>
    <row r="504" spans="1:9">
      <c r="A504" s="200" t="s">
        <v>15</v>
      </c>
      <c r="B504" s="200" t="s">
        <v>10</v>
      </c>
      <c r="C504" s="200" t="s">
        <v>200</v>
      </c>
      <c r="D504" s="200" t="s">
        <v>201</v>
      </c>
      <c r="E504" s="200" t="s">
        <v>18</v>
      </c>
      <c r="F504" s="200" t="s">
        <v>278</v>
      </c>
      <c r="G504" s="225">
        <v>23.9</v>
      </c>
      <c r="H504" s="225">
        <f t="shared" ref="H504:H505" si="64">ROUND(F504*G504,2)</f>
        <v>35.85</v>
      </c>
      <c r="I504" s="226"/>
    </row>
    <row r="505" spans="1:9">
      <c r="A505" s="200" t="s">
        <v>15</v>
      </c>
      <c r="B505" s="200" t="s">
        <v>10</v>
      </c>
      <c r="C505" s="200" t="s">
        <v>279</v>
      </c>
      <c r="D505" s="200" t="s">
        <v>280</v>
      </c>
      <c r="E505" s="200" t="s">
        <v>156</v>
      </c>
      <c r="F505" s="200" t="s">
        <v>281</v>
      </c>
      <c r="G505" s="225">
        <v>160.44</v>
      </c>
      <c r="H505" s="225">
        <f t="shared" si="64"/>
        <v>192.53</v>
      </c>
      <c r="I505" s="226"/>
    </row>
    <row r="506" spans="1:9">
      <c r="A506" s="201" t="s">
        <v>30</v>
      </c>
      <c r="B506" s="201" t="s">
        <v>30</v>
      </c>
      <c r="C506" s="201" t="s">
        <v>30</v>
      </c>
      <c r="D506" s="201" t="s">
        <v>30</v>
      </c>
      <c r="E506" s="201" t="s">
        <v>30</v>
      </c>
      <c r="F506" s="201" t="s">
        <v>30</v>
      </c>
      <c r="G506" s="227" t="s">
        <v>30</v>
      </c>
      <c r="H506" s="227" t="s">
        <v>30</v>
      </c>
      <c r="I506" s="228" t="s">
        <v>30</v>
      </c>
    </row>
    <row r="507" spans="1:9" ht="45">
      <c r="A507" s="199" t="s">
        <v>899</v>
      </c>
      <c r="B507" s="199" t="s">
        <v>143</v>
      </c>
      <c r="C507" s="199" t="s">
        <v>900</v>
      </c>
      <c r="D507" s="199" t="s">
        <v>901</v>
      </c>
      <c r="E507" s="199" t="s">
        <v>13</v>
      </c>
      <c r="F507" s="199" t="s">
        <v>902</v>
      </c>
      <c r="G507" s="223">
        <f>SUM(H508:H517)</f>
        <v>79.819999999999993</v>
      </c>
      <c r="H507" s="223">
        <f>TRUNC(G507 * VALUE(SUBSTITUTE(F507,"QTD: ","")), 2)</f>
        <v>158.04</v>
      </c>
      <c r="I507" s="224" t="str">
        <f>IF(ROUND(ABS(G507-Orçamento!G107),2)&lt;0.01,"OK","DIVERGENTE")</f>
        <v>OK</v>
      </c>
    </row>
    <row r="508" spans="1:9" ht="45">
      <c r="A508" s="200" t="s">
        <v>149</v>
      </c>
      <c r="B508" s="200" t="s">
        <v>143</v>
      </c>
      <c r="C508" s="200" t="s">
        <v>903</v>
      </c>
      <c r="D508" s="200" t="s">
        <v>904</v>
      </c>
      <c r="E508" s="200" t="s">
        <v>164</v>
      </c>
      <c r="F508" s="200" t="s">
        <v>455</v>
      </c>
      <c r="G508" s="225">
        <v>39.159999999999997</v>
      </c>
      <c r="H508" s="225">
        <f t="shared" ref="H508:H517" si="65">TRUNC(F508*G508,2)</f>
        <v>2.0699999999999998</v>
      </c>
      <c r="I508" s="226" t="str">
        <f>IFERROR(IF(ROUND(G508, 2) &lt;&gt; ROUND(VLOOKUP("C"&amp;C508,C:G, 5, FALSE), 2), "VALOR AUXILIAR DIVERGENTE", "OK"), "NÃO ENCONTRADO")</f>
        <v>OK</v>
      </c>
    </row>
    <row r="509" spans="1:9" ht="45">
      <c r="A509" s="200" t="s">
        <v>149</v>
      </c>
      <c r="B509" s="200" t="s">
        <v>143</v>
      </c>
      <c r="C509" s="200" t="s">
        <v>906</v>
      </c>
      <c r="D509" s="200" t="s">
        <v>907</v>
      </c>
      <c r="E509" s="200" t="s">
        <v>171</v>
      </c>
      <c r="F509" s="200" t="s">
        <v>908</v>
      </c>
      <c r="G509" s="225">
        <v>40.409999999999997</v>
      </c>
      <c r="H509" s="225">
        <f t="shared" si="65"/>
        <v>0.52</v>
      </c>
      <c r="I509" s="226" t="str">
        <f>IFERROR(IF(ROUND(G509, 2) &lt;&gt; ROUND(VLOOKUP("C"&amp;C509,C:G, 5, FALSE), 2), "VALOR AUXILIAR DIVERGENTE", "OK"), "NÃO ENCONTRADO")</f>
        <v>OK</v>
      </c>
    </row>
    <row r="510" spans="1:9" ht="30">
      <c r="A510" s="200" t="s">
        <v>149</v>
      </c>
      <c r="B510" s="200" t="s">
        <v>143</v>
      </c>
      <c r="C510" s="200" t="s">
        <v>352</v>
      </c>
      <c r="D510" s="200" t="s">
        <v>353</v>
      </c>
      <c r="E510" s="200" t="s">
        <v>18</v>
      </c>
      <c r="F510" s="200" t="s">
        <v>909</v>
      </c>
      <c r="G510" s="225">
        <v>35.159999999999997</v>
      </c>
      <c r="H510" s="225">
        <f t="shared" si="65"/>
        <v>38.25</v>
      </c>
      <c r="I510" s="226" t="str">
        <f>IFERROR(IF(ROUND(G510, 2) &lt;&gt; ROUND(VLOOKUP("C"&amp;C510,C:G, 5, FALSE), 2), "VALOR AUXILIAR DIVERGENTE", "OK"), "NÃO ENCONTRADO")</f>
        <v>OK</v>
      </c>
    </row>
    <row r="511" spans="1:9" ht="30">
      <c r="A511" s="200" t="s">
        <v>149</v>
      </c>
      <c r="B511" s="200" t="s">
        <v>143</v>
      </c>
      <c r="C511" s="200" t="s">
        <v>433</v>
      </c>
      <c r="D511" s="200" t="s">
        <v>434</v>
      </c>
      <c r="E511" s="200" t="s">
        <v>18</v>
      </c>
      <c r="F511" s="200" t="s">
        <v>910</v>
      </c>
      <c r="G511" s="225">
        <v>33</v>
      </c>
      <c r="H511" s="225">
        <f t="shared" si="65"/>
        <v>15.74</v>
      </c>
      <c r="I511" s="226" t="str">
        <f>IFERROR(IF(ROUND(G511, 2) &lt;&gt; ROUND(VLOOKUP("C"&amp;C511,C:G, 5, FALSE), 2), "VALOR AUXILIAR DIVERGENTE", "OK"), "NÃO ENCONTRADO")</f>
        <v>OK</v>
      </c>
    </row>
    <row r="512" spans="1:9" ht="30">
      <c r="A512" s="200" t="s">
        <v>15</v>
      </c>
      <c r="B512" s="200" t="s">
        <v>143</v>
      </c>
      <c r="C512" s="200" t="s">
        <v>911</v>
      </c>
      <c r="D512" s="200" t="s">
        <v>912</v>
      </c>
      <c r="E512" s="200" t="s">
        <v>129</v>
      </c>
      <c r="F512" s="200" t="s">
        <v>455</v>
      </c>
      <c r="G512" s="225">
        <v>14.03</v>
      </c>
      <c r="H512" s="225">
        <f t="shared" si="65"/>
        <v>0.74</v>
      </c>
      <c r="I512" s="226"/>
    </row>
    <row r="513" spans="1:9" ht="30">
      <c r="A513" s="200" t="s">
        <v>15</v>
      </c>
      <c r="B513" s="200" t="s">
        <v>143</v>
      </c>
      <c r="C513" s="200" t="s">
        <v>913</v>
      </c>
      <c r="D513" s="200" t="s">
        <v>914</v>
      </c>
      <c r="E513" s="200" t="s">
        <v>28</v>
      </c>
      <c r="F513" s="200" t="s">
        <v>915</v>
      </c>
      <c r="G513" s="225">
        <v>13.69</v>
      </c>
      <c r="H513" s="225">
        <f t="shared" si="65"/>
        <v>15.52</v>
      </c>
      <c r="I513" s="226"/>
    </row>
    <row r="514" spans="1:9" ht="30">
      <c r="A514" s="200" t="s">
        <v>15</v>
      </c>
      <c r="B514" s="200" t="s">
        <v>143</v>
      </c>
      <c r="C514" s="200" t="s">
        <v>916</v>
      </c>
      <c r="D514" s="200" t="s">
        <v>917</v>
      </c>
      <c r="E514" s="200" t="s">
        <v>129</v>
      </c>
      <c r="F514" s="200" t="s">
        <v>918</v>
      </c>
      <c r="G514" s="225">
        <v>11.59</v>
      </c>
      <c r="H514" s="225">
        <f t="shared" si="65"/>
        <v>0.3</v>
      </c>
      <c r="I514" s="226"/>
    </row>
    <row r="515" spans="1:9" ht="30">
      <c r="A515" s="200" t="s">
        <v>15</v>
      </c>
      <c r="B515" s="200" t="s">
        <v>143</v>
      </c>
      <c r="C515" s="200" t="s">
        <v>358</v>
      </c>
      <c r="D515" s="200" t="s">
        <v>359</v>
      </c>
      <c r="E515" s="200" t="s">
        <v>28</v>
      </c>
      <c r="F515" s="200" t="s">
        <v>919</v>
      </c>
      <c r="G515" s="225">
        <v>2.89</v>
      </c>
      <c r="H515" s="225">
        <f t="shared" si="65"/>
        <v>1.58</v>
      </c>
      <c r="I515" s="226"/>
    </row>
    <row r="516" spans="1:9" ht="30">
      <c r="A516" s="200" t="s">
        <v>15</v>
      </c>
      <c r="B516" s="200" t="s">
        <v>143</v>
      </c>
      <c r="C516" s="200" t="s">
        <v>439</v>
      </c>
      <c r="D516" s="200" t="s">
        <v>440</v>
      </c>
      <c r="E516" s="200" t="s">
        <v>28</v>
      </c>
      <c r="F516" s="200" t="s">
        <v>920</v>
      </c>
      <c r="G516" s="225">
        <v>8.25</v>
      </c>
      <c r="H516" s="225">
        <f t="shared" si="65"/>
        <v>4.99</v>
      </c>
      <c r="I516" s="226"/>
    </row>
    <row r="517" spans="1:9" ht="30">
      <c r="A517" s="200" t="s">
        <v>15</v>
      </c>
      <c r="B517" s="200" t="s">
        <v>143</v>
      </c>
      <c r="C517" s="200" t="s">
        <v>363</v>
      </c>
      <c r="D517" s="200" t="s">
        <v>364</v>
      </c>
      <c r="E517" s="200" t="s">
        <v>365</v>
      </c>
      <c r="F517" s="200" t="s">
        <v>921</v>
      </c>
      <c r="G517" s="225">
        <v>6.83</v>
      </c>
      <c r="H517" s="225">
        <f t="shared" si="65"/>
        <v>0.11</v>
      </c>
      <c r="I517" s="226"/>
    </row>
    <row r="518" spans="1:9">
      <c r="A518" s="201" t="s">
        <v>30</v>
      </c>
      <c r="B518" s="201" t="s">
        <v>30</v>
      </c>
      <c r="C518" s="201" t="s">
        <v>30</v>
      </c>
      <c r="D518" s="201" t="s">
        <v>30</v>
      </c>
      <c r="E518" s="201" t="s">
        <v>30</v>
      </c>
      <c r="F518" s="201" t="s">
        <v>30</v>
      </c>
      <c r="G518" s="227" t="s">
        <v>30</v>
      </c>
      <c r="H518" s="227" t="s">
        <v>30</v>
      </c>
      <c r="I518" s="228" t="s">
        <v>30</v>
      </c>
    </row>
    <row r="519" spans="1:9" ht="30">
      <c r="A519" s="199" t="s">
        <v>922</v>
      </c>
      <c r="B519" s="199" t="s">
        <v>10</v>
      </c>
      <c r="C519" s="199" t="s">
        <v>681</v>
      </c>
      <c r="D519" s="199" t="s">
        <v>683</v>
      </c>
      <c r="E519" s="199" t="s">
        <v>28</v>
      </c>
      <c r="F519" s="199" t="s">
        <v>36</v>
      </c>
      <c r="G519" s="223">
        <f>SUM(H520:H526)</f>
        <v>74.710000000000008</v>
      </c>
      <c r="H519" s="223">
        <f>TRUNC(G519 * VALUE(SUBSTITUTE(F519,"QTD: ","")), 2)</f>
        <v>298.83999999999997</v>
      </c>
      <c r="I519" s="224" t="str">
        <f>IF(ROUND(ABS(G519-Orçamento!G108),2)&lt;0.01,"OK","DIVERGENTE")</f>
        <v>OK</v>
      </c>
    </row>
    <row r="520" spans="1:9">
      <c r="A520" s="200" t="s">
        <v>15</v>
      </c>
      <c r="B520" s="200" t="s">
        <v>10</v>
      </c>
      <c r="C520" s="200" t="s">
        <v>625</v>
      </c>
      <c r="D520" s="200" t="s">
        <v>626</v>
      </c>
      <c r="E520" s="200" t="s">
        <v>18</v>
      </c>
      <c r="F520" s="200" t="s">
        <v>685</v>
      </c>
      <c r="G520" s="225">
        <v>29.08</v>
      </c>
      <c r="H520" s="225">
        <f t="shared" ref="H520:H526" si="66">ROUND(F520*G520,2)</f>
        <v>1.45</v>
      </c>
      <c r="I520" s="226"/>
    </row>
    <row r="521" spans="1:9">
      <c r="A521" s="200" t="s">
        <v>15</v>
      </c>
      <c r="B521" s="200" t="s">
        <v>10</v>
      </c>
      <c r="C521" s="200" t="s">
        <v>627</v>
      </c>
      <c r="D521" s="200" t="s">
        <v>628</v>
      </c>
      <c r="E521" s="200" t="s">
        <v>18</v>
      </c>
      <c r="F521" s="200" t="s">
        <v>685</v>
      </c>
      <c r="G521" s="225">
        <v>23.9</v>
      </c>
      <c r="H521" s="225">
        <f t="shared" si="66"/>
        <v>1.2</v>
      </c>
      <c r="I521" s="226"/>
    </row>
    <row r="522" spans="1:9">
      <c r="A522" s="200" t="s">
        <v>15</v>
      </c>
      <c r="B522" s="200" t="s">
        <v>10</v>
      </c>
      <c r="C522" s="200" t="s">
        <v>316</v>
      </c>
      <c r="D522" s="200" t="s">
        <v>317</v>
      </c>
      <c r="E522" s="200" t="s">
        <v>18</v>
      </c>
      <c r="F522" s="200" t="s">
        <v>686</v>
      </c>
      <c r="G522" s="225">
        <v>29.08</v>
      </c>
      <c r="H522" s="225">
        <f t="shared" si="66"/>
        <v>4.6500000000000004</v>
      </c>
      <c r="I522" s="226"/>
    </row>
    <row r="523" spans="1:9">
      <c r="A523" s="200" t="s">
        <v>15</v>
      </c>
      <c r="B523" s="200" t="s">
        <v>10</v>
      </c>
      <c r="C523" s="200" t="s">
        <v>200</v>
      </c>
      <c r="D523" s="200" t="s">
        <v>201</v>
      </c>
      <c r="E523" s="200" t="s">
        <v>18</v>
      </c>
      <c r="F523" s="200" t="s">
        <v>687</v>
      </c>
      <c r="G523" s="225">
        <v>23.9</v>
      </c>
      <c r="H523" s="225">
        <f t="shared" si="66"/>
        <v>48.48</v>
      </c>
      <c r="I523" s="226"/>
    </row>
    <row r="524" spans="1:9">
      <c r="A524" s="200" t="s">
        <v>15</v>
      </c>
      <c r="B524" s="200" t="s">
        <v>10</v>
      </c>
      <c r="C524" s="200" t="s">
        <v>641</v>
      </c>
      <c r="D524" s="200" t="s">
        <v>642</v>
      </c>
      <c r="E524" s="200" t="s">
        <v>129</v>
      </c>
      <c r="F524" s="200" t="s">
        <v>385</v>
      </c>
      <c r="G524" s="225">
        <v>6.17</v>
      </c>
      <c r="H524" s="225">
        <f t="shared" si="66"/>
        <v>3.89</v>
      </c>
      <c r="I524" s="226"/>
    </row>
    <row r="525" spans="1:9">
      <c r="A525" s="200" t="s">
        <v>15</v>
      </c>
      <c r="B525" s="200" t="s">
        <v>10</v>
      </c>
      <c r="C525" s="200" t="s">
        <v>688</v>
      </c>
      <c r="D525" s="200" t="s">
        <v>689</v>
      </c>
      <c r="E525" s="200" t="s">
        <v>156</v>
      </c>
      <c r="F525" s="200" t="s">
        <v>690</v>
      </c>
      <c r="G525" s="225">
        <v>474.5</v>
      </c>
      <c r="H525" s="225">
        <f t="shared" si="66"/>
        <v>14.9</v>
      </c>
      <c r="I525" s="226"/>
    </row>
    <row r="526" spans="1:9">
      <c r="A526" s="200" t="s">
        <v>15</v>
      </c>
      <c r="B526" s="200" t="s">
        <v>10</v>
      </c>
      <c r="C526" s="200" t="s">
        <v>633</v>
      </c>
      <c r="D526" s="200" t="s">
        <v>634</v>
      </c>
      <c r="E526" s="200" t="s">
        <v>129</v>
      </c>
      <c r="F526" s="200" t="s">
        <v>97</v>
      </c>
      <c r="G526" s="225">
        <v>13.64</v>
      </c>
      <c r="H526" s="225">
        <f t="shared" si="66"/>
        <v>0.14000000000000001</v>
      </c>
      <c r="I526" s="226"/>
    </row>
    <row r="527" spans="1:9">
      <c r="A527" s="201" t="s">
        <v>30</v>
      </c>
      <c r="B527" s="201" t="s">
        <v>30</v>
      </c>
      <c r="C527" s="201" t="s">
        <v>30</v>
      </c>
      <c r="D527" s="201" t="s">
        <v>30</v>
      </c>
      <c r="E527" s="201" t="s">
        <v>30</v>
      </c>
      <c r="F527" s="201" t="s">
        <v>30</v>
      </c>
      <c r="G527" s="227" t="s">
        <v>30</v>
      </c>
      <c r="H527" s="227" t="s">
        <v>30</v>
      </c>
      <c r="I527" s="228" t="s">
        <v>30</v>
      </c>
    </row>
    <row r="528" spans="1:9" ht="30">
      <c r="A528" s="199" t="s">
        <v>924</v>
      </c>
      <c r="B528" s="199" t="s">
        <v>10</v>
      </c>
      <c r="C528" s="199" t="s">
        <v>637</v>
      </c>
      <c r="D528" s="199" t="s">
        <v>638</v>
      </c>
      <c r="E528" s="199" t="s">
        <v>129</v>
      </c>
      <c r="F528" s="199" t="s">
        <v>925</v>
      </c>
      <c r="G528" s="223">
        <f>SUM(H529:H532)</f>
        <v>10.27</v>
      </c>
      <c r="H528" s="223">
        <f>TRUNC(G528 * VALUE(SUBSTITUTE(F528,"QTD: ","")), 2)</f>
        <v>95.81</v>
      </c>
      <c r="I528" s="224" t="str">
        <f>IF(ROUND(ABS(G528-Orçamento!G109),2)&lt;0.01,"OK","DIVERGENTE")</f>
        <v>OK</v>
      </c>
    </row>
    <row r="529" spans="1:9">
      <c r="A529" s="200" t="s">
        <v>15</v>
      </c>
      <c r="B529" s="200" t="s">
        <v>10</v>
      </c>
      <c r="C529" s="200" t="s">
        <v>625</v>
      </c>
      <c r="D529" s="200" t="s">
        <v>626</v>
      </c>
      <c r="E529" s="200" t="s">
        <v>18</v>
      </c>
      <c r="F529" s="200" t="s">
        <v>630</v>
      </c>
      <c r="G529" s="225">
        <v>29.08</v>
      </c>
      <c r="H529" s="225">
        <f t="shared" ref="H529:H532" si="67">ROUND(F529*G529,2)</f>
        <v>1.1599999999999999</v>
      </c>
      <c r="I529" s="226"/>
    </row>
    <row r="530" spans="1:9">
      <c r="A530" s="200" t="s">
        <v>15</v>
      </c>
      <c r="B530" s="200" t="s">
        <v>10</v>
      </c>
      <c r="C530" s="200" t="s">
        <v>627</v>
      </c>
      <c r="D530" s="200" t="s">
        <v>628</v>
      </c>
      <c r="E530" s="200" t="s">
        <v>18</v>
      </c>
      <c r="F530" s="200" t="s">
        <v>640</v>
      </c>
      <c r="G530" s="225">
        <v>23.9</v>
      </c>
      <c r="H530" s="225">
        <f t="shared" si="67"/>
        <v>1.91</v>
      </c>
      <c r="I530" s="226"/>
    </row>
    <row r="531" spans="1:9">
      <c r="A531" s="200" t="s">
        <v>15</v>
      </c>
      <c r="B531" s="200" t="s">
        <v>10</v>
      </c>
      <c r="C531" s="200" t="s">
        <v>641</v>
      </c>
      <c r="D531" s="200" t="s">
        <v>642</v>
      </c>
      <c r="E531" s="200" t="s">
        <v>129</v>
      </c>
      <c r="F531" s="200" t="s">
        <v>101</v>
      </c>
      <c r="G531" s="225">
        <v>6.17</v>
      </c>
      <c r="H531" s="225">
        <f t="shared" si="67"/>
        <v>6.79</v>
      </c>
      <c r="I531" s="226"/>
    </row>
    <row r="532" spans="1:9">
      <c r="A532" s="200" t="s">
        <v>15</v>
      </c>
      <c r="B532" s="200" t="s">
        <v>10</v>
      </c>
      <c r="C532" s="200" t="s">
        <v>633</v>
      </c>
      <c r="D532" s="200" t="s">
        <v>634</v>
      </c>
      <c r="E532" s="200" t="s">
        <v>129</v>
      </c>
      <c r="F532" s="200" t="s">
        <v>403</v>
      </c>
      <c r="G532" s="225">
        <v>13.64</v>
      </c>
      <c r="H532" s="225">
        <f t="shared" si="67"/>
        <v>0.41</v>
      </c>
      <c r="I532" s="226"/>
    </row>
    <row r="533" spans="1:9">
      <c r="A533" s="201" t="s">
        <v>30</v>
      </c>
      <c r="B533" s="201" t="s">
        <v>30</v>
      </c>
      <c r="C533" s="201" t="s">
        <v>30</v>
      </c>
      <c r="D533" s="201" t="s">
        <v>30</v>
      </c>
      <c r="E533" s="201" t="s">
        <v>30</v>
      </c>
      <c r="F533" s="201" t="s">
        <v>30</v>
      </c>
      <c r="G533" s="227" t="s">
        <v>30</v>
      </c>
      <c r="H533" s="227" t="s">
        <v>30</v>
      </c>
      <c r="I533" s="228" t="s">
        <v>30</v>
      </c>
    </row>
    <row r="534" spans="1:9" ht="30">
      <c r="A534" s="199" t="s">
        <v>926</v>
      </c>
      <c r="B534" s="199" t="s">
        <v>10</v>
      </c>
      <c r="C534" s="199" t="s">
        <v>739</v>
      </c>
      <c r="D534" s="199" t="s">
        <v>740</v>
      </c>
      <c r="E534" s="199" t="s">
        <v>129</v>
      </c>
      <c r="F534" s="199" t="s">
        <v>927</v>
      </c>
      <c r="G534" s="223">
        <f>SUM(H535:H538)</f>
        <v>10.65</v>
      </c>
      <c r="H534" s="223">
        <f>TRUNC(G534 * VALUE(SUBSTITUTE(F534,"QTD: ","")), 2)</f>
        <v>24.6</v>
      </c>
      <c r="I534" s="224" t="str">
        <f>IF(ROUND(ABS(G534-Orçamento!G110),2)&lt;0.01,"OK","DIVERGENTE")</f>
        <v>OK</v>
      </c>
    </row>
    <row r="535" spans="1:9">
      <c r="A535" s="200" t="s">
        <v>15</v>
      </c>
      <c r="B535" s="200" t="s">
        <v>10</v>
      </c>
      <c r="C535" s="200" t="s">
        <v>625</v>
      </c>
      <c r="D535" s="200" t="s">
        <v>626</v>
      </c>
      <c r="E535" s="200" t="s">
        <v>18</v>
      </c>
      <c r="F535" s="200" t="s">
        <v>630</v>
      </c>
      <c r="G535" s="225">
        <v>29.08</v>
      </c>
      <c r="H535" s="225">
        <f t="shared" ref="H535:H538" si="68">ROUND(F535*G535,2)</f>
        <v>1.1599999999999999</v>
      </c>
      <c r="I535" s="226"/>
    </row>
    <row r="536" spans="1:9">
      <c r="A536" s="200" t="s">
        <v>15</v>
      </c>
      <c r="B536" s="200" t="s">
        <v>10</v>
      </c>
      <c r="C536" s="200" t="s">
        <v>627</v>
      </c>
      <c r="D536" s="200" t="s">
        <v>628</v>
      </c>
      <c r="E536" s="200" t="s">
        <v>18</v>
      </c>
      <c r="F536" s="200" t="s">
        <v>640</v>
      </c>
      <c r="G536" s="225">
        <v>23.9</v>
      </c>
      <c r="H536" s="225">
        <f t="shared" si="68"/>
        <v>1.91</v>
      </c>
      <c r="I536" s="226"/>
    </row>
    <row r="537" spans="1:9">
      <c r="A537" s="200" t="s">
        <v>15</v>
      </c>
      <c r="B537" s="200" t="s">
        <v>10</v>
      </c>
      <c r="C537" s="200" t="s">
        <v>743</v>
      </c>
      <c r="D537" s="200" t="s">
        <v>744</v>
      </c>
      <c r="E537" s="200" t="s">
        <v>129</v>
      </c>
      <c r="F537" s="200" t="s">
        <v>101</v>
      </c>
      <c r="G537" s="225">
        <v>6.52</v>
      </c>
      <c r="H537" s="225">
        <f t="shared" si="68"/>
        <v>7.17</v>
      </c>
      <c r="I537" s="226"/>
    </row>
    <row r="538" spans="1:9">
      <c r="A538" s="200" t="s">
        <v>15</v>
      </c>
      <c r="B538" s="200" t="s">
        <v>10</v>
      </c>
      <c r="C538" s="200" t="s">
        <v>633</v>
      </c>
      <c r="D538" s="200" t="s">
        <v>634</v>
      </c>
      <c r="E538" s="200" t="s">
        <v>129</v>
      </c>
      <c r="F538" s="200" t="s">
        <v>403</v>
      </c>
      <c r="G538" s="225">
        <v>13.64</v>
      </c>
      <c r="H538" s="225">
        <f t="shared" si="68"/>
        <v>0.41</v>
      </c>
      <c r="I538" s="226"/>
    </row>
    <row r="539" spans="1:9">
      <c r="A539" s="201" t="s">
        <v>30</v>
      </c>
      <c r="B539" s="201" t="s">
        <v>30</v>
      </c>
      <c r="C539" s="201" t="s">
        <v>30</v>
      </c>
      <c r="D539" s="201" t="s">
        <v>30</v>
      </c>
      <c r="E539" s="201" t="s">
        <v>30</v>
      </c>
      <c r="F539" s="201" t="s">
        <v>30</v>
      </c>
      <c r="G539" s="227" t="s">
        <v>30</v>
      </c>
      <c r="H539" s="227" t="s">
        <v>30</v>
      </c>
      <c r="I539" s="228" t="s">
        <v>30</v>
      </c>
    </row>
    <row r="540" spans="1:9">
      <c r="A540" s="199" t="s">
        <v>929</v>
      </c>
      <c r="B540" s="199" t="s">
        <v>10</v>
      </c>
      <c r="C540" s="199" t="s">
        <v>930</v>
      </c>
      <c r="D540" s="199" t="s">
        <v>931</v>
      </c>
      <c r="E540" s="199" t="s">
        <v>156</v>
      </c>
      <c r="F540" s="199" t="s">
        <v>932</v>
      </c>
      <c r="G540" s="223">
        <f>SUM(H541:H545)</f>
        <v>577.80000000000007</v>
      </c>
      <c r="H540" s="223">
        <f>TRUNC(G540 * VALUE(SUBSTITUTE(F540,"QTD: ","")), 2)</f>
        <v>167.56</v>
      </c>
      <c r="I540" s="224" t="str">
        <f>IF(ROUND(ABS(G540-Orçamento!G111),2)&lt;0.01,"OK","DIVERGENTE")</f>
        <v>OK</v>
      </c>
    </row>
    <row r="541" spans="1:9">
      <c r="A541" s="200" t="s">
        <v>15</v>
      </c>
      <c r="B541" s="200" t="s">
        <v>10</v>
      </c>
      <c r="C541" s="200" t="s">
        <v>200</v>
      </c>
      <c r="D541" s="200" t="s">
        <v>201</v>
      </c>
      <c r="E541" s="200" t="s">
        <v>18</v>
      </c>
      <c r="F541" s="200" t="s">
        <v>824</v>
      </c>
      <c r="G541" s="225">
        <v>23.9</v>
      </c>
      <c r="H541" s="225">
        <f t="shared" ref="H541:H545" si="69">ROUND(F541*G541,2)</f>
        <v>143.4</v>
      </c>
      <c r="I541" s="226"/>
    </row>
    <row r="542" spans="1:9">
      <c r="A542" s="200" t="s">
        <v>15</v>
      </c>
      <c r="B542" s="200" t="s">
        <v>10</v>
      </c>
      <c r="C542" s="200" t="s">
        <v>319</v>
      </c>
      <c r="D542" s="200" t="s">
        <v>320</v>
      </c>
      <c r="E542" s="200" t="s">
        <v>129</v>
      </c>
      <c r="F542" s="200" t="s">
        <v>933</v>
      </c>
      <c r="G542" s="225">
        <v>0.67</v>
      </c>
      <c r="H542" s="225">
        <f t="shared" si="69"/>
        <v>201</v>
      </c>
      <c r="I542" s="226"/>
    </row>
    <row r="543" spans="1:9" ht="30">
      <c r="A543" s="200" t="s">
        <v>15</v>
      </c>
      <c r="B543" s="200" t="s">
        <v>10</v>
      </c>
      <c r="C543" s="200" t="s">
        <v>323</v>
      </c>
      <c r="D543" s="200" t="s">
        <v>324</v>
      </c>
      <c r="E543" s="200" t="s">
        <v>156</v>
      </c>
      <c r="F543" s="200" t="s">
        <v>934</v>
      </c>
      <c r="G543" s="225">
        <v>174.05</v>
      </c>
      <c r="H543" s="225">
        <f t="shared" si="69"/>
        <v>111.04</v>
      </c>
      <c r="I543" s="226"/>
    </row>
    <row r="544" spans="1:9">
      <c r="A544" s="200" t="s">
        <v>15</v>
      </c>
      <c r="B544" s="200" t="s">
        <v>10</v>
      </c>
      <c r="C544" s="200" t="s">
        <v>279</v>
      </c>
      <c r="D544" s="200" t="s">
        <v>280</v>
      </c>
      <c r="E544" s="200" t="s">
        <v>156</v>
      </c>
      <c r="F544" s="200" t="s">
        <v>935</v>
      </c>
      <c r="G544" s="225">
        <v>160.44</v>
      </c>
      <c r="H544" s="225">
        <f t="shared" si="69"/>
        <v>112.79</v>
      </c>
      <c r="I544" s="226"/>
    </row>
    <row r="545" spans="1:9" ht="60">
      <c r="A545" s="200" t="s">
        <v>15</v>
      </c>
      <c r="B545" s="200" t="s">
        <v>10</v>
      </c>
      <c r="C545" s="200" t="s">
        <v>526</v>
      </c>
      <c r="D545" s="200" t="s">
        <v>527</v>
      </c>
      <c r="E545" s="200" t="s">
        <v>18</v>
      </c>
      <c r="F545" s="200" t="s">
        <v>936</v>
      </c>
      <c r="G545" s="225">
        <v>31.27</v>
      </c>
      <c r="H545" s="225">
        <f t="shared" si="69"/>
        <v>9.57</v>
      </c>
      <c r="I545" s="226"/>
    </row>
    <row r="546" spans="1:9">
      <c r="A546" s="201" t="s">
        <v>30</v>
      </c>
      <c r="B546" s="201" t="s">
        <v>30</v>
      </c>
      <c r="C546" s="201" t="s">
        <v>30</v>
      </c>
      <c r="D546" s="201" t="s">
        <v>30</v>
      </c>
      <c r="E546" s="201" t="s">
        <v>30</v>
      </c>
      <c r="F546" s="201" t="s">
        <v>30</v>
      </c>
      <c r="G546" s="227" t="s">
        <v>30</v>
      </c>
      <c r="H546" s="227" t="s">
        <v>30</v>
      </c>
      <c r="I546" s="228" t="s">
        <v>30</v>
      </c>
    </row>
    <row r="547" spans="1:9" ht="30">
      <c r="A547" s="199" t="s">
        <v>937</v>
      </c>
      <c r="B547" s="199" t="s">
        <v>10</v>
      </c>
      <c r="C547" s="199" t="s">
        <v>938</v>
      </c>
      <c r="D547" s="199" t="s">
        <v>939</v>
      </c>
      <c r="E547" s="199" t="s">
        <v>156</v>
      </c>
      <c r="F547" s="199" t="s">
        <v>932</v>
      </c>
      <c r="G547" s="223">
        <f>SUM(H548:H549)</f>
        <v>201.56</v>
      </c>
      <c r="H547" s="223">
        <f>TRUNC(G547 * VALUE(SUBSTITUTE(F547,"QTD: ","")), 2)</f>
        <v>58.45</v>
      </c>
      <c r="I547" s="224" t="str">
        <f>IF(ROUND(ABS(G547-Orçamento!G112),2)&lt;0.01,"OK","DIVERGENTE")</f>
        <v>OK</v>
      </c>
    </row>
    <row r="548" spans="1:9">
      <c r="A548" s="200" t="s">
        <v>15</v>
      </c>
      <c r="B548" s="200" t="s">
        <v>10</v>
      </c>
      <c r="C548" s="200" t="s">
        <v>316</v>
      </c>
      <c r="D548" s="200" t="s">
        <v>317</v>
      </c>
      <c r="E548" s="200" t="s">
        <v>18</v>
      </c>
      <c r="F548" s="200" t="s">
        <v>651</v>
      </c>
      <c r="G548" s="225">
        <v>29.08</v>
      </c>
      <c r="H548" s="225">
        <f t="shared" ref="H548:H549" si="70">ROUND(F548*G548,2)</f>
        <v>58.16</v>
      </c>
      <c r="I548" s="226"/>
    </row>
    <row r="549" spans="1:9">
      <c r="A549" s="200" t="s">
        <v>15</v>
      </c>
      <c r="B549" s="200" t="s">
        <v>10</v>
      </c>
      <c r="C549" s="200" t="s">
        <v>200</v>
      </c>
      <c r="D549" s="200" t="s">
        <v>201</v>
      </c>
      <c r="E549" s="200" t="s">
        <v>18</v>
      </c>
      <c r="F549" s="200" t="s">
        <v>824</v>
      </c>
      <c r="G549" s="225">
        <v>23.9</v>
      </c>
      <c r="H549" s="225">
        <f t="shared" si="70"/>
        <v>143.4</v>
      </c>
      <c r="I549" s="226"/>
    </row>
    <row r="550" spans="1:9">
      <c r="A550" s="201" t="s">
        <v>30</v>
      </c>
      <c r="B550" s="201" t="s">
        <v>30</v>
      </c>
      <c r="C550" s="201" t="s">
        <v>30</v>
      </c>
      <c r="D550" s="201" t="s">
        <v>30</v>
      </c>
      <c r="E550" s="201" t="s">
        <v>30</v>
      </c>
      <c r="F550" s="201" t="s">
        <v>30</v>
      </c>
      <c r="G550" s="227" t="s">
        <v>30</v>
      </c>
      <c r="H550" s="227" t="s">
        <v>30</v>
      </c>
      <c r="I550" s="228" t="s">
        <v>30</v>
      </c>
    </row>
    <row r="551" spans="1:9" ht="45">
      <c r="A551" s="199" t="s">
        <v>941</v>
      </c>
      <c r="B551" s="199" t="s">
        <v>143</v>
      </c>
      <c r="C551" s="199" t="s">
        <v>942</v>
      </c>
      <c r="D551" s="199" t="s">
        <v>943</v>
      </c>
      <c r="E551" s="199" t="s">
        <v>13</v>
      </c>
      <c r="F551" s="199" t="s">
        <v>944</v>
      </c>
      <c r="G551" s="223">
        <f>SUM(H552:H555)</f>
        <v>59.230000000000004</v>
      </c>
      <c r="H551" s="223">
        <f>TRUNC(G551 * VALUE(SUBSTITUTE(F551,"QTD: ","")), 2)</f>
        <v>170.58</v>
      </c>
      <c r="I551" s="224" t="str">
        <f>IF(ROUND(ABS(G551-Orçamento!G113),2)&lt;0.01,"OK","DIVERGENTE")</f>
        <v>OK</v>
      </c>
    </row>
    <row r="552" spans="1:9">
      <c r="A552" s="200" t="s">
        <v>149</v>
      </c>
      <c r="B552" s="200" t="s">
        <v>143</v>
      </c>
      <c r="C552" s="200" t="s">
        <v>150</v>
      </c>
      <c r="D552" s="200" t="s">
        <v>151</v>
      </c>
      <c r="E552" s="200" t="s">
        <v>18</v>
      </c>
      <c r="F552" s="200" t="s">
        <v>945</v>
      </c>
      <c r="G552" s="225">
        <v>31.04</v>
      </c>
      <c r="H552" s="225">
        <f t="shared" ref="H552:H555" si="71">TRUNC(F552*G552,2)</f>
        <v>6.92</v>
      </c>
      <c r="I552" s="226" t="str">
        <f>IFERROR(IF(ROUND(G552, 2) &lt;&gt; ROUND(VLOOKUP("C"&amp;C552,C:G, 5, FALSE), 2), "VALOR AUXILIAR DIVERGENTE", "OK"), "NÃO ENCONTRADO")</f>
        <v>OK</v>
      </c>
    </row>
    <row r="553" spans="1:9">
      <c r="A553" s="200" t="s">
        <v>149</v>
      </c>
      <c r="B553" s="200" t="s">
        <v>143</v>
      </c>
      <c r="C553" s="200" t="s">
        <v>269</v>
      </c>
      <c r="D553" s="200" t="s">
        <v>271</v>
      </c>
      <c r="E553" s="200" t="s">
        <v>18</v>
      </c>
      <c r="F553" s="200" t="s">
        <v>946</v>
      </c>
      <c r="G553" s="225">
        <v>35.869999999999997</v>
      </c>
      <c r="H553" s="225">
        <f t="shared" si="71"/>
        <v>35.5</v>
      </c>
      <c r="I553" s="226" t="str">
        <f>IFERROR(IF(ROUND(G553, 2) &lt;&gt; ROUND(VLOOKUP("C"&amp;C553,C:G, 5, FALSE), 2), "VALOR AUXILIAR DIVERGENTE", "OK"), "NÃO ENCONTRADO")</f>
        <v>OK</v>
      </c>
    </row>
    <row r="554" spans="1:9" ht="45">
      <c r="A554" s="200" t="s">
        <v>149</v>
      </c>
      <c r="B554" s="200" t="s">
        <v>143</v>
      </c>
      <c r="C554" s="200" t="s">
        <v>947</v>
      </c>
      <c r="D554" s="200" t="s">
        <v>948</v>
      </c>
      <c r="E554" s="200" t="s">
        <v>156</v>
      </c>
      <c r="F554" s="200" t="s">
        <v>621</v>
      </c>
      <c r="G554" s="225">
        <v>684.12</v>
      </c>
      <c r="H554" s="225">
        <f t="shared" si="71"/>
        <v>13.68</v>
      </c>
      <c r="I554" s="226" t="str">
        <f>IFERROR(IF(ROUND(G554, 2) &lt;&gt; ROUND(VLOOKUP("C"&amp;C554,C:G, 5, FALSE), 2), "VALOR AUXILIAR DIVERGENTE", "OK"), "NÃO ENCONTRADO")</f>
        <v>OK</v>
      </c>
    </row>
    <row r="555" spans="1:9" ht="45">
      <c r="A555" s="200" t="s">
        <v>15</v>
      </c>
      <c r="B555" s="200" t="s">
        <v>143</v>
      </c>
      <c r="C555" s="200" t="s">
        <v>949</v>
      </c>
      <c r="D555" s="200" t="s">
        <v>950</v>
      </c>
      <c r="E555" s="200" t="s">
        <v>365</v>
      </c>
      <c r="F555" s="200" t="s">
        <v>951</v>
      </c>
      <c r="G555" s="225">
        <v>7.11</v>
      </c>
      <c r="H555" s="225">
        <f t="shared" si="71"/>
        <v>3.13</v>
      </c>
      <c r="I555" s="226"/>
    </row>
    <row r="556" spans="1:9">
      <c r="A556" s="201" t="s">
        <v>30</v>
      </c>
      <c r="B556" s="201" t="s">
        <v>30</v>
      </c>
      <c r="C556" s="201" t="s">
        <v>30</v>
      </c>
      <c r="D556" s="201" t="s">
        <v>30</v>
      </c>
      <c r="E556" s="201" t="s">
        <v>30</v>
      </c>
      <c r="F556" s="201" t="s">
        <v>30</v>
      </c>
      <c r="G556" s="227" t="s">
        <v>30</v>
      </c>
      <c r="H556" s="227" t="s">
        <v>30</v>
      </c>
      <c r="I556" s="228" t="s">
        <v>30</v>
      </c>
    </row>
    <row r="557" spans="1:9" ht="45">
      <c r="A557" s="199" t="s">
        <v>952</v>
      </c>
      <c r="B557" s="199" t="s">
        <v>143</v>
      </c>
      <c r="C557" s="199" t="s">
        <v>461</v>
      </c>
      <c r="D557" s="199" t="s">
        <v>462</v>
      </c>
      <c r="E557" s="199" t="s">
        <v>13</v>
      </c>
      <c r="F557" s="199" t="s">
        <v>953</v>
      </c>
      <c r="G557" s="223">
        <f>SUM(H558:H564)</f>
        <v>116.34</v>
      </c>
      <c r="H557" s="223">
        <f>TRUNC(G557 * VALUE(SUBSTITUTE(F557,"QTD: ","")), 2)</f>
        <v>383.92</v>
      </c>
      <c r="I557" s="224" t="str">
        <f>IF(ROUND(ABS(G557-Orçamento!G115),2)&lt;0.01,"OK","DIVERGENTE")</f>
        <v>OK</v>
      </c>
    </row>
    <row r="558" spans="1:9" ht="75">
      <c r="A558" s="200" t="s">
        <v>149</v>
      </c>
      <c r="B558" s="200" t="s">
        <v>143</v>
      </c>
      <c r="C558" s="200" t="s">
        <v>464</v>
      </c>
      <c r="D558" s="200" t="s">
        <v>465</v>
      </c>
      <c r="E558" s="200" t="s">
        <v>156</v>
      </c>
      <c r="F558" s="200" t="s">
        <v>466</v>
      </c>
      <c r="G558" s="225">
        <v>569.72</v>
      </c>
      <c r="H558" s="225">
        <f t="shared" ref="H558:H564" si="72">TRUNC(F558*G558,2)</f>
        <v>9.57</v>
      </c>
      <c r="I558" s="226" t="str">
        <f>IFERROR(IF(ROUND(G558, 2) &lt;&gt; ROUND(VLOOKUP("C"&amp;C558,C:G, 5, FALSE), 2), "VALOR AUXILIAR DIVERGENTE", "OK"), "NÃO ENCONTRADO")</f>
        <v>OK</v>
      </c>
    </row>
    <row r="559" spans="1:9">
      <c r="A559" s="200" t="s">
        <v>149</v>
      </c>
      <c r="B559" s="200" t="s">
        <v>143</v>
      </c>
      <c r="C559" s="200" t="s">
        <v>150</v>
      </c>
      <c r="D559" s="200" t="s">
        <v>151</v>
      </c>
      <c r="E559" s="200" t="s">
        <v>18</v>
      </c>
      <c r="F559" s="200" t="s">
        <v>467</v>
      </c>
      <c r="G559" s="225">
        <v>31.04</v>
      </c>
      <c r="H559" s="225">
        <f t="shared" si="72"/>
        <v>19.239999999999998</v>
      </c>
      <c r="I559" s="226" t="str">
        <f>IFERROR(IF(ROUND(G559, 2) &lt;&gt; ROUND(VLOOKUP("C"&amp;C559,C:G, 5, FALSE), 2), "VALOR AUXILIAR DIVERGENTE", "OK"), "NÃO ENCONTRADO")</f>
        <v>OK</v>
      </c>
    </row>
    <row r="560" spans="1:9">
      <c r="A560" s="200" t="s">
        <v>149</v>
      </c>
      <c r="B560" s="200" t="s">
        <v>143</v>
      </c>
      <c r="C560" s="200" t="s">
        <v>269</v>
      </c>
      <c r="D560" s="200" t="s">
        <v>271</v>
      </c>
      <c r="E560" s="200" t="s">
        <v>18</v>
      </c>
      <c r="F560" s="200" t="s">
        <v>467</v>
      </c>
      <c r="G560" s="225">
        <v>35.869999999999997</v>
      </c>
      <c r="H560" s="225">
        <f t="shared" si="72"/>
        <v>22.23</v>
      </c>
      <c r="I560" s="226" t="str">
        <f>IFERROR(IF(ROUND(G560, 2) &lt;&gt; ROUND(VLOOKUP("C"&amp;C560,C:G, 5, FALSE), 2), "VALOR AUXILIAR DIVERGENTE", "OK"), "NÃO ENCONTRADO")</f>
        <v>OK</v>
      </c>
    </row>
    <row r="561" spans="1:9" ht="30">
      <c r="A561" s="200" t="s">
        <v>15</v>
      </c>
      <c r="B561" s="200" t="s">
        <v>143</v>
      </c>
      <c r="C561" s="200" t="s">
        <v>468</v>
      </c>
      <c r="D561" s="200" t="s">
        <v>469</v>
      </c>
      <c r="E561" s="200" t="s">
        <v>470</v>
      </c>
      <c r="F561" s="200" t="s">
        <v>471</v>
      </c>
      <c r="G561" s="225">
        <v>5.47</v>
      </c>
      <c r="H561" s="225">
        <f t="shared" si="72"/>
        <v>5.3</v>
      </c>
      <c r="I561" s="226"/>
    </row>
    <row r="562" spans="1:9" ht="30">
      <c r="A562" s="200" t="s">
        <v>15</v>
      </c>
      <c r="B562" s="200" t="s">
        <v>143</v>
      </c>
      <c r="C562" s="200" t="s">
        <v>472</v>
      </c>
      <c r="D562" s="200" t="s">
        <v>473</v>
      </c>
      <c r="E562" s="200" t="s">
        <v>470</v>
      </c>
      <c r="F562" s="200" t="s">
        <v>474</v>
      </c>
      <c r="G562" s="225">
        <v>4.4400000000000004</v>
      </c>
      <c r="H562" s="225">
        <f t="shared" si="72"/>
        <v>6.48</v>
      </c>
      <c r="I562" s="226"/>
    </row>
    <row r="563" spans="1:9" ht="30">
      <c r="A563" s="200" t="s">
        <v>15</v>
      </c>
      <c r="B563" s="200" t="s">
        <v>143</v>
      </c>
      <c r="C563" s="200" t="s">
        <v>475</v>
      </c>
      <c r="D563" s="200" t="s">
        <v>476</v>
      </c>
      <c r="E563" s="200" t="s">
        <v>470</v>
      </c>
      <c r="F563" s="200" t="s">
        <v>474</v>
      </c>
      <c r="G563" s="225">
        <v>2.77</v>
      </c>
      <c r="H563" s="225">
        <f t="shared" si="72"/>
        <v>4.04</v>
      </c>
      <c r="I563" s="226"/>
    </row>
    <row r="564" spans="1:9" ht="30">
      <c r="A564" s="200" t="s">
        <v>15</v>
      </c>
      <c r="B564" s="200" t="s">
        <v>143</v>
      </c>
      <c r="C564" s="200" t="s">
        <v>477</v>
      </c>
      <c r="D564" s="200" t="s">
        <v>478</v>
      </c>
      <c r="E564" s="200" t="s">
        <v>470</v>
      </c>
      <c r="F564" s="200" t="s">
        <v>479</v>
      </c>
      <c r="G564" s="225">
        <v>4.8499999999999996</v>
      </c>
      <c r="H564" s="225">
        <f t="shared" si="72"/>
        <v>49.48</v>
      </c>
      <c r="I564" s="226"/>
    </row>
    <row r="565" spans="1:9">
      <c r="A565" s="201" t="s">
        <v>30</v>
      </c>
      <c r="B565" s="201" t="s">
        <v>30</v>
      </c>
      <c r="C565" s="201" t="s">
        <v>30</v>
      </c>
      <c r="D565" s="201" t="s">
        <v>30</v>
      </c>
      <c r="E565" s="201" t="s">
        <v>30</v>
      </c>
      <c r="F565" s="201" t="s">
        <v>30</v>
      </c>
      <c r="G565" s="227" t="s">
        <v>30</v>
      </c>
      <c r="H565" s="227" t="s">
        <v>30</v>
      </c>
      <c r="I565" s="228" t="s">
        <v>30</v>
      </c>
    </row>
    <row r="566" spans="1:9" ht="30">
      <c r="A566" s="199" t="s">
        <v>954</v>
      </c>
      <c r="B566" s="199" t="s">
        <v>143</v>
      </c>
      <c r="C566" s="199" t="s">
        <v>482</v>
      </c>
      <c r="D566" s="199" t="s">
        <v>483</v>
      </c>
      <c r="E566" s="199" t="s">
        <v>129</v>
      </c>
      <c r="F566" s="199" t="s">
        <v>955</v>
      </c>
      <c r="G566" s="223">
        <f>SUM(H567:H569)</f>
        <v>9.9699999999999989</v>
      </c>
      <c r="H566" s="223">
        <f>TRUNC(G566 * VALUE(SUBSTITUTE(F566,"QTD: ","")), 2)</f>
        <v>30.8</v>
      </c>
      <c r="I566" s="224" t="str">
        <f>IF(ROUND(ABS(G566-Orçamento!G116),2)&lt;0.01,"OK","DIVERGENTE")</f>
        <v>OK</v>
      </c>
    </row>
    <row r="567" spans="1:9">
      <c r="A567" s="200" t="s">
        <v>149</v>
      </c>
      <c r="B567" s="200" t="s">
        <v>143</v>
      </c>
      <c r="C567" s="200" t="s">
        <v>413</v>
      </c>
      <c r="D567" s="200" t="s">
        <v>414</v>
      </c>
      <c r="E567" s="200" t="s">
        <v>18</v>
      </c>
      <c r="F567" s="200" t="s">
        <v>485</v>
      </c>
      <c r="G567" s="225">
        <v>35.619999999999997</v>
      </c>
      <c r="H567" s="225">
        <f t="shared" ref="H567:H569" si="73">TRUNC(F567*G567,2)</f>
        <v>2.19</v>
      </c>
      <c r="I567" s="226" t="str">
        <f>IFERROR(IF(ROUND(G567, 2) &lt;&gt; ROUND(VLOOKUP("C"&amp;C567,C:G, 5, FALSE), 2), "VALOR AUXILIAR DIVERGENTE", "OK"), "NÃO ENCONTRADO")</f>
        <v>OK</v>
      </c>
    </row>
    <row r="568" spans="1:9" ht="30">
      <c r="A568" s="200" t="s">
        <v>149</v>
      </c>
      <c r="B568" s="200" t="s">
        <v>143</v>
      </c>
      <c r="C568" s="200" t="s">
        <v>416</v>
      </c>
      <c r="D568" s="200" t="s">
        <v>417</v>
      </c>
      <c r="E568" s="200" t="s">
        <v>18</v>
      </c>
      <c r="F568" s="200" t="s">
        <v>486</v>
      </c>
      <c r="G568" s="225">
        <v>33.380000000000003</v>
      </c>
      <c r="H568" s="225">
        <f t="shared" si="73"/>
        <v>1.36</v>
      </c>
      <c r="I568" s="226" t="str">
        <f>IFERROR(IF(ROUND(G568, 2) &lt;&gt; ROUND(VLOOKUP("C"&amp;C568,C:G, 5, FALSE), 2), "VALOR AUXILIAR DIVERGENTE", "OK"), "NÃO ENCONTRADO")</f>
        <v>OK</v>
      </c>
    </row>
    <row r="569" spans="1:9">
      <c r="A569" s="200" t="s">
        <v>15</v>
      </c>
      <c r="B569" s="200" t="s">
        <v>143</v>
      </c>
      <c r="C569" s="200" t="s">
        <v>487</v>
      </c>
      <c r="D569" s="200" t="s">
        <v>488</v>
      </c>
      <c r="E569" s="200" t="s">
        <v>129</v>
      </c>
      <c r="F569" s="200" t="s">
        <v>25</v>
      </c>
      <c r="G569" s="225">
        <v>6.42</v>
      </c>
      <c r="H569" s="225">
        <f t="shared" si="73"/>
        <v>6.42</v>
      </c>
      <c r="I569" s="226"/>
    </row>
    <row r="570" spans="1:9">
      <c r="A570" s="201" t="s">
        <v>30</v>
      </c>
      <c r="B570" s="201" t="s">
        <v>30</v>
      </c>
      <c r="C570" s="201" t="s">
        <v>30</v>
      </c>
      <c r="D570" s="201" t="s">
        <v>30</v>
      </c>
      <c r="E570" s="201" t="s">
        <v>30</v>
      </c>
      <c r="F570" s="201" t="s">
        <v>30</v>
      </c>
      <c r="G570" s="227" t="s">
        <v>30</v>
      </c>
      <c r="H570" s="227" t="s">
        <v>30</v>
      </c>
      <c r="I570" s="228" t="s">
        <v>30</v>
      </c>
    </row>
    <row r="571" spans="1:9" ht="30">
      <c r="A571" s="199" t="s">
        <v>959</v>
      </c>
      <c r="B571" s="199" t="s">
        <v>143</v>
      </c>
      <c r="C571" s="199" t="s">
        <v>490</v>
      </c>
      <c r="D571" s="199" t="s">
        <v>491</v>
      </c>
      <c r="E571" s="199" t="s">
        <v>156</v>
      </c>
      <c r="F571" s="199" t="s">
        <v>960</v>
      </c>
      <c r="G571" s="223">
        <f>SUM(H572:H574)</f>
        <v>1159.8800000000001</v>
      </c>
      <c r="H571" s="223">
        <f>TRUNC(G571 * VALUE(SUBSTITUTE(F571,"QTD: ","")), 2)</f>
        <v>69.59</v>
      </c>
      <c r="I571" s="224" t="str">
        <f>IF(ROUND(ABS(G571-Orçamento!G117),2)&lt;0.01,"OK","DIVERGENTE")</f>
        <v>OK</v>
      </c>
    </row>
    <row r="572" spans="1:9" ht="60">
      <c r="A572" s="200" t="s">
        <v>149</v>
      </c>
      <c r="B572" s="200" t="s">
        <v>143</v>
      </c>
      <c r="C572" s="200" t="s">
        <v>494</v>
      </c>
      <c r="D572" s="200" t="s">
        <v>495</v>
      </c>
      <c r="E572" s="200" t="s">
        <v>156</v>
      </c>
      <c r="F572" s="200" t="s">
        <v>496</v>
      </c>
      <c r="G572" s="225">
        <v>574.04</v>
      </c>
      <c r="H572" s="225">
        <f t="shared" ref="H572:H574" si="74">TRUNC(F572*G572,2)</f>
        <v>690.57</v>
      </c>
      <c r="I572" s="226" t="str">
        <f>IFERROR(IF(ROUND(G572, 2) &lt;&gt; ROUND(VLOOKUP("C"&amp;C572,C:G, 5, FALSE), 2), "VALOR AUXILIAR DIVERGENTE", "OK"), "NÃO ENCONTRADO")</f>
        <v>OK</v>
      </c>
    </row>
    <row r="573" spans="1:9">
      <c r="A573" s="200" t="s">
        <v>149</v>
      </c>
      <c r="B573" s="200" t="s">
        <v>143</v>
      </c>
      <c r="C573" s="200" t="s">
        <v>150</v>
      </c>
      <c r="D573" s="200" t="s">
        <v>151</v>
      </c>
      <c r="E573" s="200" t="s">
        <v>18</v>
      </c>
      <c r="F573" s="200" t="s">
        <v>497</v>
      </c>
      <c r="G573" s="225">
        <v>31.04</v>
      </c>
      <c r="H573" s="225">
        <f t="shared" si="74"/>
        <v>171.69</v>
      </c>
      <c r="I573" s="226" t="str">
        <f>IFERROR(IF(ROUND(G573, 2) &lt;&gt; ROUND(VLOOKUP("C"&amp;C573,C:G, 5, FALSE), 2), "VALOR AUXILIAR DIVERGENTE", "OK"), "NÃO ENCONTRADO")</f>
        <v>OK</v>
      </c>
    </row>
    <row r="574" spans="1:9">
      <c r="A574" s="200" t="s">
        <v>149</v>
      </c>
      <c r="B574" s="200" t="s">
        <v>143</v>
      </c>
      <c r="C574" s="200" t="s">
        <v>269</v>
      </c>
      <c r="D574" s="200" t="s">
        <v>271</v>
      </c>
      <c r="E574" s="200" t="s">
        <v>18</v>
      </c>
      <c r="F574" s="200" t="s">
        <v>498</v>
      </c>
      <c r="G574" s="225">
        <v>35.869999999999997</v>
      </c>
      <c r="H574" s="225">
        <f t="shared" si="74"/>
        <v>297.62</v>
      </c>
      <c r="I574" s="226" t="str">
        <f>IFERROR(IF(ROUND(G574, 2) &lt;&gt; ROUND(VLOOKUP("C"&amp;C574,C:G, 5, FALSE), 2), "VALOR AUXILIAR DIVERGENTE", "OK"), "NÃO ENCONTRADO")</f>
        <v>OK</v>
      </c>
    </row>
    <row r="575" spans="1:9">
      <c r="A575" s="201" t="s">
        <v>30</v>
      </c>
      <c r="B575" s="201" t="s">
        <v>30</v>
      </c>
      <c r="C575" s="201" t="s">
        <v>30</v>
      </c>
      <c r="D575" s="201" t="s">
        <v>30</v>
      </c>
      <c r="E575" s="201" t="s">
        <v>30</v>
      </c>
      <c r="F575" s="201" t="s">
        <v>30</v>
      </c>
      <c r="G575" s="227" t="s">
        <v>30</v>
      </c>
      <c r="H575" s="227" t="s">
        <v>30</v>
      </c>
      <c r="I575" s="228" t="s">
        <v>30</v>
      </c>
    </row>
    <row r="576" spans="1:9" ht="45">
      <c r="A576" s="199" t="s">
        <v>963</v>
      </c>
      <c r="B576" s="199" t="s">
        <v>143</v>
      </c>
      <c r="C576" s="199" t="s">
        <v>500</v>
      </c>
      <c r="D576" s="199" t="s">
        <v>501</v>
      </c>
      <c r="E576" s="199" t="s">
        <v>28</v>
      </c>
      <c r="F576" s="199" t="s">
        <v>964</v>
      </c>
      <c r="G576" s="223">
        <f>SUM(H577:H582)</f>
        <v>61.64</v>
      </c>
      <c r="H576" s="223">
        <f>TRUNC(G576 * VALUE(SUBSTITUTE(F576,"QTD: ","")), 2)</f>
        <v>234.23</v>
      </c>
      <c r="I576" s="224" t="str">
        <f>IF(ROUND(ABS(G576-Orçamento!G118),2)&lt;0.01,"OK","DIVERGENTE")</f>
        <v>OK</v>
      </c>
    </row>
    <row r="577" spans="1:9" ht="30">
      <c r="A577" s="200" t="s">
        <v>149</v>
      </c>
      <c r="B577" s="200" t="s">
        <v>143</v>
      </c>
      <c r="C577" s="200" t="s">
        <v>503</v>
      </c>
      <c r="D577" s="200" t="s">
        <v>504</v>
      </c>
      <c r="E577" s="200" t="s">
        <v>129</v>
      </c>
      <c r="F577" s="200" t="s">
        <v>505</v>
      </c>
      <c r="G577" s="225">
        <v>9.23</v>
      </c>
      <c r="H577" s="225">
        <f t="shared" ref="H577:H582" si="75">TRUNC(F577*G577,2)</f>
        <v>11.38</v>
      </c>
      <c r="I577" s="226" t="str">
        <f>IFERROR(IF(ROUND(G577, 2) &lt;&gt; ROUND(VLOOKUP("C"&amp;C577,C:G, 5, FALSE), 2), "VALOR AUXILIAR DIVERGENTE", "OK"), "NÃO ENCONTRADO")</f>
        <v>OK</v>
      </c>
    </row>
    <row r="578" spans="1:9" ht="45">
      <c r="A578" s="200" t="s">
        <v>149</v>
      </c>
      <c r="B578" s="200" t="s">
        <v>143</v>
      </c>
      <c r="C578" s="200" t="s">
        <v>507</v>
      </c>
      <c r="D578" s="200" t="s">
        <v>508</v>
      </c>
      <c r="E578" s="200" t="s">
        <v>156</v>
      </c>
      <c r="F578" s="200" t="s">
        <v>509</v>
      </c>
      <c r="G578" s="225">
        <v>964.71</v>
      </c>
      <c r="H578" s="225">
        <f t="shared" si="75"/>
        <v>20.25</v>
      </c>
      <c r="I578" s="226" t="str">
        <f>IFERROR(IF(ROUND(G578, 2) &lt;&gt; ROUND(VLOOKUP("C"&amp;C578,C:G, 5, FALSE), 2), "VALOR AUXILIAR DIVERGENTE", "OK"), "NÃO ENCONTRADO")</f>
        <v>OK</v>
      </c>
    </row>
    <row r="579" spans="1:9">
      <c r="A579" s="200" t="s">
        <v>149</v>
      </c>
      <c r="B579" s="200" t="s">
        <v>143</v>
      </c>
      <c r="C579" s="200" t="s">
        <v>150</v>
      </c>
      <c r="D579" s="200" t="s">
        <v>151</v>
      </c>
      <c r="E579" s="200" t="s">
        <v>18</v>
      </c>
      <c r="F579" s="200" t="s">
        <v>510</v>
      </c>
      <c r="G579" s="225">
        <v>31.04</v>
      </c>
      <c r="H579" s="225">
        <f t="shared" si="75"/>
        <v>3.75</v>
      </c>
      <c r="I579" s="226" t="str">
        <f>IFERROR(IF(ROUND(G579, 2) &lt;&gt; ROUND(VLOOKUP("C"&amp;C579,C:G, 5, FALSE), 2), "VALOR AUXILIAR DIVERGENTE", "OK"), "NÃO ENCONTRADO")</f>
        <v>OK</v>
      </c>
    </row>
    <row r="580" spans="1:9">
      <c r="A580" s="200" t="s">
        <v>149</v>
      </c>
      <c r="B580" s="200" t="s">
        <v>143</v>
      </c>
      <c r="C580" s="200" t="s">
        <v>269</v>
      </c>
      <c r="D580" s="200" t="s">
        <v>271</v>
      </c>
      <c r="E580" s="200" t="s">
        <v>18</v>
      </c>
      <c r="F580" s="200" t="s">
        <v>511</v>
      </c>
      <c r="G580" s="225">
        <v>35.869999999999997</v>
      </c>
      <c r="H580" s="225">
        <f t="shared" si="75"/>
        <v>8.64</v>
      </c>
      <c r="I580" s="226" t="str">
        <f>IFERROR(IF(ROUND(G580, 2) &lt;&gt; ROUND(VLOOKUP("C"&amp;C580,C:G, 5, FALSE), 2), "VALOR AUXILIAR DIVERGENTE", "OK"), "NÃO ENCONTRADO")</f>
        <v>OK</v>
      </c>
    </row>
    <row r="581" spans="1:9" ht="75">
      <c r="A581" s="200" t="s">
        <v>149</v>
      </c>
      <c r="B581" s="200" t="s">
        <v>143</v>
      </c>
      <c r="C581" s="200" t="s">
        <v>512</v>
      </c>
      <c r="D581" s="200" t="s">
        <v>513</v>
      </c>
      <c r="E581" s="200" t="s">
        <v>156</v>
      </c>
      <c r="F581" s="200" t="s">
        <v>514</v>
      </c>
      <c r="G581" s="225">
        <v>575.54</v>
      </c>
      <c r="H581" s="225">
        <f t="shared" si="75"/>
        <v>0.86</v>
      </c>
      <c r="I581" s="226" t="str">
        <f>IFERROR(IF(ROUND(G581, 2) &lt;&gt; ROUND(VLOOKUP("C"&amp;C581,C:G, 5, FALSE), 2), "VALOR AUXILIAR DIVERGENTE", "OK"), "NÃO ENCONTRADO")</f>
        <v>OK</v>
      </c>
    </row>
    <row r="582" spans="1:9" ht="30">
      <c r="A582" s="200" t="s">
        <v>15</v>
      </c>
      <c r="B582" s="200" t="s">
        <v>143</v>
      </c>
      <c r="C582" s="200" t="s">
        <v>515</v>
      </c>
      <c r="D582" s="200" t="s">
        <v>516</v>
      </c>
      <c r="E582" s="200" t="s">
        <v>470</v>
      </c>
      <c r="F582" s="200" t="s">
        <v>517</v>
      </c>
      <c r="G582" s="225">
        <v>3.14</v>
      </c>
      <c r="H582" s="225">
        <f t="shared" si="75"/>
        <v>16.760000000000002</v>
      </c>
      <c r="I582" s="226"/>
    </row>
    <row r="583" spans="1:9">
      <c r="A583" s="201" t="s">
        <v>30</v>
      </c>
      <c r="B583" s="201" t="s">
        <v>30</v>
      </c>
      <c r="C583" s="201" t="s">
        <v>30</v>
      </c>
      <c r="D583" s="201" t="s">
        <v>30</v>
      </c>
      <c r="E583" s="201" t="s">
        <v>30</v>
      </c>
      <c r="F583" s="201" t="s">
        <v>30</v>
      </c>
      <c r="G583" s="227" t="s">
        <v>30</v>
      </c>
      <c r="H583" s="227" t="s">
        <v>30</v>
      </c>
      <c r="I583" s="228" t="s">
        <v>30</v>
      </c>
    </row>
    <row r="584" spans="1:9">
      <c r="A584" s="199" t="s">
        <v>966</v>
      </c>
      <c r="B584" s="199" t="s">
        <v>10</v>
      </c>
      <c r="C584" s="199" t="s">
        <v>519</v>
      </c>
      <c r="D584" s="199" t="s">
        <v>520</v>
      </c>
      <c r="E584" s="199" t="s">
        <v>13</v>
      </c>
      <c r="F584" s="199" t="s">
        <v>967</v>
      </c>
      <c r="G584" s="223">
        <f>SUM(H585:H589)</f>
        <v>7.1899999999999995</v>
      </c>
      <c r="H584" s="223">
        <f>TRUNC(G584 * VALUE(SUBSTITUTE(F584,"QTD: ","")), 2)</f>
        <v>78.44</v>
      </c>
      <c r="I584" s="224" t="str">
        <f>IF(ROUND(ABS(G584-Orçamento!G119),2)&lt;0.01,"OK","DIVERGENTE")</f>
        <v>OK</v>
      </c>
    </row>
    <row r="585" spans="1:9">
      <c r="A585" s="200" t="s">
        <v>15</v>
      </c>
      <c r="B585" s="200" t="s">
        <v>10</v>
      </c>
      <c r="C585" s="200" t="s">
        <v>316</v>
      </c>
      <c r="D585" s="200" t="s">
        <v>317</v>
      </c>
      <c r="E585" s="200" t="s">
        <v>18</v>
      </c>
      <c r="F585" s="200" t="s">
        <v>521</v>
      </c>
      <c r="G585" s="225">
        <v>29.08</v>
      </c>
      <c r="H585" s="225">
        <f t="shared" ref="H585:H589" si="76">ROUND(F585*G585,2)</f>
        <v>2.91</v>
      </c>
      <c r="I585" s="226"/>
    </row>
    <row r="586" spans="1:9">
      <c r="A586" s="200" t="s">
        <v>15</v>
      </c>
      <c r="B586" s="200" t="s">
        <v>10</v>
      </c>
      <c r="C586" s="200" t="s">
        <v>200</v>
      </c>
      <c r="D586" s="200" t="s">
        <v>201</v>
      </c>
      <c r="E586" s="200" t="s">
        <v>18</v>
      </c>
      <c r="F586" s="200" t="s">
        <v>523</v>
      </c>
      <c r="G586" s="225">
        <v>23.9</v>
      </c>
      <c r="H586" s="225">
        <f t="shared" si="76"/>
        <v>2.69</v>
      </c>
      <c r="I586" s="226"/>
    </row>
    <row r="587" spans="1:9">
      <c r="A587" s="200" t="s">
        <v>15</v>
      </c>
      <c r="B587" s="200" t="s">
        <v>10</v>
      </c>
      <c r="C587" s="200" t="s">
        <v>319</v>
      </c>
      <c r="D587" s="200" t="s">
        <v>320</v>
      </c>
      <c r="E587" s="200" t="s">
        <v>129</v>
      </c>
      <c r="F587" s="200" t="s">
        <v>281</v>
      </c>
      <c r="G587" s="225">
        <v>0.67</v>
      </c>
      <c r="H587" s="225">
        <f t="shared" si="76"/>
        <v>0.8</v>
      </c>
      <c r="I587" s="226"/>
    </row>
    <row r="588" spans="1:9">
      <c r="A588" s="200" t="s">
        <v>15</v>
      </c>
      <c r="B588" s="200" t="s">
        <v>10</v>
      </c>
      <c r="C588" s="200" t="s">
        <v>524</v>
      </c>
      <c r="D588" s="200" t="s">
        <v>525</v>
      </c>
      <c r="E588" s="200" t="s">
        <v>156</v>
      </c>
      <c r="F588" s="200" t="s">
        <v>115</v>
      </c>
      <c r="G588" s="225">
        <v>180.86</v>
      </c>
      <c r="H588" s="225">
        <f t="shared" si="76"/>
        <v>0.72</v>
      </c>
      <c r="I588" s="226"/>
    </row>
    <row r="589" spans="1:9" ht="60">
      <c r="A589" s="200" t="s">
        <v>15</v>
      </c>
      <c r="B589" s="200" t="s">
        <v>10</v>
      </c>
      <c r="C589" s="200" t="s">
        <v>526</v>
      </c>
      <c r="D589" s="200" t="s">
        <v>527</v>
      </c>
      <c r="E589" s="200" t="s">
        <v>18</v>
      </c>
      <c r="F589" s="200" t="s">
        <v>528</v>
      </c>
      <c r="G589" s="225">
        <v>31.27</v>
      </c>
      <c r="H589" s="225">
        <f t="shared" si="76"/>
        <v>7.0000000000000007E-2</v>
      </c>
      <c r="I589" s="226"/>
    </row>
    <row r="590" spans="1:9">
      <c r="A590" s="201" t="s">
        <v>30</v>
      </c>
      <c r="B590" s="201" t="s">
        <v>30</v>
      </c>
      <c r="C590" s="201" t="s">
        <v>30</v>
      </c>
      <c r="D590" s="201" t="s">
        <v>30</v>
      </c>
      <c r="E590" s="201" t="s">
        <v>30</v>
      </c>
      <c r="F590" s="201" t="s">
        <v>30</v>
      </c>
      <c r="G590" s="227" t="s">
        <v>30</v>
      </c>
      <c r="H590" s="227" t="s">
        <v>30</v>
      </c>
      <c r="I590" s="228" t="s">
        <v>30</v>
      </c>
    </row>
    <row r="591" spans="1:9">
      <c r="A591" s="199" t="s">
        <v>968</v>
      </c>
      <c r="B591" s="199" t="s">
        <v>10</v>
      </c>
      <c r="C591" s="199" t="s">
        <v>530</v>
      </c>
      <c r="D591" s="199" t="s">
        <v>531</v>
      </c>
      <c r="E591" s="199" t="s">
        <v>13</v>
      </c>
      <c r="F591" s="199" t="s">
        <v>967</v>
      </c>
      <c r="G591" s="223">
        <f>SUM(H592:H597)</f>
        <v>25.62</v>
      </c>
      <c r="H591" s="223">
        <f>TRUNC(G591 * VALUE(SUBSTITUTE(F591,"QTD: ","")), 2)</f>
        <v>279.51</v>
      </c>
      <c r="I591" s="224" t="str">
        <f>IF(ROUND(ABS(G591-Orçamento!G120),2)&lt;0.01,"OK","DIVERGENTE")</f>
        <v>OK</v>
      </c>
    </row>
    <row r="592" spans="1:9">
      <c r="A592" s="200" t="s">
        <v>15</v>
      </c>
      <c r="B592" s="200" t="s">
        <v>10</v>
      </c>
      <c r="C592" s="200" t="s">
        <v>316</v>
      </c>
      <c r="D592" s="200" t="s">
        <v>317</v>
      </c>
      <c r="E592" s="200" t="s">
        <v>18</v>
      </c>
      <c r="F592" s="200" t="s">
        <v>93</v>
      </c>
      <c r="G592" s="225">
        <v>29.08</v>
      </c>
      <c r="H592" s="225">
        <f t="shared" ref="H592:H597" si="77">ROUND(F592*G592,2)</f>
        <v>5.82</v>
      </c>
      <c r="I592" s="226"/>
    </row>
    <row r="593" spans="1:9">
      <c r="A593" s="200" t="s">
        <v>15</v>
      </c>
      <c r="B593" s="200" t="s">
        <v>10</v>
      </c>
      <c r="C593" s="200" t="s">
        <v>200</v>
      </c>
      <c r="D593" s="200" t="s">
        <v>201</v>
      </c>
      <c r="E593" s="200" t="s">
        <v>18</v>
      </c>
      <c r="F593" s="200" t="s">
        <v>535</v>
      </c>
      <c r="G593" s="225">
        <v>23.9</v>
      </c>
      <c r="H593" s="225">
        <f t="shared" si="77"/>
        <v>9.56</v>
      </c>
      <c r="I593" s="226"/>
    </row>
    <row r="594" spans="1:9">
      <c r="A594" s="200" t="s">
        <v>15</v>
      </c>
      <c r="B594" s="200" t="s">
        <v>10</v>
      </c>
      <c r="C594" s="200" t="s">
        <v>319</v>
      </c>
      <c r="D594" s="200" t="s">
        <v>320</v>
      </c>
      <c r="E594" s="200" t="s">
        <v>129</v>
      </c>
      <c r="F594" s="200" t="s">
        <v>536</v>
      </c>
      <c r="G594" s="225">
        <v>0.67</v>
      </c>
      <c r="H594" s="225">
        <f t="shared" si="77"/>
        <v>1.53</v>
      </c>
      <c r="I594" s="226"/>
    </row>
    <row r="595" spans="1:9">
      <c r="A595" s="200" t="s">
        <v>15</v>
      </c>
      <c r="B595" s="200" t="s">
        <v>10</v>
      </c>
      <c r="C595" s="200" t="s">
        <v>537</v>
      </c>
      <c r="D595" s="200" t="s">
        <v>538</v>
      </c>
      <c r="E595" s="200" t="s">
        <v>129</v>
      </c>
      <c r="F595" s="200" t="s">
        <v>539</v>
      </c>
      <c r="G595" s="225">
        <v>0.88</v>
      </c>
      <c r="H595" s="225">
        <f t="shared" si="77"/>
        <v>4</v>
      </c>
      <c r="I595" s="226"/>
    </row>
    <row r="596" spans="1:9" ht="30">
      <c r="A596" s="200" t="s">
        <v>15</v>
      </c>
      <c r="B596" s="200" t="s">
        <v>10</v>
      </c>
      <c r="C596" s="200" t="s">
        <v>323</v>
      </c>
      <c r="D596" s="200" t="s">
        <v>324</v>
      </c>
      <c r="E596" s="200" t="s">
        <v>156</v>
      </c>
      <c r="F596" s="200" t="s">
        <v>540</v>
      </c>
      <c r="G596" s="225">
        <v>174.05</v>
      </c>
      <c r="H596" s="225">
        <f t="shared" si="77"/>
        <v>4.4400000000000004</v>
      </c>
      <c r="I596" s="226"/>
    </row>
    <row r="597" spans="1:9" ht="60">
      <c r="A597" s="200" t="s">
        <v>15</v>
      </c>
      <c r="B597" s="200" t="s">
        <v>10</v>
      </c>
      <c r="C597" s="200" t="s">
        <v>526</v>
      </c>
      <c r="D597" s="200" t="s">
        <v>527</v>
      </c>
      <c r="E597" s="200" t="s">
        <v>18</v>
      </c>
      <c r="F597" s="200" t="s">
        <v>541</v>
      </c>
      <c r="G597" s="225">
        <v>31.27</v>
      </c>
      <c r="H597" s="225">
        <f t="shared" si="77"/>
        <v>0.27</v>
      </c>
      <c r="I597" s="226"/>
    </row>
    <row r="598" spans="1:9">
      <c r="A598" s="201" t="s">
        <v>30</v>
      </c>
      <c r="B598" s="201" t="s">
        <v>30</v>
      </c>
      <c r="C598" s="201" t="s">
        <v>30</v>
      </c>
      <c r="D598" s="201" t="s">
        <v>30</v>
      </c>
      <c r="E598" s="201" t="s">
        <v>30</v>
      </c>
      <c r="F598" s="201" t="s">
        <v>30</v>
      </c>
      <c r="G598" s="227" t="s">
        <v>30</v>
      </c>
      <c r="H598" s="227" t="s">
        <v>30</v>
      </c>
      <c r="I598" s="228" t="s">
        <v>30</v>
      </c>
    </row>
    <row r="599" spans="1:9">
      <c r="A599" s="199" t="s">
        <v>973</v>
      </c>
      <c r="B599" s="199" t="s">
        <v>10</v>
      </c>
      <c r="C599" s="199" t="s">
        <v>543</v>
      </c>
      <c r="D599" s="199" t="s">
        <v>544</v>
      </c>
      <c r="E599" s="199" t="s">
        <v>13</v>
      </c>
      <c r="F599" s="199" t="s">
        <v>967</v>
      </c>
      <c r="G599" s="223">
        <f>SUM(H600:H605)</f>
        <v>15.290000000000001</v>
      </c>
      <c r="H599" s="223">
        <f>TRUNC(G599 * VALUE(SUBSTITUTE(F599,"QTD: ","")), 2)</f>
        <v>166.81</v>
      </c>
      <c r="I599" s="224" t="str">
        <f>IF(ROUND(ABS(G599-Orçamento!G121),2)&lt;0.01,"OK","DIVERGENTE")</f>
        <v>OK</v>
      </c>
    </row>
    <row r="600" spans="1:9">
      <c r="A600" s="200" t="s">
        <v>15</v>
      </c>
      <c r="B600" s="200" t="s">
        <v>10</v>
      </c>
      <c r="C600" s="200" t="s">
        <v>316</v>
      </c>
      <c r="D600" s="200" t="s">
        <v>317</v>
      </c>
      <c r="E600" s="200" t="s">
        <v>18</v>
      </c>
      <c r="F600" s="200" t="s">
        <v>545</v>
      </c>
      <c r="G600" s="225">
        <v>29.08</v>
      </c>
      <c r="H600" s="225">
        <f t="shared" ref="H600:H605" si="78">ROUND(F600*G600,2)</f>
        <v>7.27</v>
      </c>
      <c r="I600" s="226"/>
    </row>
    <row r="601" spans="1:9">
      <c r="A601" s="200" t="s">
        <v>15</v>
      </c>
      <c r="B601" s="200" t="s">
        <v>10</v>
      </c>
      <c r="C601" s="200" t="s">
        <v>200</v>
      </c>
      <c r="D601" s="200" t="s">
        <v>201</v>
      </c>
      <c r="E601" s="200" t="s">
        <v>18</v>
      </c>
      <c r="F601" s="200" t="s">
        <v>545</v>
      </c>
      <c r="G601" s="225">
        <v>23.9</v>
      </c>
      <c r="H601" s="225">
        <f t="shared" si="78"/>
        <v>5.98</v>
      </c>
      <c r="I601" s="226"/>
    </row>
    <row r="602" spans="1:9">
      <c r="A602" s="200" t="s">
        <v>15</v>
      </c>
      <c r="B602" s="200" t="s">
        <v>10</v>
      </c>
      <c r="C602" s="200" t="s">
        <v>319</v>
      </c>
      <c r="D602" s="200" t="s">
        <v>320</v>
      </c>
      <c r="E602" s="200" t="s">
        <v>129</v>
      </c>
      <c r="F602" s="200" t="s">
        <v>546</v>
      </c>
      <c r="G602" s="225">
        <v>0.67</v>
      </c>
      <c r="H602" s="225">
        <f t="shared" si="78"/>
        <v>0.34</v>
      </c>
      <c r="I602" s="226"/>
    </row>
    <row r="603" spans="1:9">
      <c r="A603" s="200" t="s">
        <v>15</v>
      </c>
      <c r="B603" s="200" t="s">
        <v>10</v>
      </c>
      <c r="C603" s="200" t="s">
        <v>537</v>
      </c>
      <c r="D603" s="200" t="s">
        <v>538</v>
      </c>
      <c r="E603" s="200" t="s">
        <v>129</v>
      </c>
      <c r="F603" s="200" t="s">
        <v>547</v>
      </c>
      <c r="G603" s="225">
        <v>0.88</v>
      </c>
      <c r="H603" s="225">
        <f t="shared" si="78"/>
        <v>0.88</v>
      </c>
      <c r="I603" s="226"/>
    </row>
    <row r="604" spans="1:9" ht="30">
      <c r="A604" s="200" t="s">
        <v>15</v>
      </c>
      <c r="B604" s="200" t="s">
        <v>10</v>
      </c>
      <c r="C604" s="200" t="s">
        <v>323</v>
      </c>
      <c r="D604" s="200" t="s">
        <v>324</v>
      </c>
      <c r="E604" s="200" t="s">
        <v>156</v>
      </c>
      <c r="F604" s="200" t="s">
        <v>548</v>
      </c>
      <c r="G604" s="225">
        <v>174.05</v>
      </c>
      <c r="H604" s="225">
        <f t="shared" si="78"/>
        <v>0.75</v>
      </c>
      <c r="I604" s="226"/>
    </row>
    <row r="605" spans="1:9" ht="60">
      <c r="A605" s="200" t="s">
        <v>15</v>
      </c>
      <c r="B605" s="200" t="s">
        <v>10</v>
      </c>
      <c r="C605" s="200" t="s">
        <v>526</v>
      </c>
      <c r="D605" s="200" t="s">
        <v>527</v>
      </c>
      <c r="E605" s="200" t="s">
        <v>18</v>
      </c>
      <c r="F605" s="200" t="s">
        <v>528</v>
      </c>
      <c r="G605" s="225">
        <v>31.27</v>
      </c>
      <c r="H605" s="225">
        <f t="shared" si="78"/>
        <v>7.0000000000000007E-2</v>
      </c>
      <c r="I605" s="226"/>
    </row>
    <row r="606" spans="1:9">
      <c r="A606" s="201" t="s">
        <v>30</v>
      </c>
      <c r="B606" s="201" t="s">
        <v>30</v>
      </c>
      <c r="C606" s="201" t="s">
        <v>30</v>
      </c>
      <c r="D606" s="201" t="s">
        <v>30</v>
      </c>
      <c r="E606" s="201" t="s">
        <v>30</v>
      </c>
      <c r="F606" s="201" t="s">
        <v>30</v>
      </c>
      <c r="G606" s="227" t="s">
        <v>30</v>
      </c>
      <c r="H606" s="227" t="s">
        <v>30</v>
      </c>
      <c r="I606" s="228" t="s">
        <v>30</v>
      </c>
    </row>
    <row r="607" spans="1:9" ht="30">
      <c r="A607" s="199" t="s">
        <v>974</v>
      </c>
      <c r="B607" s="199" t="s">
        <v>143</v>
      </c>
      <c r="C607" s="199" t="s">
        <v>551</v>
      </c>
      <c r="D607" s="199" t="s">
        <v>552</v>
      </c>
      <c r="E607" s="199" t="s">
        <v>13</v>
      </c>
      <c r="F607" s="199" t="s">
        <v>967</v>
      </c>
      <c r="G607" s="223">
        <f>SUM(H608:H610)</f>
        <v>5.7299999999999995</v>
      </c>
      <c r="H607" s="223">
        <f>TRUNC(G607 * VALUE(SUBSTITUTE(F607,"QTD: ","")), 2)</f>
        <v>62.51</v>
      </c>
      <c r="I607" s="224" t="str">
        <f>IF(ROUND(ABS(G607-Orçamento!G122),2)&lt;0.01,"OK","DIVERGENTE")</f>
        <v>OK</v>
      </c>
    </row>
    <row r="608" spans="1:9">
      <c r="A608" s="200" t="s">
        <v>149</v>
      </c>
      <c r="B608" s="200" t="s">
        <v>143</v>
      </c>
      <c r="C608" s="200" t="s">
        <v>150</v>
      </c>
      <c r="D608" s="200" t="s">
        <v>151</v>
      </c>
      <c r="E608" s="200" t="s">
        <v>18</v>
      </c>
      <c r="F608" s="200" t="s">
        <v>554</v>
      </c>
      <c r="G608" s="225">
        <v>31.04</v>
      </c>
      <c r="H608" s="225">
        <f t="shared" ref="H608:H610" si="79">TRUNC(F608*G608,2)</f>
        <v>0.28000000000000003</v>
      </c>
      <c r="I608" s="226" t="str">
        <f>IFERROR(IF(ROUND(G608, 2) &lt;&gt; ROUND(VLOOKUP("C"&amp;C608,C:G, 5, FALSE), 2), "VALOR AUXILIAR DIVERGENTE", "OK"), "NÃO ENCONTRADO")</f>
        <v>OK</v>
      </c>
    </row>
    <row r="609" spans="1:9">
      <c r="A609" s="200" t="s">
        <v>149</v>
      </c>
      <c r="B609" s="200" t="s">
        <v>143</v>
      </c>
      <c r="C609" s="200" t="s">
        <v>556</v>
      </c>
      <c r="D609" s="200" t="s">
        <v>557</v>
      </c>
      <c r="E609" s="200" t="s">
        <v>18</v>
      </c>
      <c r="F609" s="200" t="s">
        <v>558</v>
      </c>
      <c r="G609" s="225">
        <v>37.450000000000003</v>
      </c>
      <c r="H609" s="225">
        <f t="shared" si="79"/>
        <v>2.11</v>
      </c>
      <c r="I609" s="226" t="str">
        <f>IFERROR(IF(ROUND(G609, 2) &lt;&gt; ROUND(VLOOKUP("C"&amp;C609,C:G, 5, FALSE), 2), "VALOR AUXILIAR DIVERGENTE", "OK"), "NÃO ENCONTRADO")</f>
        <v>OK</v>
      </c>
    </row>
    <row r="610" spans="1:9" ht="30">
      <c r="A610" s="200" t="s">
        <v>15</v>
      </c>
      <c r="B610" s="200" t="s">
        <v>143</v>
      </c>
      <c r="C610" s="200" t="s">
        <v>559</v>
      </c>
      <c r="D610" s="200" t="s">
        <v>560</v>
      </c>
      <c r="E610" s="200" t="s">
        <v>365</v>
      </c>
      <c r="F610" s="200" t="s">
        <v>561</v>
      </c>
      <c r="G610" s="225">
        <v>11.36</v>
      </c>
      <c r="H610" s="225">
        <f t="shared" si="79"/>
        <v>3.34</v>
      </c>
      <c r="I610" s="226"/>
    </row>
    <row r="611" spans="1:9">
      <c r="A611" s="201" t="s">
        <v>30</v>
      </c>
      <c r="B611" s="201" t="s">
        <v>30</v>
      </c>
      <c r="C611" s="201" t="s">
        <v>30</v>
      </c>
      <c r="D611" s="201" t="s">
        <v>30</v>
      </c>
      <c r="E611" s="201" t="s">
        <v>30</v>
      </c>
      <c r="F611" s="201" t="s">
        <v>30</v>
      </c>
      <c r="G611" s="227" t="s">
        <v>30</v>
      </c>
      <c r="H611" s="227" t="s">
        <v>30</v>
      </c>
      <c r="I611" s="228" t="s">
        <v>30</v>
      </c>
    </row>
    <row r="612" spans="1:9" ht="45">
      <c r="A612" s="199" t="s">
        <v>976</v>
      </c>
      <c r="B612" s="199" t="s">
        <v>143</v>
      </c>
      <c r="C612" s="199" t="s">
        <v>581</v>
      </c>
      <c r="D612" s="199" t="s">
        <v>582</v>
      </c>
      <c r="E612" s="199" t="s">
        <v>13</v>
      </c>
      <c r="F612" s="199" t="s">
        <v>967</v>
      </c>
      <c r="G612" s="223">
        <f>SUM(H613:H615)</f>
        <v>18.57</v>
      </c>
      <c r="H612" s="223">
        <f>TRUNC(G612 * VALUE(SUBSTITUTE(F612,"QTD: ","")), 2)</f>
        <v>202.59</v>
      </c>
      <c r="I612" s="224" t="str">
        <f>IF(ROUND(ABS(G612-Orçamento!G123),2)&lt;0.01,"OK","DIVERGENTE")</f>
        <v>OK</v>
      </c>
    </row>
    <row r="613" spans="1:9">
      <c r="A613" s="200" t="s">
        <v>149</v>
      </c>
      <c r="B613" s="200" t="s">
        <v>143</v>
      </c>
      <c r="C613" s="200" t="s">
        <v>150</v>
      </c>
      <c r="D613" s="200" t="s">
        <v>151</v>
      </c>
      <c r="E613" s="200" t="s">
        <v>18</v>
      </c>
      <c r="F613" s="200" t="s">
        <v>583</v>
      </c>
      <c r="G613" s="225">
        <v>31.04</v>
      </c>
      <c r="H613" s="225">
        <f t="shared" ref="H613:H615" si="80">TRUNC(F613*G613,2)</f>
        <v>1.45</v>
      </c>
      <c r="I613" s="226" t="str">
        <f>IFERROR(IF(ROUND(G613, 2) &lt;&gt; ROUND(VLOOKUP("C"&amp;C613,C:G, 5, FALSE), 2), "VALOR AUXILIAR DIVERGENTE", "OK"), "NÃO ENCONTRADO")</f>
        <v>OK</v>
      </c>
    </row>
    <row r="614" spans="1:9">
      <c r="A614" s="200" t="s">
        <v>149</v>
      </c>
      <c r="B614" s="200" t="s">
        <v>143</v>
      </c>
      <c r="C614" s="200" t="s">
        <v>556</v>
      </c>
      <c r="D614" s="200" t="s">
        <v>557</v>
      </c>
      <c r="E614" s="200" t="s">
        <v>18</v>
      </c>
      <c r="F614" s="200" t="s">
        <v>584</v>
      </c>
      <c r="G614" s="225">
        <v>37.450000000000003</v>
      </c>
      <c r="H614" s="225">
        <f t="shared" si="80"/>
        <v>10.73</v>
      </c>
      <c r="I614" s="226" t="str">
        <f>IFERROR(IF(ROUND(G614, 2) &lt;&gt; ROUND(VLOOKUP("C"&amp;C614,C:G, 5, FALSE), 2), "VALOR AUXILIAR DIVERGENTE", "OK"), "NÃO ENCONTRADO")</f>
        <v>OK</v>
      </c>
    </row>
    <row r="615" spans="1:9">
      <c r="A615" s="200" t="s">
        <v>15</v>
      </c>
      <c r="B615" s="200" t="s">
        <v>143</v>
      </c>
      <c r="C615" s="200" t="s">
        <v>585</v>
      </c>
      <c r="D615" s="200" t="s">
        <v>586</v>
      </c>
      <c r="E615" s="200" t="s">
        <v>365</v>
      </c>
      <c r="F615" s="200" t="s">
        <v>587</v>
      </c>
      <c r="G615" s="225">
        <v>31.03</v>
      </c>
      <c r="H615" s="225">
        <f t="shared" si="80"/>
        <v>6.39</v>
      </c>
      <c r="I615" s="226"/>
    </row>
    <row r="616" spans="1:9">
      <c r="A616" s="201" t="s">
        <v>30</v>
      </c>
      <c r="B616" s="201" t="s">
        <v>30</v>
      </c>
      <c r="C616" s="201" t="s">
        <v>30</v>
      </c>
      <c r="D616" s="201" t="s">
        <v>30</v>
      </c>
      <c r="E616" s="201" t="s">
        <v>30</v>
      </c>
      <c r="F616" s="201" t="s">
        <v>30</v>
      </c>
      <c r="G616" s="227" t="s">
        <v>30</v>
      </c>
      <c r="H616" s="227" t="s">
        <v>30</v>
      </c>
      <c r="I616" s="228" t="s">
        <v>30</v>
      </c>
    </row>
    <row r="617" spans="1:9">
      <c r="A617" s="199" t="s">
        <v>978</v>
      </c>
      <c r="B617" s="199" t="s">
        <v>10</v>
      </c>
      <c r="C617" s="199" t="s">
        <v>979</v>
      </c>
      <c r="D617" s="199" t="s">
        <v>980</v>
      </c>
      <c r="E617" s="199" t="s">
        <v>28</v>
      </c>
      <c r="F617" s="199" t="s">
        <v>981</v>
      </c>
      <c r="G617" s="223">
        <f>SUM(H618:H628)</f>
        <v>13.429999999999998</v>
      </c>
      <c r="H617" s="223">
        <f>TRUNC(G617 * VALUE(SUBSTITUTE(F617,"QTD: ","")), 2)</f>
        <v>37.6</v>
      </c>
      <c r="I617" s="224" t="str">
        <f>IF(ROUND(ABS(G617-Orçamento!G124),2)&lt;0.01,"OK","DIVERGENTE")</f>
        <v>OK</v>
      </c>
    </row>
    <row r="618" spans="1:9">
      <c r="A618" s="200" t="s">
        <v>15</v>
      </c>
      <c r="B618" s="200" t="s">
        <v>10</v>
      </c>
      <c r="C618" s="200" t="s">
        <v>604</v>
      </c>
      <c r="D618" s="200" t="s">
        <v>605</v>
      </c>
      <c r="E618" s="200" t="s">
        <v>18</v>
      </c>
      <c r="F618" s="200" t="s">
        <v>982</v>
      </c>
      <c r="G618" s="225">
        <v>29.08</v>
      </c>
      <c r="H618" s="225">
        <f t="shared" ref="H618:H628" si="81">ROUND(F618*G618,2)</f>
        <v>3.78</v>
      </c>
      <c r="I618" s="226"/>
    </row>
    <row r="619" spans="1:9">
      <c r="A619" s="200" t="s">
        <v>15</v>
      </c>
      <c r="B619" s="200" t="s">
        <v>10</v>
      </c>
      <c r="C619" s="200" t="s">
        <v>607</v>
      </c>
      <c r="D619" s="200" t="s">
        <v>608</v>
      </c>
      <c r="E619" s="200" t="s">
        <v>18</v>
      </c>
      <c r="F619" s="200" t="s">
        <v>982</v>
      </c>
      <c r="G619" s="225">
        <v>23.9</v>
      </c>
      <c r="H619" s="225">
        <f t="shared" si="81"/>
        <v>3.11</v>
      </c>
      <c r="I619" s="226"/>
    </row>
    <row r="620" spans="1:9">
      <c r="A620" s="200" t="s">
        <v>15</v>
      </c>
      <c r="B620" s="200" t="s">
        <v>10</v>
      </c>
      <c r="C620" s="200" t="s">
        <v>316</v>
      </c>
      <c r="D620" s="200" t="s">
        <v>317</v>
      </c>
      <c r="E620" s="200" t="s">
        <v>18</v>
      </c>
      <c r="F620" s="200" t="s">
        <v>685</v>
      </c>
      <c r="G620" s="225">
        <v>29.08</v>
      </c>
      <c r="H620" s="225">
        <f t="shared" si="81"/>
        <v>1.45</v>
      </c>
      <c r="I620" s="226"/>
    </row>
    <row r="621" spans="1:9">
      <c r="A621" s="200" t="s">
        <v>15</v>
      </c>
      <c r="B621" s="200" t="s">
        <v>10</v>
      </c>
      <c r="C621" s="200" t="s">
        <v>200</v>
      </c>
      <c r="D621" s="200" t="s">
        <v>201</v>
      </c>
      <c r="E621" s="200" t="s">
        <v>18</v>
      </c>
      <c r="F621" s="200" t="s">
        <v>985</v>
      </c>
      <c r="G621" s="225">
        <v>23.9</v>
      </c>
      <c r="H621" s="225">
        <f t="shared" si="81"/>
        <v>0.72</v>
      </c>
      <c r="I621" s="226"/>
    </row>
    <row r="622" spans="1:9">
      <c r="A622" s="200" t="s">
        <v>15</v>
      </c>
      <c r="B622" s="200" t="s">
        <v>10</v>
      </c>
      <c r="C622" s="200" t="s">
        <v>319</v>
      </c>
      <c r="D622" s="200" t="s">
        <v>320</v>
      </c>
      <c r="E622" s="200" t="s">
        <v>129</v>
      </c>
      <c r="F622" s="200" t="s">
        <v>986</v>
      </c>
      <c r="G622" s="225">
        <v>0.67</v>
      </c>
      <c r="H622" s="225">
        <f t="shared" si="81"/>
        <v>1.21</v>
      </c>
      <c r="I622" s="226"/>
    </row>
    <row r="623" spans="1:9" ht="30">
      <c r="A623" s="200" t="s">
        <v>15</v>
      </c>
      <c r="B623" s="200" t="s">
        <v>10</v>
      </c>
      <c r="C623" s="200" t="s">
        <v>323</v>
      </c>
      <c r="D623" s="200" t="s">
        <v>324</v>
      </c>
      <c r="E623" s="200" t="s">
        <v>156</v>
      </c>
      <c r="F623" s="200" t="s">
        <v>987</v>
      </c>
      <c r="G623" s="225">
        <v>174.05</v>
      </c>
      <c r="H623" s="225">
        <f t="shared" si="81"/>
        <v>1.25</v>
      </c>
      <c r="I623" s="226"/>
    </row>
    <row r="624" spans="1:9">
      <c r="A624" s="200" t="s">
        <v>15</v>
      </c>
      <c r="B624" s="200" t="s">
        <v>10</v>
      </c>
      <c r="C624" s="200" t="s">
        <v>279</v>
      </c>
      <c r="D624" s="200" t="s">
        <v>280</v>
      </c>
      <c r="E624" s="200" t="s">
        <v>156</v>
      </c>
      <c r="F624" s="200" t="s">
        <v>988</v>
      </c>
      <c r="G624" s="225">
        <v>160.44</v>
      </c>
      <c r="H624" s="225">
        <f t="shared" si="81"/>
        <v>1.7</v>
      </c>
      <c r="I624" s="226"/>
    </row>
    <row r="625" spans="1:9">
      <c r="A625" s="200" t="s">
        <v>15</v>
      </c>
      <c r="B625" s="200" t="s">
        <v>10</v>
      </c>
      <c r="C625" s="200" t="s">
        <v>989</v>
      </c>
      <c r="D625" s="200" t="s">
        <v>990</v>
      </c>
      <c r="E625" s="200" t="s">
        <v>28</v>
      </c>
      <c r="F625" s="200" t="s">
        <v>992</v>
      </c>
      <c r="G625" s="225">
        <v>5</v>
      </c>
      <c r="H625" s="225">
        <f t="shared" si="81"/>
        <v>0.03</v>
      </c>
      <c r="I625" s="226"/>
    </row>
    <row r="626" spans="1:9">
      <c r="A626" s="200" t="s">
        <v>15</v>
      </c>
      <c r="B626" s="200" t="s">
        <v>10</v>
      </c>
      <c r="C626" s="200" t="s">
        <v>127</v>
      </c>
      <c r="D626" s="200" t="s">
        <v>128</v>
      </c>
      <c r="E626" s="200" t="s">
        <v>129</v>
      </c>
      <c r="F626" s="200" t="s">
        <v>993</v>
      </c>
      <c r="G626" s="225">
        <v>10.220000000000001</v>
      </c>
      <c r="H626" s="225">
        <f t="shared" si="81"/>
        <v>0.01</v>
      </c>
      <c r="I626" s="226"/>
    </row>
    <row r="627" spans="1:9">
      <c r="A627" s="200" t="s">
        <v>15</v>
      </c>
      <c r="B627" s="200" t="s">
        <v>10</v>
      </c>
      <c r="C627" s="200" t="s">
        <v>771</v>
      </c>
      <c r="D627" s="200" t="s">
        <v>772</v>
      </c>
      <c r="E627" s="200" t="s">
        <v>365</v>
      </c>
      <c r="F627" s="200" t="s">
        <v>994</v>
      </c>
      <c r="G627" s="225">
        <v>16.190000000000001</v>
      </c>
      <c r="H627" s="225">
        <f t="shared" si="81"/>
        <v>0.01</v>
      </c>
      <c r="I627" s="226"/>
    </row>
    <row r="628" spans="1:9" ht="60">
      <c r="A628" s="200" t="s">
        <v>15</v>
      </c>
      <c r="B628" s="200" t="s">
        <v>10</v>
      </c>
      <c r="C628" s="200" t="s">
        <v>526</v>
      </c>
      <c r="D628" s="200" t="s">
        <v>527</v>
      </c>
      <c r="E628" s="200" t="s">
        <v>18</v>
      </c>
      <c r="F628" s="200" t="s">
        <v>657</v>
      </c>
      <c r="G628" s="225">
        <v>31.27</v>
      </c>
      <c r="H628" s="225">
        <f t="shared" si="81"/>
        <v>0.16</v>
      </c>
      <c r="I628" s="226"/>
    </row>
    <row r="629" spans="1:9">
      <c r="A629" s="201" t="s">
        <v>30</v>
      </c>
      <c r="B629" s="201" t="s">
        <v>30</v>
      </c>
      <c r="C629" s="201" t="s">
        <v>30</v>
      </c>
      <c r="D629" s="201" t="s">
        <v>30</v>
      </c>
      <c r="E629" s="201" t="s">
        <v>30</v>
      </c>
      <c r="F629" s="201" t="s">
        <v>30</v>
      </c>
      <c r="G629" s="227" t="s">
        <v>30</v>
      </c>
      <c r="H629" s="227" t="s">
        <v>30</v>
      </c>
      <c r="I629" s="228" t="s">
        <v>30</v>
      </c>
    </row>
    <row r="630" spans="1:9" ht="45">
      <c r="A630" s="199" t="s">
        <v>995</v>
      </c>
      <c r="B630" s="199" t="s">
        <v>143</v>
      </c>
      <c r="C630" s="199" t="s">
        <v>996</v>
      </c>
      <c r="D630" s="199" t="s">
        <v>997</v>
      </c>
      <c r="E630" s="199" t="s">
        <v>13</v>
      </c>
      <c r="F630" s="199" t="s">
        <v>998</v>
      </c>
      <c r="G630" s="223">
        <f>SUM(H631:H635)</f>
        <v>394.97</v>
      </c>
      <c r="H630" s="223">
        <f>TRUNC(G630 * VALUE(SUBSTITUTE(F630,"QTD: ","")), 2)</f>
        <v>394.97</v>
      </c>
      <c r="I630" s="224" t="str">
        <f>IF(ROUND(ABS(G630-Orçamento!G126),2)&lt;0.01,"OK","DIVERGENTE")</f>
        <v>OK</v>
      </c>
    </row>
    <row r="631" spans="1:9">
      <c r="A631" s="200" t="s">
        <v>149</v>
      </c>
      <c r="B631" s="200" t="s">
        <v>143</v>
      </c>
      <c r="C631" s="200" t="s">
        <v>150</v>
      </c>
      <c r="D631" s="200" t="s">
        <v>151</v>
      </c>
      <c r="E631" s="200" t="s">
        <v>18</v>
      </c>
      <c r="F631" s="200" t="s">
        <v>999</v>
      </c>
      <c r="G631" s="225">
        <v>31.04</v>
      </c>
      <c r="H631" s="225">
        <f t="shared" ref="H631:H635" si="82">TRUNC(F631*G631,2)</f>
        <v>38.799999999999997</v>
      </c>
      <c r="I631" s="226" t="str">
        <f>IFERROR(IF(ROUND(G631, 2) &lt;&gt; ROUND(VLOOKUP("C"&amp;C631,C:G, 5, FALSE), 2), "VALOR AUXILIAR DIVERGENTE", "OK"), "NÃO ENCONTRADO")</f>
        <v>OK</v>
      </c>
    </row>
    <row r="632" spans="1:9">
      <c r="A632" s="200" t="s">
        <v>149</v>
      </c>
      <c r="B632" s="200" t="s">
        <v>143</v>
      </c>
      <c r="C632" s="200" t="s">
        <v>269</v>
      </c>
      <c r="D632" s="200" t="s">
        <v>271</v>
      </c>
      <c r="E632" s="200" t="s">
        <v>18</v>
      </c>
      <c r="F632" s="200" t="s">
        <v>999</v>
      </c>
      <c r="G632" s="225">
        <v>35.869999999999997</v>
      </c>
      <c r="H632" s="225">
        <f t="shared" si="82"/>
        <v>44.83</v>
      </c>
      <c r="I632" s="226" t="str">
        <f>IFERROR(IF(ROUND(G632, 2) &lt;&gt; ROUND(VLOOKUP("C"&amp;C632,C:G, 5, FALSE), 2), "VALOR AUXILIAR DIVERGENTE", "OK"), "NÃO ENCONTRADO")</f>
        <v>OK</v>
      </c>
    </row>
    <row r="633" spans="1:9" ht="45">
      <c r="A633" s="200" t="s">
        <v>149</v>
      </c>
      <c r="B633" s="200" t="s">
        <v>143</v>
      </c>
      <c r="C633" s="200" t="s">
        <v>947</v>
      </c>
      <c r="D633" s="200" t="s">
        <v>948</v>
      </c>
      <c r="E633" s="200" t="s">
        <v>156</v>
      </c>
      <c r="F633" s="200" t="s">
        <v>1000</v>
      </c>
      <c r="G633" s="225">
        <v>684.12</v>
      </c>
      <c r="H633" s="225">
        <f t="shared" si="82"/>
        <v>21</v>
      </c>
      <c r="I633" s="226" t="str">
        <f>IFERROR(IF(ROUND(G633, 2) &lt;&gt; ROUND(VLOOKUP("C"&amp;C633,C:G, 5, FALSE), 2), "VALOR AUXILIAR DIVERGENTE", "OK"), "NÃO ENCONTRADO")</f>
        <v>OK</v>
      </c>
    </row>
    <row r="634" spans="1:9">
      <c r="A634" s="200" t="s">
        <v>15</v>
      </c>
      <c r="B634" s="200" t="s">
        <v>143</v>
      </c>
      <c r="C634" s="200" t="s">
        <v>1001</v>
      </c>
      <c r="D634" s="200" t="s">
        <v>1002</v>
      </c>
      <c r="E634" s="200" t="s">
        <v>129</v>
      </c>
      <c r="F634" s="200" t="s">
        <v>1003</v>
      </c>
      <c r="G634" s="225">
        <v>2.2400000000000002</v>
      </c>
      <c r="H634" s="225">
        <f t="shared" si="82"/>
        <v>15.34</v>
      </c>
      <c r="I634" s="226"/>
    </row>
    <row r="635" spans="1:9" ht="60">
      <c r="A635" s="200" t="s">
        <v>15</v>
      </c>
      <c r="B635" s="200" t="s">
        <v>143</v>
      </c>
      <c r="C635" s="200" t="s">
        <v>1004</v>
      </c>
      <c r="D635" s="200" t="s">
        <v>1005</v>
      </c>
      <c r="E635" s="200" t="s">
        <v>13</v>
      </c>
      <c r="F635" s="200" t="s">
        <v>1006</v>
      </c>
      <c r="G635" s="225">
        <v>255.82</v>
      </c>
      <c r="H635" s="225">
        <f t="shared" si="82"/>
        <v>275</v>
      </c>
      <c r="I635" s="226"/>
    </row>
    <row r="636" spans="1:9">
      <c r="A636" s="201" t="s">
        <v>30</v>
      </c>
      <c r="B636" s="201" t="s">
        <v>30</v>
      </c>
      <c r="C636" s="201" t="s">
        <v>30</v>
      </c>
      <c r="D636" s="201" t="s">
        <v>30</v>
      </c>
      <c r="E636" s="201" t="s">
        <v>30</v>
      </c>
      <c r="F636" s="201" t="s">
        <v>30</v>
      </c>
      <c r="G636" s="227" t="s">
        <v>30</v>
      </c>
      <c r="H636" s="227" t="s">
        <v>30</v>
      </c>
      <c r="I636" s="228" t="s">
        <v>30</v>
      </c>
    </row>
    <row r="637" spans="1:9" ht="30">
      <c r="A637" s="199" t="s">
        <v>1007</v>
      </c>
      <c r="B637" s="199" t="s">
        <v>10</v>
      </c>
      <c r="C637" s="199" t="s">
        <v>884</v>
      </c>
      <c r="D637" s="199" t="s">
        <v>885</v>
      </c>
      <c r="E637" s="199" t="s">
        <v>13</v>
      </c>
      <c r="F637" s="199" t="s">
        <v>695</v>
      </c>
      <c r="G637" s="223">
        <f>SUM(H638:H640)</f>
        <v>1716.68</v>
      </c>
      <c r="H637" s="223">
        <f>TRUNC(G637 * VALUE(SUBSTITUTE(F637,"QTD: ","")), 2)</f>
        <v>515</v>
      </c>
      <c r="I637" s="224" t="str">
        <f>IF(ROUND(ABS(G637-Orçamento!G127),2)&lt;0.01,"OK","DIVERGENTE")</f>
        <v>OK</v>
      </c>
    </row>
    <row r="638" spans="1:9">
      <c r="A638" s="200" t="s">
        <v>15</v>
      </c>
      <c r="B638" s="200" t="s">
        <v>10</v>
      </c>
      <c r="C638" s="200" t="s">
        <v>57</v>
      </c>
      <c r="D638" s="200" t="s">
        <v>58</v>
      </c>
      <c r="E638" s="200" t="s">
        <v>18</v>
      </c>
      <c r="F638" s="200" t="s">
        <v>651</v>
      </c>
      <c r="G638" s="225">
        <v>23.9</v>
      </c>
      <c r="H638" s="225">
        <f t="shared" ref="H638:H640" si="83">ROUND(F638*G638,2)</f>
        <v>47.8</v>
      </c>
      <c r="I638" s="226"/>
    </row>
    <row r="639" spans="1:9">
      <c r="A639" s="200" t="s">
        <v>15</v>
      </c>
      <c r="B639" s="200" t="s">
        <v>10</v>
      </c>
      <c r="C639" s="200" t="s">
        <v>316</v>
      </c>
      <c r="D639" s="200" t="s">
        <v>317</v>
      </c>
      <c r="E639" s="200" t="s">
        <v>18</v>
      </c>
      <c r="F639" s="200" t="s">
        <v>651</v>
      </c>
      <c r="G639" s="225">
        <v>29.08</v>
      </c>
      <c r="H639" s="225">
        <f t="shared" si="83"/>
        <v>58.16</v>
      </c>
      <c r="I639" s="226"/>
    </row>
    <row r="640" spans="1:9" ht="60">
      <c r="A640" s="200" t="s">
        <v>15</v>
      </c>
      <c r="B640" s="200" t="s">
        <v>10</v>
      </c>
      <c r="C640" s="200" t="s">
        <v>888</v>
      </c>
      <c r="D640" s="200" t="s">
        <v>889</v>
      </c>
      <c r="E640" s="200" t="s">
        <v>13</v>
      </c>
      <c r="F640" s="200" t="s">
        <v>25</v>
      </c>
      <c r="G640" s="225">
        <v>1610.72</v>
      </c>
      <c r="H640" s="225">
        <f t="shared" si="83"/>
        <v>1610.72</v>
      </c>
      <c r="I640" s="226"/>
    </row>
    <row r="641" spans="1:9">
      <c r="A641" s="201" t="s">
        <v>30</v>
      </c>
      <c r="B641" s="201" t="s">
        <v>30</v>
      </c>
      <c r="C641" s="201" t="s">
        <v>30</v>
      </c>
      <c r="D641" s="201" t="s">
        <v>30</v>
      </c>
      <c r="E641" s="201" t="s">
        <v>30</v>
      </c>
      <c r="F641" s="201" t="s">
        <v>30</v>
      </c>
      <c r="G641" s="227" t="s">
        <v>30</v>
      </c>
      <c r="H641" s="227" t="s">
        <v>30</v>
      </c>
      <c r="I641" s="228" t="s">
        <v>30</v>
      </c>
    </row>
    <row r="642" spans="1:9" ht="15.75">
      <c r="A642" s="202" t="s">
        <v>1010</v>
      </c>
      <c r="B642" s="202"/>
      <c r="C642" s="202"/>
      <c r="D642" s="202" t="s">
        <v>1011</v>
      </c>
      <c r="E642" s="202"/>
      <c r="F642" s="202"/>
      <c r="G642" s="229"/>
      <c r="H642" s="229">
        <f>SUMIFS(H8:H641,A8:A641,"5.*",A8:A641,"&lt;&gt;INSUMO",A8:A641,"&lt;&gt;AUXILIAR*")</f>
        <v>3474.9500000000007</v>
      </c>
      <c r="I642" s="230"/>
    </row>
    <row r="643" spans="1:9">
      <c r="A643" s="201" t="s">
        <v>30</v>
      </c>
      <c r="B643" s="201" t="s">
        <v>30</v>
      </c>
      <c r="C643" s="201" t="s">
        <v>30</v>
      </c>
      <c r="D643" s="201" t="s">
        <v>30</v>
      </c>
      <c r="E643" s="201" t="s">
        <v>30</v>
      </c>
      <c r="F643" s="201" t="s">
        <v>30</v>
      </c>
      <c r="G643" s="227" t="s">
        <v>30</v>
      </c>
      <c r="H643" s="227" t="s">
        <v>30</v>
      </c>
      <c r="I643" s="228" t="s">
        <v>30</v>
      </c>
    </row>
    <row r="644" spans="1:9" ht="30">
      <c r="A644" s="199" t="s">
        <v>1014</v>
      </c>
      <c r="B644" s="199" t="s">
        <v>10</v>
      </c>
      <c r="C644" s="199" t="s">
        <v>395</v>
      </c>
      <c r="D644" s="199" t="s">
        <v>396</v>
      </c>
      <c r="E644" s="199" t="s">
        <v>156</v>
      </c>
      <c r="F644" s="199" t="s">
        <v>1015</v>
      </c>
      <c r="G644" s="223">
        <f>SUM(H645)</f>
        <v>71.7</v>
      </c>
      <c r="H644" s="223">
        <f>TRUNC(G644 * VALUE(SUBSTITUTE(F644,"QTD: ","")), 2)</f>
        <v>45.88</v>
      </c>
      <c r="I644" s="224" t="str">
        <f>IF(ROUND(ABS(G644-Orçamento!G131),2)&lt;0.01,"OK","DIVERGENTE")</f>
        <v>OK</v>
      </c>
    </row>
    <row r="645" spans="1:9">
      <c r="A645" s="200" t="s">
        <v>15</v>
      </c>
      <c r="B645" s="200" t="s">
        <v>10</v>
      </c>
      <c r="C645" s="200" t="s">
        <v>200</v>
      </c>
      <c r="D645" s="200" t="s">
        <v>201</v>
      </c>
      <c r="E645" s="200" t="s">
        <v>18</v>
      </c>
      <c r="F645" s="200" t="s">
        <v>398</v>
      </c>
      <c r="G645" s="225">
        <v>23.9</v>
      </c>
      <c r="H645" s="225">
        <f>ROUND(F645*G645,2)</f>
        <v>71.7</v>
      </c>
      <c r="I645" s="226"/>
    </row>
    <row r="646" spans="1:9">
      <c r="A646" s="201" t="s">
        <v>30</v>
      </c>
      <c r="B646" s="201" t="s">
        <v>30</v>
      </c>
      <c r="C646" s="201" t="s">
        <v>30</v>
      </c>
      <c r="D646" s="201" t="s">
        <v>30</v>
      </c>
      <c r="E646" s="201" t="s">
        <v>30</v>
      </c>
      <c r="F646" s="201" t="s">
        <v>30</v>
      </c>
      <c r="G646" s="227" t="s">
        <v>30</v>
      </c>
      <c r="H646" s="227" t="s">
        <v>30</v>
      </c>
      <c r="I646" s="228" t="s">
        <v>30</v>
      </c>
    </row>
    <row r="647" spans="1:9">
      <c r="A647" s="199" t="s">
        <v>1016</v>
      </c>
      <c r="B647" s="199" t="s">
        <v>10</v>
      </c>
      <c r="C647" s="199" t="s">
        <v>275</v>
      </c>
      <c r="D647" s="199" t="s">
        <v>276</v>
      </c>
      <c r="E647" s="199" t="s">
        <v>156</v>
      </c>
      <c r="F647" s="199" t="s">
        <v>960</v>
      </c>
      <c r="G647" s="223">
        <f>SUM(H648:H649)</f>
        <v>228.38</v>
      </c>
      <c r="H647" s="223">
        <f>TRUNC(G647 * VALUE(SUBSTITUTE(F647,"QTD: ","")), 2)</f>
        <v>13.7</v>
      </c>
      <c r="I647" s="224" t="str">
        <f>IF(ROUND(ABS(G647-Orçamento!G132),2)&lt;0.01,"OK","DIVERGENTE")</f>
        <v>OK</v>
      </c>
    </row>
    <row r="648" spans="1:9">
      <c r="A648" s="200" t="s">
        <v>15</v>
      </c>
      <c r="B648" s="200" t="s">
        <v>10</v>
      </c>
      <c r="C648" s="200" t="s">
        <v>200</v>
      </c>
      <c r="D648" s="200" t="s">
        <v>201</v>
      </c>
      <c r="E648" s="200" t="s">
        <v>18</v>
      </c>
      <c r="F648" s="200" t="s">
        <v>278</v>
      </c>
      <c r="G648" s="225">
        <v>23.9</v>
      </c>
      <c r="H648" s="225">
        <f t="shared" ref="H648:H649" si="84">ROUND(F648*G648,2)</f>
        <v>35.85</v>
      </c>
      <c r="I648" s="226"/>
    </row>
    <row r="649" spans="1:9">
      <c r="A649" s="200" t="s">
        <v>15</v>
      </c>
      <c r="B649" s="200" t="s">
        <v>10</v>
      </c>
      <c r="C649" s="200" t="s">
        <v>279</v>
      </c>
      <c r="D649" s="200" t="s">
        <v>280</v>
      </c>
      <c r="E649" s="200" t="s">
        <v>156</v>
      </c>
      <c r="F649" s="200" t="s">
        <v>281</v>
      </c>
      <c r="G649" s="225">
        <v>160.44</v>
      </c>
      <c r="H649" s="225">
        <f t="shared" si="84"/>
        <v>192.53</v>
      </c>
      <c r="I649" s="226"/>
    </row>
    <row r="650" spans="1:9">
      <c r="A650" s="201" t="s">
        <v>30</v>
      </c>
      <c r="B650" s="201" t="s">
        <v>30</v>
      </c>
      <c r="C650" s="201" t="s">
        <v>30</v>
      </c>
      <c r="D650" s="201" t="s">
        <v>30</v>
      </c>
      <c r="E650" s="201" t="s">
        <v>30</v>
      </c>
      <c r="F650" s="201" t="s">
        <v>30</v>
      </c>
      <c r="G650" s="227" t="s">
        <v>30</v>
      </c>
      <c r="H650" s="227" t="s">
        <v>30</v>
      </c>
      <c r="I650" s="228" t="s">
        <v>30</v>
      </c>
    </row>
    <row r="651" spans="1:9" ht="45">
      <c r="A651" s="199" t="s">
        <v>1018</v>
      </c>
      <c r="B651" s="199" t="s">
        <v>143</v>
      </c>
      <c r="C651" s="199" t="s">
        <v>900</v>
      </c>
      <c r="D651" s="199" t="s">
        <v>901</v>
      </c>
      <c r="E651" s="199" t="s">
        <v>13</v>
      </c>
      <c r="F651" s="199" t="s">
        <v>1019</v>
      </c>
      <c r="G651" s="223">
        <f>SUM(H652:H661)</f>
        <v>79.819999999999993</v>
      </c>
      <c r="H651" s="223">
        <f>TRUNC(G651 * VALUE(SUBSTITUTE(F651,"QTD: ","")), 2)</f>
        <v>137.29</v>
      </c>
      <c r="I651" s="224" t="str">
        <f>IF(ROUND(ABS(G651-Orçamento!G133),2)&lt;0.01,"OK","DIVERGENTE")</f>
        <v>OK</v>
      </c>
    </row>
    <row r="652" spans="1:9" ht="45">
      <c r="A652" s="200" t="s">
        <v>149</v>
      </c>
      <c r="B652" s="200" t="s">
        <v>143</v>
      </c>
      <c r="C652" s="200" t="s">
        <v>903</v>
      </c>
      <c r="D652" s="200" t="s">
        <v>904</v>
      </c>
      <c r="E652" s="200" t="s">
        <v>164</v>
      </c>
      <c r="F652" s="200" t="s">
        <v>455</v>
      </c>
      <c r="G652" s="225">
        <v>39.159999999999997</v>
      </c>
      <c r="H652" s="225">
        <f t="shared" ref="H652:H661" si="85">TRUNC(F652*G652,2)</f>
        <v>2.0699999999999998</v>
      </c>
      <c r="I652" s="226" t="str">
        <f>IFERROR(IF(ROUND(G652, 2) &lt;&gt; ROUND(VLOOKUP("C"&amp;C652,C:G, 5, FALSE), 2), "VALOR AUXILIAR DIVERGENTE", "OK"), "NÃO ENCONTRADO")</f>
        <v>OK</v>
      </c>
    </row>
    <row r="653" spans="1:9" ht="45">
      <c r="A653" s="200" t="s">
        <v>149</v>
      </c>
      <c r="B653" s="200" t="s">
        <v>143</v>
      </c>
      <c r="C653" s="200" t="s">
        <v>906</v>
      </c>
      <c r="D653" s="200" t="s">
        <v>907</v>
      </c>
      <c r="E653" s="200" t="s">
        <v>171</v>
      </c>
      <c r="F653" s="200" t="s">
        <v>908</v>
      </c>
      <c r="G653" s="225">
        <v>40.409999999999997</v>
      </c>
      <c r="H653" s="225">
        <f t="shared" si="85"/>
        <v>0.52</v>
      </c>
      <c r="I653" s="226" t="str">
        <f>IFERROR(IF(ROUND(G653, 2) &lt;&gt; ROUND(VLOOKUP("C"&amp;C653,C:G, 5, FALSE), 2), "VALOR AUXILIAR DIVERGENTE", "OK"), "NÃO ENCONTRADO")</f>
        <v>OK</v>
      </c>
    </row>
    <row r="654" spans="1:9" ht="30">
      <c r="A654" s="200" t="s">
        <v>149</v>
      </c>
      <c r="B654" s="200" t="s">
        <v>143</v>
      </c>
      <c r="C654" s="200" t="s">
        <v>352</v>
      </c>
      <c r="D654" s="200" t="s">
        <v>353</v>
      </c>
      <c r="E654" s="200" t="s">
        <v>18</v>
      </c>
      <c r="F654" s="200" t="s">
        <v>909</v>
      </c>
      <c r="G654" s="225">
        <v>35.159999999999997</v>
      </c>
      <c r="H654" s="225">
        <f t="shared" si="85"/>
        <v>38.25</v>
      </c>
      <c r="I654" s="226" t="str">
        <f>IFERROR(IF(ROUND(G654, 2) &lt;&gt; ROUND(VLOOKUP("C"&amp;C654,C:G, 5, FALSE), 2), "VALOR AUXILIAR DIVERGENTE", "OK"), "NÃO ENCONTRADO")</f>
        <v>OK</v>
      </c>
    </row>
    <row r="655" spans="1:9" ht="30">
      <c r="A655" s="200" t="s">
        <v>149</v>
      </c>
      <c r="B655" s="200" t="s">
        <v>143</v>
      </c>
      <c r="C655" s="200" t="s">
        <v>433</v>
      </c>
      <c r="D655" s="200" t="s">
        <v>434</v>
      </c>
      <c r="E655" s="200" t="s">
        <v>18</v>
      </c>
      <c r="F655" s="200" t="s">
        <v>910</v>
      </c>
      <c r="G655" s="225">
        <v>33</v>
      </c>
      <c r="H655" s="225">
        <f t="shared" si="85"/>
        <v>15.74</v>
      </c>
      <c r="I655" s="226" t="str">
        <f>IFERROR(IF(ROUND(G655, 2) &lt;&gt; ROUND(VLOOKUP("C"&amp;C655,C:G, 5, FALSE), 2), "VALOR AUXILIAR DIVERGENTE", "OK"), "NÃO ENCONTRADO")</f>
        <v>OK</v>
      </c>
    </row>
    <row r="656" spans="1:9" ht="30">
      <c r="A656" s="200" t="s">
        <v>15</v>
      </c>
      <c r="B656" s="200" t="s">
        <v>143</v>
      </c>
      <c r="C656" s="200" t="s">
        <v>911</v>
      </c>
      <c r="D656" s="200" t="s">
        <v>912</v>
      </c>
      <c r="E656" s="200" t="s">
        <v>129</v>
      </c>
      <c r="F656" s="200" t="s">
        <v>455</v>
      </c>
      <c r="G656" s="225">
        <v>14.03</v>
      </c>
      <c r="H656" s="225">
        <f t="shared" si="85"/>
        <v>0.74</v>
      </c>
      <c r="I656" s="226"/>
    </row>
    <row r="657" spans="1:9" ht="30">
      <c r="A657" s="200" t="s">
        <v>15</v>
      </c>
      <c r="B657" s="200" t="s">
        <v>143</v>
      </c>
      <c r="C657" s="200" t="s">
        <v>913</v>
      </c>
      <c r="D657" s="200" t="s">
        <v>914</v>
      </c>
      <c r="E657" s="200" t="s">
        <v>28</v>
      </c>
      <c r="F657" s="200" t="s">
        <v>915</v>
      </c>
      <c r="G657" s="225">
        <v>13.69</v>
      </c>
      <c r="H657" s="225">
        <f t="shared" si="85"/>
        <v>15.52</v>
      </c>
      <c r="I657" s="226"/>
    </row>
    <row r="658" spans="1:9" ht="30">
      <c r="A658" s="200" t="s">
        <v>15</v>
      </c>
      <c r="B658" s="200" t="s">
        <v>143</v>
      </c>
      <c r="C658" s="200" t="s">
        <v>916</v>
      </c>
      <c r="D658" s="200" t="s">
        <v>917</v>
      </c>
      <c r="E658" s="200" t="s">
        <v>129</v>
      </c>
      <c r="F658" s="200" t="s">
        <v>918</v>
      </c>
      <c r="G658" s="225">
        <v>11.59</v>
      </c>
      <c r="H658" s="225">
        <f t="shared" si="85"/>
        <v>0.3</v>
      </c>
      <c r="I658" s="226"/>
    </row>
    <row r="659" spans="1:9" ht="30">
      <c r="A659" s="200" t="s">
        <v>15</v>
      </c>
      <c r="B659" s="200" t="s">
        <v>143</v>
      </c>
      <c r="C659" s="200" t="s">
        <v>358</v>
      </c>
      <c r="D659" s="200" t="s">
        <v>359</v>
      </c>
      <c r="E659" s="200" t="s">
        <v>28</v>
      </c>
      <c r="F659" s="200" t="s">
        <v>919</v>
      </c>
      <c r="G659" s="225">
        <v>2.89</v>
      </c>
      <c r="H659" s="225">
        <f t="shared" si="85"/>
        <v>1.58</v>
      </c>
      <c r="I659" s="226"/>
    </row>
    <row r="660" spans="1:9" ht="30">
      <c r="A660" s="200" t="s">
        <v>15</v>
      </c>
      <c r="B660" s="200" t="s">
        <v>143</v>
      </c>
      <c r="C660" s="200" t="s">
        <v>439</v>
      </c>
      <c r="D660" s="200" t="s">
        <v>440</v>
      </c>
      <c r="E660" s="200" t="s">
        <v>28</v>
      </c>
      <c r="F660" s="200" t="s">
        <v>920</v>
      </c>
      <c r="G660" s="225">
        <v>8.25</v>
      </c>
      <c r="H660" s="225">
        <f t="shared" si="85"/>
        <v>4.99</v>
      </c>
      <c r="I660" s="226"/>
    </row>
    <row r="661" spans="1:9" ht="30">
      <c r="A661" s="200" t="s">
        <v>15</v>
      </c>
      <c r="B661" s="200" t="s">
        <v>143</v>
      </c>
      <c r="C661" s="200" t="s">
        <v>363</v>
      </c>
      <c r="D661" s="200" t="s">
        <v>364</v>
      </c>
      <c r="E661" s="200" t="s">
        <v>365</v>
      </c>
      <c r="F661" s="200" t="s">
        <v>921</v>
      </c>
      <c r="G661" s="225">
        <v>6.83</v>
      </c>
      <c r="H661" s="225">
        <f t="shared" si="85"/>
        <v>0.11</v>
      </c>
      <c r="I661" s="226"/>
    </row>
    <row r="662" spans="1:9">
      <c r="A662" s="201" t="s">
        <v>30</v>
      </c>
      <c r="B662" s="201" t="s">
        <v>30</v>
      </c>
      <c r="C662" s="201" t="s">
        <v>30</v>
      </c>
      <c r="D662" s="201" t="s">
        <v>30</v>
      </c>
      <c r="E662" s="201" t="s">
        <v>30</v>
      </c>
      <c r="F662" s="201" t="s">
        <v>30</v>
      </c>
      <c r="G662" s="227" t="s">
        <v>30</v>
      </c>
      <c r="H662" s="227" t="s">
        <v>30</v>
      </c>
      <c r="I662" s="228" t="s">
        <v>30</v>
      </c>
    </row>
    <row r="663" spans="1:9" ht="30">
      <c r="A663" s="199" t="s">
        <v>1021</v>
      </c>
      <c r="B663" s="199" t="s">
        <v>10</v>
      </c>
      <c r="C663" s="199" t="s">
        <v>681</v>
      </c>
      <c r="D663" s="199" t="s">
        <v>683</v>
      </c>
      <c r="E663" s="199" t="s">
        <v>28</v>
      </c>
      <c r="F663" s="199" t="s">
        <v>14</v>
      </c>
      <c r="G663" s="223">
        <f>SUM(H664:H670)</f>
        <v>74.710000000000008</v>
      </c>
      <c r="H663" s="223">
        <f>TRUNC(G663 * VALUE(SUBSTITUTE(F663,"QTD: ","")), 2)</f>
        <v>448.26</v>
      </c>
      <c r="I663" s="224" t="str">
        <f>IF(ROUND(ABS(G663-Orçamento!G134),2)&lt;0.01,"OK","DIVERGENTE")</f>
        <v>OK</v>
      </c>
    </row>
    <row r="664" spans="1:9">
      <c r="A664" s="200" t="s">
        <v>15</v>
      </c>
      <c r="B664" s="200" t="s">
        <v>10</v>
      </c>
      <c r="C664" s="200" t="s">
        <v>625</v>
      </c>
      <c r="D664" s="200" t="s">
        <v>626</v>
      </c>
      <c r="E664" s="200" t="s">
        <v>18</v>
      </c>
      <c r="F664" s="200" t="s">
        <v>685</v>
      </c>
      <c r="G664" s="225">
        <v>29.08</v>
      </c>
      <c r="H664" s="225">
        <f t="shared" ref="H664:H670" si="86">ROUND(F664*G664,2)</f>
        <v>1.45</v>
      </c>
      <c r="I664" s="226"/>
    </row>
    <row r="665" spans="1:9">
      <c r="A665" s="200" t="s">
        <v>15</v>
      </c>
      <c r="B665" s="200" t="s">
        <v>10</v>
      </c>
      <c r="C665" s="200" t="s">
        <v>627</v>
      </c>
      <c r="D665" s="200" t="s">
        <v>628</v>
      </c>
      <c r="E665" s="200" t="s">
        <v>18</v>
      </c>
      <c r="F665" s="200" t="s">
        <v>685</v>
      </c>
      <c r="G665" s="225">
        <v>23.9</v>
      </c>
      <c r="H665" s="225">
        <f t="shared" si="86"/>
        <v>1.2</v>
      </c>
      <c r="I665" s="226"/>
    </row>
    <row r="666" spans="1:9">
      <c r="A666" s="200" t="s">
        <v>15</v>
      </c>
      <c r="B666" s="200" t="s">
        <v>10</v>
      </c>
      <c r="C666" s="200" t="s">
        <v>316</v>
      </c>
      <c r="D666" s="200" t="s">
        <v>317</v>
      </c>
      <c r="E666" s="200" t="s">
        <v>18</v>
      </c>
      <c r="F666" s="200" t="s">
        <v>686</v>
      </c>
      <c r="G666" s="225">
        <v>29.08</v>
      </c>
      <c r="H666" s="225">
        <f t="shared" si="86"/>
        <v>4.6500000000000004</v>
      </c>
      <c r="I666" s="226"/>
    </row>
    <row r="667" spans="1:9">
      <c r="A667" s="200" t="s">
        <v>15</v>
      </c>
      <c r="B667" s="200" t="s">
        <v>10</v>
      </c>
      <c r="C667" s="200" t="s">
        <v>200</v>
      </c>
      <c r="D667" s="200" t="s">
        <v>201</v>
      </c>
      <c r="E667" s="200" t="s">
        <v>18</v>
      </c>
      <c r="F667" s="200" t="s">
        <v>687</v>
      </c>
      <c r="G667" s="225">
        <v>23.9</v>
      </c>
      <c r="H667" s="225">
        <f t="shared" si="86"/>
        <v>48.48</v>
      </c>
      <c r="I667" s="226"/>
    </row>
    <row r="668" spans="1:9">
      <c r="A668" s="200" t="s">
        <v>15</v>
      </c>
      <c r="B668" s="200" t="s">
        <v>10</v>
      </c>
      <c r="C668" s="200" t="s">
        <v>641</v>
      </c>
      <c r="D668" s="200" t="s">
        <v>642</v>
      </c>
      <c r="E668" s="200" t="s">
        <v>129</v>
      </c>
      <c r="F668" s="200" t="s">
        <v>385</v>
      </c>
      <c r="G668" s="225">
        <v>6.17</v>
      </c>
      <c r="H668" s="225">
        <f t="shared" si="86"/>
        <v>3.89</v>
      </c>
      <c r="I668" s="226"/>
    </row>
    <row r="669" spans="1:9">
      <c r="A669" s="200" t="s">
        <v>15</v>
      </c>
      <c r="B669" s="200" t="s">
        <v>10</v>
      </c>
      <c r="C669" s="200" t="s">
        <v>688</v>
      </c>
      <c r="D669" s="200" t="s">
        <v>689</v>
      </c>
      <c r="E669" s="200" t="s">
        <v>156</v>
      </c>
      <c r="F669" s="200" t="s">
        <v>690</v>
      </c>
      <c r="G669" s="225">
        <v>474.5</v>
      </c>
      <c r="H669" s="225">
        <f t="shared" si="86"/>
        <v>14.9</v>
      </c>
      <c r="I669" s="226"/>
    </row>
    <row r="670" spans="1:9">
      <c r="A670" s="200" t="s">
        <v>15</v>
      </c>
      <c r="B670" s="200" t="s">
        <v>10</v>
      </c>
      <c r="C670" s="200" t="s">
        <v>633</v>
      </c>
      <c r="D670" s="200" t="s">
        <v>634</v>
      </c>
      <c r="E670" s="200" t="s">
        <v>129</v>
      </c>
      <c r="F670" s="200" t="s">
        <v>97</v>
      </c>
      <c r="G670" s="225">
        <v>13.64</v>
      </c>
      <c r="H670" s="225">
        <f t="shared" si="86"/>
        <v>0.14000000000000001</v>
      </c>
      <c r="I670" s="226"/>
    </row>
    <row r="671" spans="1:9">
      <c r="A671" s="201" t="s">
        <v>30</v>
      </c>
      <c r="B671" s="201" t="s">
        <v>30</v>
      </c>
      <c r="C671" s="201" t="s">
        <v>30</v>
      </c>
      <c r="D671" s="201" t="s">
        <v>30</v>
      </c>
      <c r="E671" s="201" t="s">
        <v>30</v>
      </c>
      <c r="F671" s="201" t="s">
        <v>30</v>
      </c>
      <c r="G671" s="227" t="s">
        <v>30</v>
      </c>
      <c r="H671" s="227" t="s">
        <v>30</v>
      </c>
      <c r="I671" s="228" t="s">
        <v>30</v>
      </c>
    </row>
    <row r="672" spans="1:9" ht="30">
      <c r="A672" s="199" t="s">
        <v>1022</v>
      </c>
      <c r="B672" s="199" t="s">
        <v>10</v>
      </c>
      <c r="C672" s="199" t="s">
        <v>637</v>
      </c>
      <c r="D672" s="199" t="s">
        <v>638</v>
      </c>
      <c r="E672" s="199" t="s">
        <v>129</v>
      </c>
      <c r="F672" s="199" t="s">
        <v>1023</v>
      </c>
      <c r="G672" s="223">
        <f>SUM(H673:H676)</f>
        <v>10.27</v>
      </c>
      <c r="H672" s="223">
        <f>TRUNC(G672 * VALUE(SUBSTITUTE(F672,"QTD: ","")), 2)</f>
        <v>119.64</v>
      </c>
      <c r="I672" s="224" t="str">
        <f>IF(ROUND(ABS(G672-Orçamento!G135),2)&lt;0.01,"OK","DIVERGENTE")</f>
        <v>OK</v>
      </c>
    </row>
    <row r="673" spans="1:9">
      <c r="A673" s="200" t="s">
        <v>15</v>
      </c>
      <c r="B673" s="200" t="s">
        <v>10</v>
      </c>
      <c r="C673" s="200" t="s">
        <v>625</v>
      </c>
      <c r="D673" s="200" t="s">
        <v>626</v>
      </c>
      <c r="E673" s="200" t="s">
        <v>18</v>
      </c>
      <c r="F673" s="200" t="s">
        <v>630</v>
      </c>
      <c r="G673" s="225">
        <v>29.08</v>
      </c>
      <c r="H673" s="225">
        <f t="shared" ref="H673:H676" si="87">ROUND(F673*G673,2)</f>
        <v>1.1599999999999999</v>
      </c>
      <c r="I673" s="226"/>
    </row>
    <row r="674" spans="1:9">
      <c r="A674" s="200" t="s">
        <v>15</v>
      </c>
      <c r="B674" s="200" t="s">
        <v>10</v>
      </c>
      <c r="C674" s="200" t="s">
        <v>627</v>
      </c>
      <c r="D674" s="200" t="s">
        <v>628</v>
      </c>
      <c r="E674" s="200" t="s">
        <v>18</v>
      </c>
      <c r="F674" s="200" t="s">
        <v>640</v>
      </c>
      <c r="G674" s="225">
        <v>23.9</v>
      </c>
      <c r="H674" s="225">
        <f t="shared" si="87"/>
        <v>1.91</v>
      </c>
      <c r="I674" s="226"/>
    </row>
    <row r="675" spans="1:9">
      <c r="A675" s="200" t="s">
        <v>15</v>
      </c>
      <c r="B675" s="200" t="s">
        <v>10</v>
      </c>
      <c r="C675" s="200" t="s">
        <v>641</v>
      </c>
      <c r="D675" s="200" t="s">
        <v>642</v>
      </c>
      <c r="E675" s="200" t="s">
        <v>129</v>
      </c>
      <c r="F675" s="200" t="s">
        <v>101</v>
      </c>
      <c r="G675" s="225">
        <v>6.17</v>
      </c>
      <c r="H675" s="225">
        <f t="shared" si="87"/>
        <v>6.79</v>
      </c>
      <c r="I675" s="226"/>
    </row>
    <row r="676" spans="1:9">
      <c r="A676" s="200" t="s">
        <v>15</v>
      </c>
      <c r="B676" s="200" t="s">
        <v>10</v>
      </c>
      <c r="C676" s="200" t="s">
        <v>633</v>
      </c>
      <c r="D676" s="200" t="s">
        <v>634</v>
      </c>
      <c r="E676" s="200" t="s">
        <v>129</v>
      </c>
      <c r="F676" s="200" t="s">
        <v>403</v>
      </c>
      <c r="G676" s="225">
        <v>13.64</v>
      </c>
      <c r="H676" s="225">
        <f t="shared" si="87"/>
        <v>0.41</v>
      </c>
      <c r="I676" s="226"/>
    </row>
    <row r="677" spans="1:9">
      <c r="A677" s="201" t="s">
        <v>30</v>
      </c>
      <c r="B677" s="201" t="s">
        <v>30</v>
      </c>
      <c r="C677" s="201" t="s">
        <v>30</v>
      </c>
      <c r="D677" s="201" t="s">
        <v>30</v>
      </c>
      <c r="E677" s="201" t="s">
        <v>30</v>
      </c>
      <c r="F677" s="201" t="s">
        <v>30</v>
      </c>
      <c r="G677" s="227" t="s">
        <v>30</v>
      </c>
      <c r="H677" s="227" t="s">
        <v>30</v>
      </c>
      <c r="I677" s="228" t="s">
        <v>30</v>
      </c>
    </row>
    <row r="678" spans="1:9" ht="30">
      <c r="A678" s="199" t="s">
        <v>1025</v>
      </c>
      <c r="B678" s="199" t="s">
        <v>10</v>
      </c>
      <c r="C678" s="199" t="s">
        <v>739</v>
      </c>
      <c r="D678" s="199" t="s">
        <v>740</v>
      </c>
      <c r="E678" s="199" t="s">
        <v>129</v>
      </c>
      <c r="F678" s="199" t="s">
        <v>1026</v>
      </c>
      <c r="G678" s="223">
        <f>SUM(H679:H682)</f>
        <v>10.65</v>
      </c>
      <c r="H678" s="223">
        <f>TRUNC(G678 * VALUE(SUBSTITUTE(F678,"QTD: ","")), 2)</f>
        <v>36.1</v>
      </c>
      <c r="I678" s="224" t="str">
        <f>IF(ROUND(ABS(G678-Orçamento!G136),2)&lt;0.01,"OK","DIVERGENTE")</f>
        <v>OK</v>
      </c>
    </row>
    <row r="679" spans="1:9">
      <c r="A679" s="200" t="s">
        <v>15</v>
      </c>
      <c r="B679" s="200" t="s">
        <v>10</v>
      </c>
      <c r="C679" s="200" t="s">
        <v>625</v>
      </c>
      <c r="D679" s="200" t="s">
        <v>626</v>
      </c>
      <c r="E679" s="200" t="s">
        <v>18</v>
      </c>
      <c r="F679" s="200" t="s">
        <v>630</v>
      </c>
      <c r="G679" s="225">
        <v>29.08</v>
      </c>
      <c r="H679" s="225">
        <f t="shared" ref="H679:H682" si="88">ROUND(F679*G679,2)</f>
        <v>1.1599999999999999</v>
      </c>
      <c r="I679" s="226"/>
    </row>
    <row r="680" spans="1:9">
      <c r="A680" s="200" t="s">
        <v>15</v>
      </c>
      <c r="B680" s="200" t="s">
        <v>10</v>
      </c>
      <c r="C680" s="200" t="s">
        <v>627</v>
      </c>
      <c r="D680" s="200" t="s">
        <v>628</v>
      </c>
      <c r="E680" s="200" t="s">
        <v>18</v>
      </c>
      <c r="F680" s="200" t="s">
        <v>640</v>
      </c>
      <c r="G680" s="225">
        <v>23.9</v>
      </c>
      <c r="H680" s="225">
        <f t="shared" si="88"/>
        <v>1.91</v>
      </c>
      <c r="I680" s="226"/>
    </row>
    <row r="681" spans="1:9">
      <c r="A681" s="200" t="s">
        <v>15</v>
      </c>
      <c r="B681" s="200" t="s">
        <v>10</v>
      </c>
      <c r="C681" s="200" t="s">
        <v>743</v>
      </c>
      <c r="D681" s="200" t="s">
        <v>744</v>
      </c>
      <c r="E681" s="200" t="s">
        <v>129</v>
      </c>
      <c r="F681" s="200" t="s">
        <v>101</v>
      </c>
      <c r="G681" s="225">
        <v>6.52</v>
      </c>
      <c r="H681" s="225">
        <f t="shared" si="88"/>
        <v>7.17</v>
      </c>
      <c r="I681" s="226"/>
    </row>
    <row r="682" spans="1:9">
      <c r="A682" s="200" t="s">
        <v>15</v>
      </c>
      <c r="B682" s="200" t="s">
        <v>10</v>
      </c>
      <c r="C682" s="200" t="s">
        <v>633</v>
      </c>
      <c r="D682" s="200" t="s">
        <v>634</v>
      </c>
      <c r="E682" s="200" t="s">
        <v>129</v>
      </c>
      <c r="F682" s="200" t="s">
        <v>403</v>
      </c>
      <c r="G682" s="225">
        <v>13.64</v>
      </c>
      <c r="H682" s="225">
        <f t="shared" si="88"/>
        <v>0.41</v>
      </c>
      <c r="I682" s="226"/>
    </row>
    <row r="683" spans="1:9">
      <c r="A683" s="201" t="s">
        <v>30</v>
      </c>
      <c r="B683" s="201" t="s">
        <v>30</v>
      </c>
      <c r="C683" s="201" t="s">
        <v>30</v>
      </c>
      <c r="D683" s="201" t="s">
        <v>30</v>
      </c>
      <c r="E683" s="201" t="s">
        <v>30</v>
      </c>
      <c r="F683" s="201" t="s">
        <v>30</v>
      </c>
      <c r="G683" s="227" t="s">
        <v>30</v>
      </c>
      <c r="H683" s="227" t="s">
        <v>30</v>
      </c>
      <c r="I683" s="228" t="s">
        <v>30</v>
      </c>
    </row>
    <row r="684" spans="1:9">
      <c r="A684" s="199" t="s">
        <v>1028</v>
      </c>
      <c r="B684" s="199" t="s">
        <v>10</v>
      </c>
      <c r="C684" s="199" t="s">
        <v>930</v>
      </c>
      <c r="D684" s="199" t="s">
        <v>931</v>
      </c>
      <c r="E684" s="199" t="s">
        <v>156</v>
      </c>
      <c r="F684" s="199" t="s">
        <v>1029</v>
      </c>
      <c r="G684" s="223">
        <f>SUM(H685:H689)</f>
        <v>577.80000000000007</v>
      </c>
      <c r="H684" s="223">
        <f>TRUNC(G684 * VALUE(SUBSTITUTE(F684,"QTD: ","")), 2)</f>
        <v>225.34</v>
      </c>
      <c r="I684" s="224" t="str">
        <f>IF(ROUND(ABS(G684-Orçamento!G137),2)&lt;0.01,"OK","DIVERGENTE")</f>
        <v>OK</v>
      </c>
    </row>
    <row r="685" spans="1:9">
      <c r="A685" s="200" t="s">
        <v>15</v>
      </c>
      <c r="B685" s="200" t="s">
        <v>10</v>
      </c>
      <c r="C685" s="200" t="s">
        <v>200</v>
      </c>
      <c r="D685" s="200" t="s">
        <v>201</v>
      </c>
      <c r="E685" s="200" t="s">
        <v>18</v>
      </c>
      <c r="F685" s="200" t="s">
        <v>824</v>
      </c>
      <c r="G685" s="225">
        <v>23.9</v>
      </c>
      <c r="H685" s="225">
        <f t="shared" ref="H685:H689" si="89">ROUND(F685*G685,2)</f>
        <v>143.4</v>
      </c>
      <c r="I685" s="226"/>
    </row>
    <row r="686" spans="1:9">
      <c r="A686" s="200" t="s">
        <v>15</v>
      </c>
      <c r="B686" s="200" t="s">
        <v>10</v>
      </c>
      <c r="C686" s="200" t="s">
        <v>319</v>
      </c>
      <c r="D686" s="200" t="s">
        <v>320</v>
      </c>
      <c r="E686" s="200" t="s">
        <v>129</v>
      </c>
      <c r="F686" s="200" t="s">
        <v>933</v>
      </c>
      <c r="G686" s="225">
        <v>0.67</v>
      </c>
      <c r="H686" s="225">
        <f t="shared" si="89"/>
        <v>201</v>
      </c>
      <c r="I686" s="226"/>
    </row>
    <row r="687" spans="1:9" ht="30">
      <c r="A687" s="200" t="s">
        <v>15</v>
      </c>
      <c r="B687" s="200" t="s">
        <v>10</v>
      </c>
      <c r="C687" s="200" t="s">
        <v>323</v>
      </c>
      <c r="D687" s="200" t="s">
        <v>324</v>
      </c>
      <c r="E687" s="200" t="s">
        <v>156</v>
      </c>
      <c r="F687" s="200" t="s">
        <v>934</v>
      </c>
      <c r="G687" s="225">
        <v>174.05</v>
      </c>
      <c r="H687" s="225">
        <f t="shared" si="89"/>
        <v>111.04</v>
      </c>
      <c r="I687" s="226"/>
    </row>
    <row r="688" spans="1:9">
      <c r="A688" s="200" t="s">
        <v>15</v>
      </c>
      <c r="B688" s="200" t="s">
        <v>10</v>
      </c>
      <c r="C688" s="200" t="s">
        <v>279</v>
      </c>
      <c r="D688" s="200" t="s">
        <v>280</v>
      </c>
      <c r="E688" s="200" t="s">
        <v>156</v>
      </c>
      <c r="F688" s="200" t="s">
        <v>935</v>
      </c>
      <c r="G688" s="225">
        <v>160.44</v>
      </c>
      <c r="H688" s="225">
        <f t="shared" si="89"/>
        <v>112.79</v>
      </c>
      <c r="I688" s="226"/>
    </row>
    <row r="689" spans="1:9" ht="60">
      <c r="A689" s="200" t="s">
        <v>15</v>
      </c>
      <c r="B689" s="200" t="s">
        <v>10</v>
      </c>
      <c r="C689" s="200" t="s">
        <v>526</v>
      </c>
      <c r="D689" s="200" t="s">
        <v>527</v>
      </c>
      <c r="E689" s="200" t="s">
        <v>18</v>
      </c>
      <c r="F689" s="200" t="s">
        <v>936</v>
      </c>
      <c r="G689" s="225">
        <v>31.27</v>
      </c>
      <c r="H689" s="225">
        <f t="shared" si="89"/>
        <v>9.57</v>
      </c>
      <c r="I689" s="226"/>
    </row>
    <row r="690" spans="1:9">
      <c r="A690" s="201" t="s">
        <v>30</v>
      </c>
      <c r="B690" s="201" t="s">
        <v>30</v>
      </c>
      <c r="C690" s="201" t="s">
        <v>30</v>
      </c>
      <c r="D690" s="201" t="s">
        <v>30</v>
      </c>
      <c r="E690" s="201" t="s">
        <v>30</v>
      </c>
      <c r="F690" s="201" t="s">
        <v>30</v>
      </c>
      <c r="G690" s="227" t="s">
        <v>30</v>
      </c>
      <c r="H690" s="227" t="s">
        <v>30</v>
      </c>
      <c r="I690" s="228" t="s">
        <v>30</v>
      </c>
    </row>
    <row r="691" spans="1:9" ht="30">
      <c r="A691" s="199" t="s">
        <v>1031</v>
      </c>
      <c r="B691" s="199" t="s">
        <v>10</v>
      </c>
      <c r="C691" s="199" t="s">
        <v>938</v>
      </c>
      <c r="D691" s="199" t="s">
        <v>939</v>
      </c>
      <c r="E691" s="199" t="s">
        <v>156</v>
      </c>
      <c r="F691" s="199" t="s">
        <v>1029</v>
      </c>
      <c r="G691" s="223">
        <f>SUM(H692:H693)</f>
        <v>201.56</v>
      </c>
      <c r="H691" s="223">
        <f>TRUNC(G691 * VALUE(SUBSTITUTE(F691,"QTD: ","")), 2)</f>
        <v>78.599999999999994</v>
      </c>
      <c r="I691" s="224" t="str">
        <f>IF(ROUND(ABS(G691-Orçamento!G138),2)&lt;0.01,"OK","DIVERGENTE")</f>
        <v>OK</v>
      </c>
    </row>
    <row r="692" spans="1:9">
      <c r="A692" s="200" t="s">
        <v>15</v>
      </c>
      <c r="B692" s="200" t="s">
        <v>10</v>
      </c>
      <c r="C692" s="200" t="s">
        <v>316</v>
      </c>
      <c r="D692" s="200" t="s">
        <v>317</v>
      </c>
      <c r="E692" s="200" t="s">
        <v>18</v>
      </c>
      <c r="F692" s="200" t="s">
        <v>651</v>
      </c>
      <c r="G692" s="225">
        <v>29.08</v>
      </c>
      <c r="H692" s="225">
        <f t="shared" ref="H692:H693" si="90">ROUND(F692*G692,2)</f>
        <v>58.16</v>
      </c>
      <c r="I692" s="226"/>
    </row>
    <row r="693" spans="1:9">
      <c r="A693" s="200" t="s">
        <v>15</v>
      </c>
      <c r="B693" s="200" t="s">
        <v>10</v>
      </c>
      <c r="C693" s="200" t="s">
        <v>200</v>
      </c>
      <c r="D693" s="200" t="s">
        <v>201</v>
      </c>
      <c r="E693" s="200" t="s">
        <v>18</v>
      </c>
      <c r="F693" s="200" t="s">
        <v>824</v>
      </c>
      <c r="G693" s="225">
        <v>23.9</v>
      </c>
      <c r="H693" s="225">
        <f t="shared" si="90"/>
        <v>143.4</v>
      </c>
      <c r="I693" s="226"/>
    </row>
    <row r="694" spans="1:9">
      <c r="A694" s="201" t="s">
        <v>30</v>
      </c>
      <c r="B694" s="201" t="s">
        <v>30</v>
      </c>
      <c r="C694" s="201" t="s">
        <v>30</v>
      </c>
      <c r="D694" s="201" t="s">
        <v>30</v>
      </c>
      <c r="E694" s="201" t="s">
        <v>30</v>
      </c>
      <c r="F694" s="201" t="s">
        <v>30</v>
      </c>
      <c r="G694" s="227" t="s">
        <v>30</v>
      </c>
      <c r="H694" s="227" t="s">
        <v>30</v>
      </c>
      <c r="I694" s="228" t="s">
        <v>30</v>
      </c>
    </row>
    <row r="695" spans="1:9" ht="45">
      <c r="A695" s="199" t="s">
        <v>1034</v>
      </c>
      <c r="B695" s="199" t="s">
        <v>143</v>
      </c>
      <c r="C695" s="199" t="s">
        <v>942</v>
      </c>
      <c r="D695" s="199" t="s">
        <v>943</v>
      </c>
      <c r="E695" s="199" t="s">
        <v>13</v>
      </c>
      <c r="F695" s="199" t="s">
        <v>1035</v>
      </c>
      <c r="G695" s="223">
        <f>SUM(H696:H699)</f>
        <v>59.230000000000004</v>
      </c>
      <c r="H695" s="223">
        <f>TRUNC(G695 * VALUE(SUBSTITUTE(F695,"QTD: ","")), 2)</f>
        <v>239.88</v>
      </c>
      <c r="I695" s="224" t="str">
        <f>IF(ROUND(ABS(G695-Orçamento!G139),2)&lt;0.01,"OK","DIVERGENTE")</f>
        <v>OK</v>
      </c>
    </row>
    <row r="696" spans="1:9">
      <c r="A696" s="200" t="s">
        <v>149</v>
      </c>
      <c r="B696" s="200" t="s">
        <v>143</v>
      </c>
      <c r="C696" s="200" t="s">
        <v>150</v>
      </c>
      <c r="D696" s="200" t="s">
        <v>151</v>
      </c>
      <c r="E696" s="200" t="s">
        <v>18</v>
      </c>
      <c r="F696" s="200" t="s">
        <v>945</v>
      </c>
      <c r="G696" s="225">
        <v>31.04</v>
      </c>
      <c r="H696" s="225">
        <f t="shared" ref="H696:H699" si="91">TRUNC(F696*G696,2)</f>
        <v>6.92</v>
      </c>
      <c r="I696" s="226" t="str">
        <f>IFERROR(IF(ROUND(G696, 2) &lt;&gt; ROUND(VLOOKUP("C"&amp;C696,C:G, 5, FALSE), 2), "VALOR AUXILIAR DIVERGENTE", "OK"), "NÃO ENCONTRADO")</f>
        <v>OK</v>
      </c>
    </row>
    <row r="697" spans="1:9">
      <c r="A697" s="200" t="s">
        <v>149</v>
      </c>
      <c r="B697" s="200" t="s">
        <v>143</v>
      </c>
      <c r="C697" s="200" t="s">
        <v>269</v>
      </c>
      <c r="D697" s="200" t="s">
        <v>271</v>
      </c>
      <c r="E697" s="200" t="s">
        <v>18</v>
      </c>
      <c r="F697" s="200" t="s">
        <v>946</v>
      </c>
      <c r="G697" s="225">
        <v>35.869999999999997</v>
      </c>
      <c r="H697" s="225">
        <f t="shared" si="91"/>
        <v>35.5</v>
      </c>
      <c r="I697" s="226" t="str">
        <f>IFERROR(IF(ROUND(G697, 2) &lt;&gt; ROUND(VLOOKUP("C"&amp;C697,C:G, 5, FALSE), 2), "VALOR AUXILIAR DIVERGENTE", "OK"), "NÃO ENCONTRADO")</f>
        <v>OK</v>
      </c>
    </row>
    <row r="698" spans="1:9" ht="45">
      <c r="A698" s="200" t="s">
        <v>149</v>
      </c>
      <c r="B698" s="200" t="s">
        <v>143</v>
      </c>
      <c r="C698" s="200" t="s">
        <v>947</v>
      </c>
      <c r="D698" s="200" t="s">
        <v>948</v>
      </c>
      <c r="E698" s="200" t="s">
        <v>156</v>
      </c>
      <c r="F698" s="200" t="s">
        <v>621</v>
      </c>
      <c r="G698" s="225">
        <v>684.12</v>
      </c>
      <c r="H698" s="225">
        <f t="shared" si="91"/>
        <v>13.68</v>
      </c>
      <c r="I698" s="226" t="str">
        <f>IFERROR(IF(ROUND(G698, 2) &lt;&gt; ROUND(VLOOKUP("C"&amp;C698,C:G, 5, FALSE), 2), "VALOR AUXILIAR DIVERGENTE", "OK"), "NÃO ENCONTRADO")</f>
        <v>OK</v>
      </c>
    </row>
    <row r="699" spans="1:9" ht="45">
      <c r="A699" s="200" t="s">
        <v>15</v>
      </c>
      <c r="B699" s="200" t="s">
        <v>143</v>
      </c>
      <c r="C699" s="200" t="s">
        <v>949</v>
      </c>
      <c r="D699" s="200" t="s">
        <v>950</v>
      </c>
      <c r="E699" s="200" t="s">
        <v>365</v>
      </c>
      <c r="F699" s="200" t="s">
        <v>951</v>
      </c>
      <c r="G699" s="225">
        <v>7.11</v>
      </c>
      <c r="H699" s="225">
        <f t="shared" si="91"/>
        <v>3.13</v>
      </c>
      <c r="I699" s="226"/>
    </row>
    <row r="700" spans="1:9">
      <c r="A700" s="201" t="s">
        <v>30</v>
      </c>
      <c r="B700" s="201" t="s">
        <v>30</v>
      </c>
      <c r="C700" s="201" t="s">
        <v>30</v>
      </c>
      <c r="D700" s="201" t="s">
        <v>30</v>
      </c>
      <c r="E700" s="201" t="s">
        <v>30</v>
      </c>
      <c r="F700" s="201" t="s">
        <v>30</v>
      </c>
      <c r="G700" s="227" t="s">
        <v>30</v>
      </c>
      <c r="H700" s="227" t="s">
        <v>30</v>
      </c>
      <c r="I700" s="228" t="s">
        <v>30</v>
      </c>
    </row>
    <row r="701" spans="1:9" ht="45">
      <c r="A701" s="199" t="s">
        <v>1037</v>
      </c>
      <c r="B701" s="199" t="s">
        <v>143</v>
      </c>
      <c r="C701" s="199" t="s">
        <v>410</v>
      </c>
      <c r="D701" s="199" t="s">
        <v>411</v>
      </c>
      <c r="E701" s="199" t="s">
        <v>129</v>
      </c>
      <c r="F701" s="199" t="s">
        <v>1038</v>
      </c>
      <c r="G701" s="223">
        <f>SUM(H702:H706)</f>
        <v>15</v>
      </c>
      <c r="H701" s="223">
        <f>TRUNC(G701 * VALUE(SUBSTITUTE(F701,"QTD: ","")), 2)</f>
        <v>6</v>
      </c>
      <c r="I701" s="224" t="str">
        <f>IF(ROUND(ABS(G701-Orçamento!G140),2)&lt;0.01,"OK","DIVERGENTE")</f>
        <v>OK</v>
      </c>
    </row>
    <row r="702" spans="1:9">
      <c r="A702" s="200" t="s">
        <v>149</v>
      </c>
      <c r="B702" s="200" t="s">
        <v>143</v>
      </c>
      <c r="C702" s="200" t="s">
        <v>413</v>
      </c>
      <c r="D702" s="200" t="s">
        <v>414</v>
      </c>
      <c r="E702" s="200" t="s">
        <v>18</v>
      </c>
      <c r="F702" s="200" t="s">
        <v>415</v>
      </c>
      <c r="G702" s="225">
        <v>35.619999999999997</v>
      </c>
      <c r="H702" s="225">
        <f t="shared" ref="H702:H706" si="92">TRUNC(F702*G702,2)</f>
        <v>1.49</v>
      </c>
      <c r="I702" s="226" t="str">
        <f>IFERROR(IF(ROUND(G702, 2) &lt;&gt; ROUND(VLOOKUP("C"&amp;C702,C:G, 5, FALSE), 2), "VALOR AUXILIAR DIVERGENTE", "OK"), "NÃO ENCONTRADO")</f>
        <v>OK</v>
      </c>
    </row>
    <row r="703" spans="1:9" ht="30">
      <c r="A703" s="200" t="s">
        <v>149</v>
      </c>
      <c r="B703" s="200" t="s">
        <v>143</v>
      </c>
      <c r="C703" s="200" t="s">
        <v>416</v>
      </c>
      <c r="D703" s="200" t="s">
        <v>417</v>
      </c>
      <c r="E703" s="200" t="s">
        <v>18</v>
      </c>
      <c r="F703" s="200" t="s">
        <v>247</v>
      </c>
      <c r="G703" s="225">
        <v>33.380000000000003</v>
      </c>
      <c r="H703" s="225">
        <f t="shared" si="92"/>
        <v>0.5</v>
      </c>
      <c r="I703" s="226" t="str">
        <f>IFERROR(IF(ROUND(G703, 2) &lt;&gt; ROUND(VLOOKUP("C"&amp;C703,C:G, 5, FALSE), 2), "VALOR AUXILIAR DIVERGENTE", "OK"), "NÃO ENCONTRADO")</f>
        <v>OK</v>
      </c>
    </row>
    <row r="704" spans="1:9" ht="30">
      <c r="A704" s="200" t="s">
        <v>15</v>
      </c>
      <c r="B704" s="200" t="s">
        <v>143</v>
      </c>
      <c r="C704" s="200" t="s">
        <v>418</v>
      </c>
      <c r="D704" s="200" t="s">
        <v>419</v>
      </c>
      <c r="E704" s="200" t="s">
        <v>129</v>
      </c>
      <c r="F704" s="200" t="s">
        <v>420</v>
      </c>
      <c r="G704" s="225">
        <v>21.9</v>
      </c>
      <c r="H704" s="225">
        <f t="shared" si="92"/>
        <v>0.24</v>
      </c>
      <c r="I704" s="226"/>
    </row>
    <row r="705" spans="1:9" ht="45">
      <c r="A705" s="200" t="s">
        <v>15</v>
      </c>
      <c r="B705" s="200" t="s">
        <v>143</v>
      </c>
      <c r="C705" s="200" t="s">
        <v>421</v>
      </c>
      <c r="D705" s="200" t="s">
        <v>422</v>
      </c>
      <c r="E705" s="200" t="s">
        <v>28</v>
      </c>
      <c r="F705" s="200" t="s">
        <v>423</v>
      </c>
      <c r="G705" s="225">
        <v>5.4</v>
      </c>
      <c r="H705" s="225">
        <f t="shared" si="92"/>
        <v>3.65</v>
      </c>
      <c r="I705" s="226"/>
    </row>
    <row r="706" spans="1:9" ht="60">
      <c r="A706" s="200" t="s">
        <v>15</v>
      </c>
      <c r="B706" s="200" t="s">
        <v>143</v>
      </c>
      <c r="C706" s="200" t="s">
        <v>424</v>
      </c>
      <c r="D706" s="200" t="s">
        <v>425</v>
      </c>
      <c r="E706" s="200" t="s">
        <v>13</v>
      </c>
      <c r="F706" s="200" t="s">
        <v>426</v>
      </c>
      <c r="G706" s="225">
        <v>11.07</v>
      </c>
      <c r="H706" s="225">
        <f t="shared" si="92"/>
        <v>9.1199999999999992</v>
      </c>
      <c r="I706" s="226"/>
    </row>
    <row r="707" spans="1:9">
      <c r="A707" s="201" t="s">
        <v>30</v>
      </c>
      <c r="B707" s="201" t="s">
        <v>30</v>
      </c>
      <c r="C707" s="201" t="s">
        <v>30</v>
      </c>
      <c r="D707" s="201" t="s">
        <v>30</v>
      </c>
      <c r="E707" s="201" t="s">
        <v>30</v>
      </c>
      <c r="F707" s="201" t="s">
        <v>30</v>
      </c>
      <c r="G707" s="227" t="s">
        <v>30</v>
      </c>
      <c r="H707" s="227" t="s">
        <v>30</v>
      </c>
      <c r="I707" s="228" t="s">
        <v>30</v>
      </c>
    </row>
    <row r="708" spans="1:9" ht="60">
      <c r="A708" s="199" t="s">
        <v>1039</v>
      </c>
      <c r="B708" s="199" t="s">
        <v>143</v>
      </c>
      <c r="C708" s="199" t="s">
        <v>1040</v>
      </c>
      <c r="D708" s="199" t="s">
        <v>1041</v>
      </c>
      <c r="E708" s="199" t="s">
        <v>156</v>
      </c>
      <c r="F708" s="199" t="s">
        <v>1042</v>
      </c>
      <c r="G708" s="223">
        <f>SUM(H709:H716)</f>
        <v>740.23</v>
      </c>
      <c r="H708" s="223">
        <f>TRUNC(G708 * VALUE(SUBSTITUTE(F708,"QTD: ","")), 2)</f>
        <v>22.2</v>
      </c>
      <c r="I708" s="224" t="str">
        <f>IF(ROUND(ABS(G708-Orçamento!G141),2)&lt;0.01,"OK","DIVERGENTE")</f>
        <v>OK</v>
      </c>
    </row>
    <row r="709" spans="1:9">
      <c r="A709" s="200" t="s">
        <v>149</v>
      </c>
      <c r="B709" s="200" t="s">
        <v>143</v>
      </c>
      <c r="C709" s="200" t="s">
        <v>150</v>
      </c>
      <c r="D709" s="200" t="s">
        <v>151</v>
      </c>
      <c r="E709" s="200" t="s">
        <v>18</v>
      </c>
      <c r="F709" s="200" t="s">
        <v>1044</v>
      </c>
      <c r="G709" s="225">
        <v>31.04</v>
      </c>
      <c r="H709" s="225">
        <f t="shared" ref="H709:H716" si="93">TRUNC(F709*G709,2)</f>
        <v>55.33</v>
      </c>
      <c r="I709" s="226" t="str">
        <f>IFERROR(IF(ROUND(G709, 2) &lt;&gt; ROUND(VLOOKUP("C"&amp;C709,C:G, 5, FALSE), 2), "VALOR AUXILIAR DIVERGENTE", "OK"), "NÃO ENCONTRADO")</f>
        <v>OK</v>
      </c>
    </row>
    <row r="710" spans="1:9">
      <c r="A710" s="200" t="s">
        <v>149</v>
      </c>
      <c r="B710" s="200" t="s">
        <v>143</v>
      </c>
      <c r="C710" s="200" t="s">
        <v>269</v>
      </c>
      <c r="D710" s="200" t="s">
        <v>271</v>
      </c>
      <c r="E710" s="200" t="s">
        <v>18</v>
      </c>
      <c r="F710" s="200" t="s">
        <v>1045</v>
      </c>
      <c r="G710" s="225">
        <v>35.869999999999997</v>
      </c>
      <c r="H710" s="225">
        <f t="shared" si="93"/>
        <v>5.59</v>
      </c>
      <c r="I710" s="226" t="str">
        <f>IFERROR(IF(ROUND(G710, 2) &lt;&gt; ROUND(VLOOKUP("C"&amp;C710,C:G, 5, FALSE), 2), "VALOR AUXILIAR DIVERGENTE", "OK"), "NÃO ENCONTRADO")</f>
        <v>OK</v>
      </c>
    </row>
    <row r="711" spans="1:9" ht="30">
      <c r="A711" s="200" t="s">
        <v>149</v>
      </c>
      <c r="B711" s="200" t="s">
        <v>143</v>
      </c>
      <c r="C711" s="200" t="s">
        <v>352</v>
      </c>
      <c r="D711" s="200" t="s">
        <v>353</v>
      </c>
      <c r="E711" s="200" t="s">
        <v>18</v>
      </c>
      <c r="F711" s="200" t="s">
        <v>354</v>
      </c>
      <c r="G711" s="225">
        <v>35.159999999999997</v>
      </c>
      <c r="H711" s="225">
        <f t="shared" si="93"/>
        <v>57.19</v>
      </c>
      <c r="I711" s="226" t="str">
        <f>IFERROR(IF(ROUND(G711, 2) &lt;&gt; ROUND(VLOOKUP("C"&amp;C711,C:G, 5, FALSE), 2), "VALOR AUXILIAR DIVERGENTE", "OK"), "NÃO ENCONTRADO")</f>
        <v>OK</v>
      </c>
    </row>
    <row r="712" spans="1:9" ht="45">
      <c r="A712" s="200" t="s">
        <v>15</v>
      </c>
      <c r="B712" s="200" t="s">
        <v>143</v>
      </c>
      <c r="C712" s="200" t="s">
        <v>1046</v>
      </c>
      <c r="D712" s="200" t="s">
        <v>1047</v>
      </c>
      <c r="E712" s="200" t="s">
        <v>156</v>
      </c>
      <c r="F712" s="200" t="s">
        <v>349</v>
      </c>
      <c r="G712" s="225">
        <v>485.81</v>
      </c>
      <c r="H712" s="225">
        <f t="shared" si="93"/>
        <v>598.27</v>
      </c>
      <c r="I712" s="226"/>
    </row>
    <row r="713" spans="1:9">
      <c r="A713" s="200" t="s">
        <v>15</v>
      </c>
      <c r="B713" s="200" t="s">
        <v>143</v>
      </c>
      <c r="C713" s="200" t="s">
        <v>355</v>
      </c>
      <c r="D713" s="200" t="s">
        <v>356</v>
      </c>
      <c r="E713" s="200" t="s">
        <v>129</v>
      </c>
      <c r="F713" s="200" t="s">
        <v>357</v>
      </c>
      <c r="G713" s="225">
        <v>11.37</v>
      </c>
      <c r="H713" s="225">
        <f t="shared" si="93"/>
        <v>3.4</v>
      </c>
      <c r="I713" s="226"/>
    </row>
    <row r="714" spans="1:9" ht="30">
      <c r="A714" s="200" t="s">
        <v>15</v>
      </c>
      <c r="B714" s="200" t="s">
        <v>143</v>
      </c>
      <c r="C714" s="200" t="s">
        <v>358</v>
      </c>
      <c r="D714" s="200" t="s">
        <v>359</v>
      </c>
      <c r="E714" s="200" t="s">
        <v>28</v>
      </c>
      <c r="F714" s="200" t="s">
        <v>202</v>
      </c>
      <c r="G714" s="225">
        <v>2.89</v>
      </c>
      <c r="H714" s="225">
        <f t="shared" si="93"/>
        <v>7.22</v>
      </c>
      <c r="I714" s="226"/>
    </row>
    <row r="715" spans="1:9" ht="30">
      <c r="A715" s="200" t="s">
        <v>15</v>
      </c>
      <c r="B715" s="200" t="s">
        <v>143</v>
      </c>
      <c r="C715" s="200" t="s">
        <v>360</v>
      </c>
      <c r="D715" s="200" t="s">
        <v>361</v>
      </c>
      <c r="E715" s="200" t="s">
        <v>28</v>
      </c>
      <c r="F715" s="200" t="s">
        <v>362</v>
      </c>
      <c r="G715" s="225">
        <v>4.1900000000000004</v>
      </c>
      <c r="H715" s="225">
        <f t="shared" si="93"/>
        <v>13.09</v>
      </c>
      <c r="I715" s="226"/>
    </row>
    <row r="716" spans="1:9" ht="30">
      <c r="A716" s="200" t="s">
        <v>15</v>
      </c>
      <c r="B716" s="200" t="s">
        <v>143</v>
      </c>
      <c r="C716" s="200" t="s">
        <v>363</v>
      </c>
      <c r="D716" s="200" t="s">
        <v>364</v>
      </c>
      <c r="E716" s="200" t="s">
        <v>365</v>
      </c>
      <c r="F716" s="200" t="s">
        <v>366</v>
      </c>
      <c r="G716" s="225">
        <v>6.83</v>
      </c>
      <c r="H716" s="225">
        <f t="shared" si="93"/>
        <v>0.14000000000000001</v>
      </c>
      <c r="I716" s="226"/>
    </row>
    <row r="717" spans="1:9">
      <c r="A717" s="201" t="s">
        <v>30</v>
      </c>
      <c r="B717" s="201" t="s">
        <v>30</v>
      </c>
      <c r="C717" s="201" t="s">
        <v>30</v>
      </c>
      <c r="D717" s="201" t="s">
        <v>30</v>
      </c>
      <c r="E717" s="201" t="s">
        <v>30</v>
      </c>
      <c r="F717" s="201" t="s">
        <v>30</v>
      </c>
      <c r="G717" s="227" t="s">
        <v>30</v>
      </c>
      <c r="H717" s="227" t="s">
        <v>30</v>
      </c>
      <c r="I717" s="228" t="s">
        <v>30</v>
      </c>
    </row>
    <row r="718" spans="1:9" ht="60">
      <c r="A718" s="199" t="s">
        <v>1048</v>
      </c>
      <c r="B718" s="199" t="s">
        <v>143</v>
      </c>
      <c r="C718" s="199" t="s">
        <v>1049</v>
      </c>
      <c r="D718" s="199" t="s">
        <v>1050</v>
      </c>
      <c r="E718" s="199" t="s">
        <v>28</v>
      </c>
      <c r="F718" s="199" t="s">
        <v>1051</v>
      </c>
      <c r="G718" s="223">
        <f>SUM(H719:H726)</f>
        <v>111.56</v>
      </c>
      <c r="H718" s="223">
        <f>TRUNC(G718 * VALUE(SUBSTITUTE(F718,"QTD: ","")), 2)</f>
        <v>496.44</v>
      </c>
      <c r="I718" s="224" t="str">
        <f>IF(ROUND(ABS(G718-Orçamento!G143),2)&lt;0.01,"OK","DIVERGENTE")</f>
        <v>OK</v>
      </c>
    </row>
    <row r="719" spans="1:9" ht="30">
      <c r="A719" s="200" t="s">
        <v>149</v>
      </c>
      <c r="B719" s="200" t="s">
        <v>143</v>
      </c>
      <c r="C719" s="200" t="s">
        <v>1053</v>
      </c>
      <c r="D719" s="200" t="s">
        <v>1054</v>
      </c>
      <c r="E719" s="200" t="s">
        <v>164</v>
      </c>
      <c r="F719" s="200" t="s">
        <v>1055</v>
      </c>
      <c r="G719" s="225">
        <v>0.03</v>
      </c>
      <c r="H719" s="225">
        <f t="shared" ref="H719:H726" si="94">TRUNC(F719*G719,2)</f>
        <v>0</v>
      </c>
      <c r="I719" s="226" t="str">
        <f>IFERROR(IF(ROUND(G719, 2) &lt;&gt; ROUND(VLOOKUP("C"&amp;C719,C:G, 5, FALSE), 2), "VALOR AUXILIAR DIVERGENTE", "OK"), "NÃO ENCONTRADO")</f>
        <v>OK</v>
      </c>
    </row>
    <row r="720" spans="1:9" ht="30">
      <c r="A720" s="200" t="s">
        <v>149</v>
      </c>
      <c r="B720" s="200" t="s">
        <v>143</v>
      </c>
      <c r="C720" s="200" t="s">
        <v>352</v>
      </c>
      <c r="D720" s="200" t="s">
        <v>353</v>
      </c>
      <c r="E720" s="200" t="s">
        <v>18</v>
      </c>
      <c r="F720" s="200" t="s">
        <v>1056</v>
      </c>
      <c r="G720" s="225">
        <v>35.159999999999997</v>
      </c>
      <c r="H720" s="225">
        <f t="shared" si="94"/>
        <v>18.53</v>
      </c>
      <c r="I720" s="226" t="str">
        <f>IFERROR(IF(ROUND(G720, 2) &lt;&gt; ROUND(VLOOKUP("C"&amp;C720,C:G, 5, FALSE), 2), "VALOR AUXILIAR DIVERGENTE", "OK"), "NÃO ENCONTRADO")</f>
        <v>OK</v>
      </c>
    </row>
    <row r="721" spans="1:9" ht="30">
      <c r="A721" s="200" t="s">
        <v>149</v>
      </c>
      <c r="B721" s="200" t="s">
        <v>143</v>
      </c>
      <c r="C721" s="200" t="s">
        <v>433</v>
      </c>
      <c r="D721" s="200" t="s">
        <v>434</v>
      </c>
      <c r="E721" s="200" t="s">
        <v>18</v>
      </c>
      <c r="F721" s="200" t="s">
        <v>1057</v>
      </c>
      <c r="G721" s="225">
        <v>33</v>
      </c>
      <c r="H721" s="225">
        <f t="shared" si="94"/>
        <v>12.42</v>
      </c>
      <c r="I721" s="226" t="str">
        <f>IFERROR(IF(ROUND(G721, 2) &lt;&gt; ROUND(VLOOKUP("C"&amp;C721,C:G, 5, FALSE), 2), "VALOR AUXILIAR DIVERGENTE", "OK"), "NÃO ENCONTRADO")</f>
        <v>OK</v>
      </c>
    </row>
    <row r="722" spans="1:9">
      <c r="A722" s="200" t="s">
        <v>15</v>
      </c>
      <c r="B722" s="200" t="s">
        <v>143</v>
      </c>
      <c r="C722" s="200" t="s">
        <v>1058</v>
      </c>
      <c r="D722" s="200" t="s">
        <v>1059</v>
      </c>
      <c r="E722" s="200" t="s">
        <v>129</v>
      </c>
      <c r="F722" s="200" t="s">
        <v>1060</v>
      </c>
      <c r="G722" s="225">
        <v>5.56</v>
      </c>
      <c r="H722" s="225">
        <f t="shared" si="94"/>
        <v>1.73</v>
      </c>
      <c r="I722" s="226"/>
    </row>
    <row r="723" spans="1:9" ht="30">
      <c r="A723" s="200" t="s">
        <v>15</v>
      </c>
      <c r="B723" s="200" t="s">
        <v>143</v>
      </c>
      <c r="C723" s="200" t="s">
        <v>1061</v>
      </c>
      <c r="D723" s="200" t="s">
        <v>1062</v>
      </c>
      <c r="E723" s="200" t="s">
        <v>129</v>
      </c>
      <c r="F723" s="200" t="s">
        <v>1063</v>
      </c>
      <c r="G723" s="225">
        <v>11.46</v>
      </c>
      <c r="H723" s="225">
        <f t="shared" si="94"/>
        <v>0.35</v>
      </c>
      <c r="I723" s="226"/>
    </row>
    <row r="724" spans="1:9" ht="45">
      <c r="A724" s="200" t="s">
        <v>15</v>
      </c>
      <c r="B724" s="200" t="s">
        <v>143</v>
      </c>
      <c r="C724" s="200" t="s">
        <v>1064</v>
      </c>
      <c r="D724" s="200" t="s">
        <v>1065</v>
      </c>
      <c r="E724" s="200" t="s">
        <v>28</v>
      </c>
      <c r="F724" s="200" t="s">
        <v>1066</v>
      </c>
      <c r="G724" s="225">
        <v>5.24</v>
      </c>
      <c r="H724" s="225">
        <f t="shared" si="94"/>
        <v>8.08</v>
      </c>
      <c r="I724" s="226"/>
    </row>
    <row r="725" spans="1:9" ht="90">
      <c r="A725" s="200" t="s">
        <v>15</v>
      </c>
      <c r="B725" s="200" t="s">
        <v>143</v>
      </c>
      <c r="C725" s="200" t="s">
        <v>1067</v>
      </c>
      <c r="D725" s="200" t="s">
        <v>1068</v>
      </c>
      <c r="E725" s="200" t="s">
        <v>1069</v>
      </c>
      <c r="F725" s="200" t="s">
        <v>1070</v>
      </c>
      <c r="G725" s="225">
        <v>28</v>
      </c>
      <c r="H725" s="225">
        <f t="shared" si="94"/>
        <v>0.01</v>
      </c>
      <c r="I725" s="226"/>
    </row>
    <row r="726" spans="1:9" ht="30">
      <c r="A726" s="200" t="s">
        <v>15</v>
      </c>
      <c r="B726" s="200" t="s">
        <v>143</v>
      </c>
      <c r="C726" s="200" t="s">
        <v>1071</v>
      </c>
      <c r="D726" s="200" t="s">
        <v>1072</v>
      </c>
      <c r="E726" s="200" t="s">
        <v>28</v>
      </c>
      <c r="F726" s="200" t="s">
        <v>1073</v>
      </c>
      <c r="G726" s="225">
        <v>64.53</v>
      </c>
      <c r="H726" s="225">
        <f t="shared" si="94"/>
        <v>70.44</v>
      </c>
      <c r="I726" s="226"/>
    </row>
    <row r="727" spans="1:9">
      <c r="A727" s="201" t="s">
        <v>30</v>
      </c>
      <c r="B727" s="201" t="s">
        <v>30</v>
      </c>
      <c r="C727" s="201" t="s">
        <v>30</v>
      </c>
      <c r="D727" s="201" t="s">
        <v>30</v>
      </c>
      <c r="E727" s="201" t="s">
        <v>30</v>
      </c>
      <c r="F727" s="201" t="s">
        <v>30</v>
      </c>
      <c r="G727" s="227" t="s">
        <v>30</v>
      </c>
      <c r="H727" s="227" t="s">
        <v>30</v>
      </c>
      <c r="I727" s="228" t="s">
        <v>30</v>
      </c>
    </row>
    <row r="728" spans="1:9" ht="30">
      <c r="A728" s="199" t="s">
        <v>1074</v>
      </c>
      <c r="B728" s="199" t="s">
        <v>143</v>
      </c>
      <c r="C728" s="199" t="s">
        <v>1075</v>
      </c>
      <c r="D728" s="199" t="s">
        <v>1076</v>
      </c>
      <c r="E728" s="199" t="s">
        <v>13</v>
      </c>
      <c r="F728" s="199" t="s">
        <v>1077</v>
      </c>
      <c r="G728" s="223">
        <f>SUM(H729:H731)</f>
        <v>37.669999999999995</v>
      </c>
      <c r="H728" s="223">
        <f>TRUNC(G728 * VALUE(SUBSTITUTE(F728,"QTD: ","")), 2)</f>
        <v>108.86</v>
      </c>
      <c r="I728" s="224" t="str">
        <f>IF(ROUND(ABS(G728-Orçamento!G144),2)&lt;0.01,"OK","DIVERGENTE")</f>
        <v>OK</v>
      </c>
    </row>
    <row r="729" spans="1:9">
      <c r="A729" s="200" t="s">
        <v>149</v>
      </c>
      <c r="B729" s="200" t="s">
        <v>143</v>
      </c>
      <c r="C729" s="200" t="s">
        <v>556</v>
      </c>
      <c r="D729" s="200" t="s">
        <v>557</v>
      </c>
      <c r="E729" s="200" t="s">
        <v>18</v>
      </c>
      <c r="F729" s="200" t="s">
        <v>1078</v>
      </c>
      <c r="G729" s="225">
        <v>37.450000000000003</v>
      </c>
      <c r="H729" s="225">
        <f t="shared" ref="H729:H731" si="95">TRUNC(F729*G729,2)</f>
        <v>26.49</v>
      </c>
      <c r="I729" s="226" t="str">
        <f>IFERROR(IF(ROUND(G729, 2) &lt;&gt; ROUND(VLOOKUP("C"&amp;C729,C:G, 5, FALSE), 2), "VALOR AUXILIAR DIVERGENTE", "OK"), "NÃO ENCONTRADO")</f>
        <v>OK</v>
      </c>
    </row>
    <row r="730" spans="1:9" ht="30">
      <c r="A730" s="200" t="s">
        <v>15</v>
      </c>
      <c r="B730" s="200" t="s">
        <v>143</v>
      </c>
      <c r="C730" s="200" t="s">
        <v>1079</v>
      </c>
      <c r="D730" s="200" t="s">
        <v>1080</v>
      </c>
      <c r="E730" s="200" t="s">
        <v>365</v>
      </c>
      <c r="F730" s="200" t="s">
        <v>1081</v>
      </c>
      <c r="G730" s="225">
        <v>37.36</v>
      </c>
      <c r="H730" s="225">
        <f t="shared" si="95"/>
        <v>10.1</v>
      </c>
      <c r="I730" s="226"/>
    </row>
    <row r="731" spans="1:9">
      <c r="A731" s="200" t="s">
        <v>15</v>
      </c>
      <c r="B731" s="200" t="s">
        <v>143</v>
      </c>
      <c r="C731" s="200" t="s">
        <v>1082</v>
      </c>
      <c r="D731" s="200" t="s">
        <v>1083</v>
      </c>
      <c r="E731" s="200" t="s">
        <v>365</v>
      </c>
      <c r="F731" s="200" t="s">
        <v>1084</v>
      </c>
      <c r="G731" s="225">
        <v>26.72</v>
      </c>
      <c r="H731" s="225">
        <f t="shared" si="95"/>
        <v>1.08</v>
      </c>
      <c r="I731" s="226"/>
    </row>
    <row r="732" spans="1:9">
      <c r="A732" s="201" t="s">
        <v>30</v>
      </c>
      <c r="B732" s="201" t="s">
        <v>30</v>
      </c>
      <c r="C732" s="201" t="s">
        <v>30</v>
      </c>
      <c r="D732" s="201" t="s">
        <v>30</v>
      </c>
      <c r="E732" s="201" t="s">
        <v>30</v>
      </c>
      <c r="F732" s="201" t="s">
        <v>30</v>
      </c>
      <c r="G732" s="227" t="s">
        <v>30</v>
      </c>
      <c r="H732" s="227" t="s">
        <v>30</v>
      </c>
      <c r="I732" s="228" t="s">
        <v>30</v>
      </c>
    </row>
    <row r="733" spans="1:9" ht="30">
      <c r="A733" s="199" t="s">
        <v>1085</v>
      </c>
      <c r="B733" s="199" t="s">
        <v>10</v>
      </c>
      <c r="C733" s="199" t="s">
        <v>1086</v>
      </c>
      <c r="D733" s="199" t="s">
        <v>1087</v>
      </c>
      <c r="E733" s="199" t="s">
        <v>28</v>
      </c>
      <c r="F733" s="199" t="s">
        <v>1088</v>
      </c>
      <c r="G733" s="223">
        <f>SUM(H734:H738)</f>
        <v>26.939999999999998</v>
      </c>
      <c r="H733" s="223">
        <f>TRUNC(G733 * VALUE(SUBSTITUTE(F733,"QTD: ","")), 2)</f>
        <v>484.92</v>
      </c>
      <c r="I733" s="224" t="str">
        <f>IF(ROUND(ABS(G733-Orçamento!G145),2)&lt;0.01,"OK","DIVERGENTE")</f>
        <v>OK</v>
      </c>
    </row>
    <row r="734" spans="1:9">
      <c r="A734" s="200" t="s">
        <v>15</v>
      </c>
      <c r="B734" s="200" t="s">
        <v>10</v>
      </c>
      <c r="C734" s="200" t="s">
        <v>316</v>
      </c>
      <c r="D734" s="200" t="s">
        <v>317</v>
      </c>
      <c r="E734" s="200" t="s">
        <v>18</v>
      </c>
      <c r="F734" s="200" t="s">
        <v>579</v>
      </c>
      <c r="G734" s="225">
        <v>29.08</v>
      </c>
      <c r="H734" s="225">
        <f t="shared" ref="H734:H738" si="96">ROUND(F734*G734,2)</f>
        <v>8.7200000000000006</v>
      </c>
      <c r="I734" s="226"/>
    </row>
    <row r="735" spans="1:9">
      <c r="A735" s="200" t="s">
        <v>15</v>
      </c>
      <c r="B735" s="200" t="s">
        <v>10</v>
      </c>
      <c r="C735" s="200" t="s">
        <v>200</v>
      </c>
      <c r="D735" s="200" t="s">
        <v>201</v>
      </c>
      <c r="E735" s="200" t="s">
        <v>18</v>
      </c>
      <c r="F735" s="200" t="s">
        <v>579</v>
      </c>
      <c r="G735" s="225">
        <v>23.9</v>
      </c>
      <c r="H735" s="225">
        <f t="shared" si="96"/>
        <v>7.17</v>
      </c>
      <c r="I735" s="226"/>
    </row>
    <row r="736" spans="1:9" ht="30">
      <c r="A736" s="200" t="s">
        <v>15</v>
      </c>
      <c r="B736" s="200" t="s">
        <v>10</v>
      </c>
      <c r="C736" s="200" t="s">
        <v>1090</v>
      </c>
      <c r="D736" s="200" t="s">
        <v>1091</v>
      </c>
      <c r="E736" s="200" t="s">
        <v>470</v>
      </c>
      <c r="F736" s="200" t="s">
        <v>521</v>
      </c>
      <c r="G736" s="225">
        <v>22.57</v>
      </c>
      <c r="H736" s="225">
        <f t="shared" si="96"/>
        <v>2.2599999999999998</v>
      </c>
      <c r="I736" s="226"/>
    </row>
    <row r="737" spans="1:9" ht="30">
      <c r="A737" s="200" t="s">
        <v>15</v>
      </c>
      <c r="B737" s="200" t="s">
        <v>10</v>
      </c>
      <c r="C737" s="200" t="s">
        <v>1092</v>
      </c>
      <c r="D737" s="200" t="s">
        <v>1093</v>
      </c>
      <c r="E737" s="200" t="s">
        <v>28</v>
      </c>
      <c r="F737" s="200" t="s">
        <v>305</v>
      </c>
      <c r="G737" s="225">
        <v>8.32</v>
      </c>
      <c r="H737" s="225">
        <f t="shared" si="96"/>
        <v>8.57</v>
      </c>
      <c r="I737" s="226"/>
    </row>
    <row r="738" spans="1:9" ht="30">
      <c r="A738" s="200" t="s">
        <v>15</v>
      </c>
      <c r="B738" s="200" t="s">
        <v>10</v>
      </c>
      <c r="C738" s="200" t="s">
        <v>1094</v>
      </c>
      <c r="D738" s="200" t="s">
        <v>1095</v>
      </c>
      <c r="E738" s="200" t="s">
        <v>470</v>
      </c>
      <c r="F738" s="200" t="s">
        <v>93</v>
      </c>
      <c r="G738" s="225">
        <v>1.1000000000000001</v>
      </c>
      <c r="H738" s="225">
        <f t="shared" si="96"/>
        <v>0.22</v>
      </c>
      <c r="I738" s="226"/>
    </row>
    <row r="739" spans="1:9">
      <c r="A739" s="201" t="s">
        <v>30</v>
      </c>
      <c r="B739" s="201" t="s">
        <v>30</v>
      </c>
      <c r="C739" s="201" t="s">
        <v>30</v>
      </c>
      <c r="D739" s="201" t="s">
        <v>30</v>
      </c>
      <c r="E739" s="201" t="s">
        <v>30</v>
      </c>
      <c r="F739" s="201" t="s">
        <v>30</v>
      </c>
      <c r="G739" s="227" t="s">
        <v>30</v>
      </c>
      <c r="H739" s="227" t="s">
        <v>30</v>
      </c>
      <c r="I739" s="228" t="s">
        <v>30</v>
      </c>
    </row>
    <row r="740" spans="1:9" ht="30">
      <c r="A740" s="199" t="s">
        <v>1096</v>
      </c>
      <c r="B740" s="199" t="s">
        <v>10</v>
      </c>
      <c r="C740" s="199" t="s">
        <v>884</v>
      </c>
      <c r="D740" s="199" t="s">
        <v>885</v>
      </c>
      <c r="E740" s="199" t="s">
        <v>13</v>
      </c>
      <c r="F740" s="199" t="s">
        <v>1097</v>
      </c>
      <c r="G740" s="223">
        <f>SUM(H741:H743)</f>
        <v>1716.68</v>
      </c>
      <c r="H740" s="223">
        <f>TRUNC(G740 * VALUE(SUBSTITUTE(F740,"QTD: ","")), 2)</f>
        <v>223.16</v>
      </c>
      <c r="I740" s="224" t="str">
        <f>IF(ROUND(ABS(G740-Orçamento!G146),2)&lt;0.01,"OK","DIVERGENTE")</f>
        <v>OK</v>
      </c>
    </row>
    <row r="741" spans="1:9">
      <c r="A741" s="200" t="s">
        <v>15</v>
      </c>
      <c r="B741" s="200" t="s">
        <v>10</v>
      </c>
      <c r="C741" s="200" t="s">
        <v>57</v>
      </c>
      <c r="D741" s="200" t="s">
        <v>58</v>
      </c>
      <c r="E741" s="200" t="s">
        <v>18</v>
      </c>
      <c r="F741" s="200" t="s">
        <v>651</v>
      </c>
      <c r="G741" s="225">
        <v>23.9</v>
      </c>
      <c r="H741" s="225">
        <f t="shared" ref="H741:H743" si="97">ROUND(F741*G741,2)</f>
        <v>47.8</v>
      </c>
      <c r="I741" s="226"/>
    </row>
    <row r="742" spans="1:9">
      <c r="A742" s="200" t="s">
        <v>15</v>
      </c>
      <c r="B742" s="200" t="s">
        <v>10</v>
      </c>
      <c r="C742" s="200" t="s">
        <v>316</v>
      </c>
      <c r="D742" s="200" t="s">
        <v>317</v>
      </c>
      <c r="E742" s="200" t="s">
        <v>18</v>
      </c>
      <c r="F742" s="200" t="s">
        <v>651</v>
      </c>
      <c r="G742" s="225">
        <v>29.08</v>
      </c>
      <c r="H742" s="225">
        <f t="shared" si="97"/>
        <v>58.16</v>
      </c>
      <c r="I742" s="226"/>
    </row>
    <row r="743" spans="1:9" ht="60">
      <c r="A743" s="200" t="s">
        <v>15</v>
      </c>
      <c r="B743" s="200" t="s">
        <v>10</v>
      </c>
      <c r="C743" s="200" t="s">
        <v>888</v>
      </c>
      <c r="D743" s="200" t="s">
        <v>889</v>
      </c>
      <c r="E743" s="200" t="s">
        <v>13</v>
      </c>
      <c r="F743" s="200" t="s">
        <v>25</v>
      </c>
      <c r="G743" s="225">
        <v>1610.72</v>
      </c>
      <c r="H743" s="225">
        <f t="shared" si="97"/>
        <v>1610.72</v>
      </c>
      <c r="I743" s="226"/>
    </row>
    <row r="744" spans="1:9">
      <c r="A744" s="201" t="s">
        <v>30</v>
      </c>
      <c r="B744" s="201" t="s">
        <v>30</v>
      </c>
      <c r="C744" s="201" t="s">
        <v>30</v>
      </c>
      <c r="D744" s="201" t="s">
        <v>30</v>
      </c>
      <c r="E744" s="201" t="s">
        <v>30</v>
      </c>
      <c r="F744" s="201" t="s">
        <v>30</v>
      </c>
      <c r="G744" s="227" t="s">
        <v>30</v>
      </c>
      <c r="H744" s="227" t="s">
        <v>30</v>
      </c>
      <c r="I744" s="228" t="s">
        <v>30</v>
      </c>
    </row>
    <row r="745" spans="1:9" ht="15.75">
      <c r="A745" s="202" t="s">
        <v>1098</v>
      </c>
      <c r="B745" s="202"/>
      <c r="C745" s="202"/>
      <c r="D745" s="202" t="s">
        <v>1099</v>
      </c>
      <c r="E745" s="202"/>
      <c r="F745" s="202"/>
      <c r="G745" s="229"/>
      <c r="H745" s="229">
        <f>SUMIFS(H8:H744,A8:A744,"6.*",A8:A744,"&lt;&gt;INSUMO",A8:A744,"&lt;&gt;AUXILIAR*")</f>
        <v>2686.27</v>
      </c>
      <c r="I745" s="230"/>
    </row>
    <row r="746" spans="1:9">
      <c r="A746" s="201" t="s">
        <v>30</v>
      </c>
      <c r="B746" s="201" t="s">
        <v>30</v>
      </c>
      <c r="C746" s="201" t="s">
        <v>30</v>
      </c>
      <c r="D746" s="201" t="s">
        <v>30</v>
      </c>
      <c r="E746" s="201" t="s">
        <v>30</v>
      </c>
      <c r="F746" s="201" t="s">
        <v>30</v>
      </c>
      <c r="G746" s="227" t="s">
        <v>30</v>
      </c>
      <c r="H746" s="227" t="s">
        <v>30</v>
      </c>
      <c r="I746" s="228" t="s">
        <v>30</v>
      </c>
    </row>
    <row r="747" spans="1:9" ht="30">
      <c r="A747" s="199" t="s">
        <v>1100</v>
      </c>
      <c r="B747" s="199" t="s">
        <v>10</v>
      </c>
      <c r="C747" s="199" t="s">
        <v>1101</v>
      </c>
      <c r="D747" s="199" t="s">
        <v>1102</v>
      </c>
      <c r="E747" s="199" t="s">
        <v>470</v>
      </c>
      <c r="F747" s="199" t="s">
        <v>998</v>
      </c>
      <c r="G747" s="223">
        <f>SUM(H748:H756)</f>
        <v>2610.11</v>
      </c>
      <c r="H747" s="223">
        <f>TRUNC(G747 * VALUE(SUBSTITUTE(F747,"QTD: ","")), 2)</f>
        <v>2610.11</v>
      </c>
      <c r="I747" s="224" t="str">
        <f>IF(ROUND(ABS(G747-Orçamento!G150),2)&lt;0.01,"OK","DIVERGENTE")</f>
        <v>OK</v>
      </c>
    </row>
    <row r="748" spans="1:9">
      <c r="A748" s="200" t="s">
        <v>15</v>
      </c>
      <c r="B748" s="200" t="s">
        <v>10</v>
      </c>
      <c r="C748" s="200" t="s">
        <v>60</v>
      </c>
      <c r="D748" s="200" t="s">
        <v>61</v>
      </c>
      <c r="E748" s="200" t="s">
        <v>18</v>
      </c>
      <c r="F748" s="200" t="s">
        <v>19</v>
      </c>
      <c r="G748" s="225">
        <v>34.83</v>
      </c>
      <c r="H748" s="225">
        <f t="shared" ref="H748:H756" si="98">ROUND(F748*G748,2)</f>
        <v>17.420000000000002</v>
      </c>
      <c r="I748" s="226"/>
    </row>
    <row r="749" spans="1:9">
      <c r="A749" s="200" t="s">
        <v>15</v>
      </c>
      <c r="B749" s="200" t="s">
        <v>10</v>
      </c>
      <c r="C749" s="200" t="s">
        <v>316</v>
      </c>
      <c r="D749" s="200" t="s">
        <v>317</v>
      </c>
      <c r="E749" s="200" t="s">
        <v>18</v>
      </c>
      <c r="F749" s="200" t="s">
        <v>278</v>
      </c>
      <c r="G749" s="225">
        <v>29.08</v>
      </c>
      <c r="H749" s="225">
        <f t="shared" si="98"/>
        <v>43.62</v>
      </c>
      <c r="I749" s="226"/>
    </row>
    <row r="750" spans="1:9">
      <c r="A750" s="200" t="s">
        <v>15</v>
      </c>
      <c r="B750" s="200" t="s">
        <v>10</v>
      </c>
      <c r="C750" s="200" t="s">
        <v>200</v>
      </c>
      <c r="D750" s="200" t="s">
        <v>201</v>
      </c>
      <c r="E750" s="200" t="s">
        <v>18</v>
      </c>
      <c r="F750" s="200" t="s">
        <v>398</v>
      </c>
      <c r="G750" s="225">
        <v>23.9</v>
      </c>
      <c r="H750" s="225">
        <f t="shared" si="98"/>
        <v>71.7</v>
      </c>
      <c r="I750" s="226"/>
    </row>
    <row r="751" spans="1:9">
      <c r="A751" s="200" t="s">
        <v>15</v>
      </c>
      <c r="B751" s="200" t="s">
        <v>10</v>
      </c>
      <c r="C751" s="200" t="s">
        <v>319</v>
      </c>
      <c r="D751" s="200" t="s">
        <v>320</v>
      </c>
      <c r="E751" s="200" t="s">
        <v>129</v>
      </c>
      <c r="F751" s="200" t="s">
        <v>1104</v>
      </c>
      <c r="G751" s="225">
        <v>0.67</v>
      </c>
      <c r="H751" s="225">
        <f t="shared" si="98"/>
        <v>169.8</v>
      </c>
      <c r="I751" s="226"/>
    </row>
    <row r="752" spans="1:9" ht="30">
      <c r="A752" s="200" t="s">
        <v>15</v>
      </c>
      <c r="B752" s="200" t="s">
        <v>10</v>
      </c>
      <c r="C752" s="200" t="s">
        <v>323</v>
      </c>
      <c r="D752" s="200" t="s">
        <v>324</v>
      </c>
      <c r="E752" s="200" t="s">
        <v>156</v>
      </c>
      <c r="F752" s="200" t="s">
        <v>850</v>
      </c>
      <c r="G752" s="225">
        <v>174.05</v>
      </c>
      <c r="H752" s="225">
        <f t="shared" si="98"/>
        <v>80.06</v>
      </c>
      <c r="I752" s="226"/>
    </row>
    <row r="753" spans="1:9">
      <c r="A753" s="200" t="s">
        <v>15</v>
      </c>
      <c r="B753" s="200" t="s">
        <v>10</v>
      </c>
      <c r="C753" s="200" t="s">
        <v>279</v>
      </c>
      <c r="D753" s="200" t="s">
        <v>280</v>
      </c>
      <c r="E753" s="200" t="s">
        <v>156</v>
      </c>
      <c r="F753" s="200" t="s">
        <v>1105</v>
      </c>
      <c r="G753" s="225">
        <v>160.44</v>
      </c>
      <c r="H753" s="225">
        <f t="shared" si="98"/>
        <v>103.16</v>
      </c>
      <c r="I753" s="226"/>
    </row>
    <row r="754" spans="1:9" ht="30">
      <c r="A754" s="200" t="s">
        <v>15</v>
      </c>
      <c r="B754" s="200" t="s">
        <v>10</v>
      </c>
      <c r="C754" s="200" t="s">
        <v>1106</v>
      </c>
      <c r="D754" s="200" t="s">
        <v>1107</v>
      </c>
      <c r="E754" s="200" t="s">
        <v>470</v>
      </c>
      <c r="F754" s="200" t="s">
        <v>25</v>
      </c>
      <c r="G754" s="225">
        <v>1854.43</v>
      </c>
      <c r="H754" s="225">
        <f t="shared" si="98"/>
        <v>1854.43</v>
      </c>
      <c r="I754" s="226"/>
    </row>
    <row r="755" spans="1:9" ht="60">
      <c r="A755" s="200" t="s">
        <v>15</v>
      </c>
      <c r="B755" s="200" t="s">
        <v>10</v>
      </c>
      <c r="C755" s="200" t="s">
        <v>526</v>
      </c>
      <c r="D755" s="200" t="s">
        <v>527</v>
      </c>
      <c r="E755" s="200" t="s">
        <v>18</v>
      </c>
      <c r="F755" s="200" t="s">
        <v>1108</v>
      </c>
      <c r="G755" s="225">
        <v>31.27</v>
      </c>
      <c r="H755" s="225">
        <f t="shared" si="98"/>
        <v>11.88</v>
      </c>
      <c r="I755" s="226"/>
    </row>
    <row r="756" spans="1:9" ht="30">
      <c r="A756" s="200" t="s">
        <v>15</v>
      </c>
      <c r="B756" s="200" t="s">
        <v>10</v>
      </c>
      <c r="C756" s="200" t="s">
        <v>869</v>
      </c>
      <c r="D756" s="200" t="s">
        <v>870</v>
      </c>
      <c r="E756" s="200" t="s">
        <v>18</v>
      </c>
      <c r="F756" s="200" t="s">
        <v>25</v>
      </c>
      <c r="G756" s="225">
        <v>258.04000000000002</v>
      </c>
      <c r="H756" s="225">
        <f t="shared" si="98"/>
        <v>258.04000000000002</v>
      </c>
      <c r="I756" s="226"/>
    </row>
    <row r="757" spans="1:9">
      <c r="A757" s="201" t="s">
        <v>30</v>
      </c>
      <c r="B757" s="201" t="s">
        <v>30</v>
      </c>
      <c r="C757" s="201" t="s">
        <v>30</v>
      </c>
      <c r="D757" s="201" t="s">
        <v>30</v>
      </c>
      <c r="E757" s="201" t="s">
        <v>30</v>
      </c>
      <c r="F757" s="201" t="s">
        <v>30</v>
      </c>
      <c r="G757" s="227" t="s">
        <v>30</v>
      </c>
      <c r="H757" s="227" t="s">
        <v>30</v>
      </c>
      <c r="I757" s="228" t="s">
        <v>30</v>
      </c>
    </row>
    <row r="758" spans="1:9" ht="45">
      <c r="A758" s="199" t="s">
        <v>1109</v>
      </c>
      <c r="B758" s="199" t="s">
        <v>143</v>
      </c>
      <c r="C758" s="199" t="s">
        <v>1110</v>
      </c>
      <c r="D758" s="199" t="s">
        <v>1111</v>
      </c>
      <c r="E758" s="199" t="s">
        <v>470</v>
      </c>
      <c r="F758" s="199" t="s">
        <v>36</v>
      </c>
      <c r="G758" s="223">
        <f>SUM(H759:H764)</f>
        <v>337.69999999999993</v>
      </c>
      <c r="H758" s="223">
        <f>TRUNC(G758 * VALUE(SUBSTITUTE(F758,"QTD: ","")), 2)</f>
        <v>1350.8</v>
      </c>
      <c r="I758" s="224" t="str">
        <f>IF(ROUND(ABS(G758-Orçamento!G151),2)&lt;0.01,"OK","DIVERGENTE")</f>
        <v>OK</v>
      </c>
    </row>
    <row r="759" spans="1:9">
      <c r="A759" s="200" t="s">
        <v>149</v>
      </c>
      <c r="B759" s="200" t="s">
        <v>143</v>
      </c>
      <c r="C759" s="200" t="s">
        <v>1112</v>
      </c>
      <c r="D759" s="200" t="s">
        <v>1113</v>
      </c>
      <c r="E759" s="200" t="s">
        <v>18</v>
      </c>
      <c r="F759" s="200" t="s">
        <v>1114</v>
      </c>
      <c r="G759" s="225">
        <v>45.08</v>
      </c>
      <c r="H759" s="225">
        <f t="shared" ref="H759:H764" si="99">TRUNC(F759*G759,2)</f>
        <v>9.3000000000000007</v>
      </c>
      <c r="I759" s="226" t="str">
        <f>IFERROR(IF(ROUND(G759, 2) &lt;&gt; ROUND(VLOOKUP("C"&amp;C759,C:G, 5, FALSE), 2), "VALOR AUXILIAR DIVERGENTE", "OK"), "NÃO ENCONTRADO")</f>
        <v>OK</v>
      </c>
    </row>
    <row r="760" spans="1:9" ht="30">
      <c r="A760" s="200" t="s">
        <v>149</v>
      </c>
      <c r="B760" s="200" t="s">
        <v>143</v>
      </c>
      <c r="C760" s="200" t="s">
        <v>1115</v>
      </c>
      <c r="D760" s="200" t="s">
        <v>1116</v>
      </c>
      <c r="E760" s="200" t="s">
        <v>18</v>
      </c>
      <c r="F760" s="200" t="s">
        <v>1114</v>
      </c>
      <c r="G760" s="225">
        <v>34</v>
      </c>
      <c r="H760" s="225">
        <f t="shared" si="99"/>
        <v>7.01</v>
      </c>
      <c r="I760" s="226" t="str">
        <f>IFERROR(IF(ROUND(G760, 2) &lt;&gt; ROUND(VLOOKUP("C"&amp;C760,C:G, 5, FALSE), 2), "VALOR AUXILIAR DIVERGENTE", "OK"), "NÃO ENCONTRADO")</f>
        <v>OK</v>
      </c>
    </row>
    <row r="761" spans="1:9" ht="30">
      <c r="A761" s="200" t="s">
        <v>15</v>
      </c>
      <c r="B761" s="200" t="s">
        <v>143</v>
      </c>
      <c r="C761" s="200" t="s">
        <v>1117</v>
      </c>
      <c r="D761" s="200" t="s">
        <v>1118</v>
      </c>
      <c r="E761" s="200" t="s">
        <v>470</v>
      </c>
      <c r="F761" s="200" t="s">
        <v>25</v>
      </c>
      <c r="G761" s="225">
        <v>253.25</v>
      </c>
      <c r="H761" s="225">
        <f t="shared" si="99"/>
        <v>253.25</v>
      </c>
      <c r="I761" s="226"/>
    </row>
    <row r="762" spans="1:9" ht="30">
      <c r="A762" s="200" t="s">
        <v>15</v>
      </c>
      <c r="B762" s="200" t="s">
        <v>143</v>
      </c>
      <c r="C762" s="200" t="s">
        <v>1119</v>
      </c>
      <c r="D762" s="200" t="s">
        <v>1121</v>
      </c>
      <c r="E762" s="200" t="s">
        <v>470</v>
      </c>
      <c r="F762" s="200" t="s">
        <v>1123</v>
      </c>
      <c r="G762" s="225">
        <v>6.78</v>
      </c>
      <c r="H762" s="225">
        <f t="shared" si="99"/>
        <v>0.09</v>
      </c>
      <c r="I762" s="226"/>
    </row>
    <row r="763" spans="1:9" ht="75">
      <c r="A763" s="200" t="s">
        <v>149</v>
      </c>
      <c r="B763" s="200" t="s">
        <v>143</v>
      </c>
      <c r="C763" s="200" t="s">
        <v>1124</v>
      </c>
      <c r="D763" s="200" t="s">
        <v>1125</v>
      </c>
      <c r="E763" s="200" t="s">
        <v>164</v>
      </c>
      <c r="F763" s="200" t="s">
        <v>1126</v>
      </c>
      <c r="G763" s="225">
        <v>84.97</v>
      </c>
      <c r="H763" s="225">
        <f t="shared" si="99"/>
        <v>4.3899999999999997</v>
      </c>
      <c r="I763" s="226" t="str">
        <f>IFERROR(IF(ROUND(G763, 2) &lt;&gt; ROUND(VLOOKUP("C"&amp;C763,C:G, 5, FALSE), 2), "VALOR AUXILIAR DIVERGENTE", "OK"), "NÃO ENCONTRADO")</f>
        <v>OK</v>
      </c>
    </row>
    <row r="764" spans="1:9" ht="75">
      <c r="A764" s="200" t="s">
        <v>149</v>
      </c>
      <c r="B764" s="200" t="s">
        <v>143</v>
      </c>
      <c r="C764" s="200" t="s">
        <v>1127</v>
      </c>
      <c r="D764" s="200" t="s">
        <v>1128</v>
      </c>
      <c r="E764" s="200" t="s">
        <v>171</v>
      </c>
      <c r="F764" s="200" t="s">
        <v>1129</v>
      </c>
      <c r="G764" s="225">
        <v>315.79000000000002</v>
      </c>
      <c r="H764" s="225">
        <f t="shared" si="99"/>
        <v>63.66</v>
      </c>
      <c r="I764" s="226" t="str">
        <f>IFERROR(IF(ROUND(G764, 2) &lt;&gt; ROUND(VLOOKUP("C"&amp;C764,C:G, 5, FALSE), 2), "VALOR AUXILIAR DIVERGENTE", "OK"), "NÃO ENCONTRADO")</f>
        <v>OK</v>
      </c>
    </row>
    <row r="765" spans="1:9">
      <c r="A765" s="201" t="s">
        <v>30</v>
      </c>
      <c r="B765" s="201" t="s">
        <v>30</v>
      </c>
      <c r="C765" s="201" t="s">
        <v>30</v>
      </c>
      <c r="D765" s="201" t="s">
        <v>30</v>
      </c>
      <c r="E765" s="201" t="s">
        <v>30</v>
      </c>
      <c r="F765" s="201" t="s">
        <v>30</v>
      </c>
      <c r="G765" s="227" t="s">
        <v>30</v>
      </c>
      <c r="H765" s="227" t="s">
        <v>30</v>
      </c>
      <c r="I765" s="228" t="s">
        <v>30</v>
      </c>
    </row>
    <row r="766" spans="1:9" ht="30">
      <c r="A766" s="199" t="s">
        <v>1130</v>
      </c>
      <c r="B766" s="199" t="s">
        <v>10</v>
      </c>
      <c r="C766" s="199" t="s">
        <v>1131</v>
      </c>
      <c r="D766" s="199" t="s">
        <v>1132</v>
      </c>
      <c r="E766" s="199" t="s">
        <v>470</v>
      </c>
      <c r="F766" s="199" t="s">
        <v>1133</v>
      </c>
      <c r="G766" s="223">
        <f>SUM(H767:H769)</f>
        <v>113.07</v>
      </c>
      <c r="H766" s="223">
        <f>TRUNC(G766 * VALUE(SUBSTITUTE(F766,"QTD: ","")), 2)</f>
        <v>226.14</v>
      </c>
      <c r="I766" s="224" t="str">
        <f>IF(ROUND(ABS(G766-Orçamento!G152),2)&lt;0.01,"OK","DIVERGENTE")</f>
        <v>OK</v>
      </c>
    </row>
    <row r="767" spans="1:9">
      <c r="A767" s="200" t="s">
        <v>15</v>
      </c>
      <c r="B767" s="200" t="s">
        <v>10</v>
      </c>
      <c r="C767" s="200" t="s">
        <v>60</v>
      </c>
      <c r="D767" s="200" t="s">
        <v>61</v>
      </c>
      <c r="E767" s="200" t="s">
        <v>18</v>
      </c>
      <c r="F767" s="200" t="s">
        <v>579</v>
      </c>
      <c r="G767" s="225">
        <v>34.83</v>
      </c>
      <c r="H767" s="225">
        <f t="shared" ref="H767:H769" si="100">ROUND(F767*G767,2)</f>
        <v>10.45</v>
      </c>
      <c r="I767" s="226"/>
    </row>
    <row r="768" spans="1:9">
      <c r="A768" s="200" t="s">
        <v>15</v>
      </c>
      <c r="B768" s="200" t="s">
        <v>10</v>
      </c>
      <c r="C768" s="200" t="s">
        <v>63</v>
      </c>
      <c r="D768" s="200" t="s">
        <v>64</v>
      </c>
      <c r="E768" s="200" t="s">
        <v>18</v>
      </c>
      <c r="F768" s="200" t="s">
        <v>579</v>
      </c>
      <c r="G768" s="225">
        <v>23.9</v>
      </c>
      <c r="H768" s="225">
        <f t="shared" si="100"/>
        <v>7.17</v>
      </c>
      <c r="I768" s="226"/>
    </row>
    <row r="769" spans="1:9" ht="60">
      <c r="A769" s="200" t="s">
        <v>15</v>
      </c>
      <c r="B769" s="200" t="s">
        <v>10</v>
      </c>
      <c r="C769" s="200" t="s">
        <v>1134</v>
      </c>
      <c r="D769" s="200" t="s">
        <v>1135</v>
      </c>
      <c r="E769" s="200" t="s">
        <v>470</v>
      </c>
      <c r="F769" s="200" t="s">
        <v>25</v>
      </c>
      <c r="G769" s="225">
        <v>95.45</v>
      </c>
      <c r="H769" s="225">
        <f t="shared" si="100"/>
        <v>95.45</v>
      </c>
      <c r="I769" s="226"/>
    </row>
    <row r="770" spans="1:9">
      <c r="A770" s="201" t="s">
        <v>30</v>
      </c>
      <c r="B770" s="201" t="s">
        <v>30</v>
      </c>
      <c r="C770" s="201" t="s">
        <v>30</v>
      </c>
      <c r="D770" s="201" t="s">
        <v>30</v>
      </c>
      <c r="E770" s="201" t="s">
        <v>30</v>
      </c>
      <c r="F770" s="201" t="s">
        <v>30</v>
      </c>
      <c r="G770" s="227" t="s">
        <v>30</v>
      </c>
      <c r="H770" s="227" t="s">
        <v>30</v>
      </c>
      <c r="I770" s="228" t="s">
        <v>30</v>
      </c>
    </row>
    <row r="771" spans="1:9" ht="30">
      <c r="A771" s="199" t="s">
        <v>1136</v>
      </c>
      <c r="B771" s="199" t="s">
        <v>10</v>
      </c>
      <c r="C771" s="199" t="s">
        <v>395</v>
      </c>
      <c r="D771" s="199" t="s">
        <v>396</v>
      </c>
      <c r="E771" s="199" t="s">
        <v>156</v>
      </c>
      <c r="F771" s="199" t="s">
        <v>1137</v>
      </c>
      <c r="G771" s="223">
        <f>SUM(H772)</f>
        <v>71.7</v>
      </c>
      <c r="H771" s="223">
        <f>TRUNC(G771 * VALUE(SUBSTITUTE(F771,"QTD: ","")), 2)</f>
        <v>5.73</v>
      </c>
      <c r="I771" s="224" t="str">
        <f>IF(ROUND(ABS(G771-Orçamento!G153),2)&lt;0.01,"OK","DIVERGENTE")</f>
        <v>OK</v>
      </c>
    </row>
    <row r="772" spans="1:9">
      <c r="A772" s="200" t="s">
        <v>15</v>
      </c>
      <c r="B772" s="200" t="s">
        <v>10</v>
      </c>
      <c r="C772" s="200" t="s">
        <v>200</v>
      </c>
      <c r="D772" s="200" t="s">
        <v>201</v>
      </c>
      <c r="E772" s="200" t="s">
        <v>18</v>
      </c>
      <c r="F772" s="200" t="s">
        <v>398</v>
      </c>
      <c r="G772" s="225">
        <v>23.9</v>
      </c>
      <c r="H772" s="225">
        <f>ROUND(F772*G772,2)</f>
        <v>71.7</v>
      </c>
      <c r="I772" s="226"/>
    </row>
    <row r="773" spans="1:9">
      <c r="A773" s="201" t="s">
        <v>30</v>
      </c>
      <c r="B773" s="201" t="s">
        <v>30</v>
      </c>
      <c r="C773" s="201" t="s">
        <v>30</v>
      </c>
      <c r="D773" s="201" t="s">
        <v>30</v>
      </c>
      <c r="E773" s="201" t="s">
        <v>30</v>
      </c>
      <c r="F773" s="201" t="s">
        <v>30</v>
      </c>
      <c r="G773" s="227" t="s">
        <v>30</v>
      </c>
      <c r="H773" s="227" t="s">
        <v>30</v>
      </c>
      <c r="I773" s="228" t="s">
        <v>30</v>
      </c>
    </row>
    <row r="774" spans="1:9" ht="45">
      <c r="A774" s="199" t="s">
        <v>1138</v>
      </c>
      <c r="B774" s="199" t="s">
        <v>143</v>
      </c>
      <c r="C774" s="199" t="s">
        <v>1139</v>
      </c>
      <c r="D774" s="199" t="s">
        <v>1140</v>
      </c>
      <c r="E774" s="199" t="s">
        <v>13</v>
      </c>
      <c r="F774" s="199" t="s">
        <v>1142</v>
      </c>
      <c r="G774" s="223">
        <f>SUM(H775:H777)</f>
        <v>10.23</v>
      </c>
      <c r="H774" s="223">
        <f>TRUNC(G774 * VALUE(SUBSTITUTE(F774,"QTD: ","")), 2)</f>
        <v>1.63</v>
      </c>
      <c r="I774" s="224" t="str">
        <f>IF(ROUND(ABS(G774-Orçamento!G154),2)&lt;0.01,"OK","DIVERGENTE")</f>
        <v>OK</v>
      </c>
    </row>
    <row r="775" spans="1:9" ht="45">
      <c r="A775" s="200" t="s">
        <v>149</v>
      </c>
      <c r="B775" s="200" t="s">
        <v>143</v>
      </c>
      <c r="C775" s="200" t="s">
        <v>1143</v>
      </c>
      <c r="D775" s="200" t="s">
        <v>1144</v>
      </c>
      <c r="E775" s="200" t="s">
        <v>171</v>
      </c>
      <c r="F775" s="200" t="s">
        <v>1145</v>
      </c>
      <c r="G775" s="225">
        <v>47.81</v>
      </c>
      <c r="H775" s="225">
        <f t="shared" ref="H775:H777" si="101">TRUNC(F775*G775,2)</f>
        <v>0.32</v>
      </c>
      <c r="I775" s="226" t="str">
        <f>IFERROR(IF(ROUND(G775, 2) &lt;&gt; ROUND(VLOOKUP("C"&amp;C775,C:G, 5, FALSE), 2), "VALOR AUXILIAR DIVERGENTE", "OK"), "NÃO ENCONTRADO")</f>
        <v>OK</v>
      </c>
    </row>
    <row r="776" spans="1:9">
      <c r="A776" s="200" t="s">
        <v>149</v>
      </c>
      <c r="B776" s="200" t="s">
        <v>143</v>
      </c>
      <c r="C776" s="200" t="s">
        <v>150</v>
      </c>
      <c r="D776" s="200" t="s">
        <v>151</v>
      </c>
      <c r="E776" s="200" t="s">
        <v>18</v>
      </c>
      <c r="F776" s="200" t="s">
        <v>1146</v>
      </c>
      <c r="G776" s="225">
        <v>31.04</v>
      </c>
      <c r="H776" s="225">
        <f t="shared" si="101"/>
        <v>5.94</v>
      </c>
      <c r="I776" s="226" t="str">
        <f>IFERROR(IF(ROUND(G776, 2) &lt;&gt; ROUND(VLOOKUP("C"&amp;C776,C:G, 5, FALSE), 2), "VALOR AUXILIAR DIVERGENTE", "OK"), "NÃO ENCONTRADO")</f>
        <v>OK</v>
      </c>
    </row>
    <row r="777" spans="1:9">
      <c r="A777" s="200" t="s">
        <v>149</v>
      </c>
      <c r="B777" s="200" t="s">
        <v>143</v>
      </c>
      <c r="C777" s="200" t="s">
        <v>269</v>
      </c>
      <c r="D777" s="200" t="s">
        <v>271</v>
      </c>
      <c r="E777" s="200" t="s">
        <v>18</v>
      </c>
      <c r="F777" s="200" t="s">
        <v>1147</v>
      </c>
      <c r="G777" s="225">
        <v>35.869999999999997</v>
      </c>
      <c r="H777" s="225">
        <f t="shared" si="101"/>
        <v>3.97</v>
      </c>
      <c r="I777" s="226" t="str">
        <f>IFERROR(IF(ROUND(G777, 2) &lt;&gt; ROUND(VLOOKUP("C"&amp;C777,C:G, 5, FALSE), 2), "VALOR AUXILIAR DIVERGENTE", "OK"), "NÃO ENCONTRADO")</f>
        <v>OK</v>
      </c>
    </row>
    <row r="778" spans="1:9">
      <c r="A778" s="201" t="s">
        <v>30</v>
      </c>
      <c r="B778" s="201" t="s">
        <v>30</v>
      </c>
      <c r="C778" s="201" t="s">
        <v>30</v>
      </c>
      <c r="D778" s="201" t="s">
        <v>30</v>
      </c>
      <c r="E778" s="201" t="s">
        <v>30</v>
      </c>
      <c r="F778" s="201" t="s">
        <v>30</v>
      </c>
      <c r="G778" s="227" t="s">
        <v>30</v>
      </c>
      <c r="H778" s="227" t="s">
        <v>30</v>
      </c>
      <c r="I778" s="228" t="s">
        <v>30</v>
      </c>
    </row>
    <row r="779" spans="1:9" ht="45">
      <c r="A779" s="199" t="s">
        <v>1148</v>
      </c>
      <c r="B779" s="199" t="s">
        <v>143</v>
      </c>
      <c r="C779" s="199" t="s">
        <v>1149</v>
      </c>
      <c r="D779" s="199" t="s">
        <v>1150</v>
      </c>
      <c r="E779" s="199" t="s">
        <v>470</v>
      </c>
      <c r="F779" s="199" t="s">
        <v>998</v>
      </c>
      <c r="G779" s="223">
        <f>SUM(H780:H784)</f>
        <v>248.61</v>
      </c>
      <c r="H779" s="223">
        <f>TRUNC(G779 * VALUE(SUBSTITUTE(F779,"QTD: ","")), 2)</f>
        <v>248.61</v>
      </c>
      <c r="I779" s="224" t="str">
        <f>IF(ROUND(ABS(G779-Orçamento!G155),2)&lt;0.01,"OK","DIVERGENTE")</f>
        <v>OK</v>
      </c>
    </row>
    <row r="780" spans="1:9" ht="45">
      <c r="A780" s="200" t="s">
        <v>149</v>
      </c>
      <c r="B780" s="200" t="s">
        <v>143</v>
      </c>
      <c r="C780" s="200" t="s">
        <v>1151</v>
      </c>
      <c r="D780" s="200" t="s">
        <v>1152</v>
      </c>
      <c r="E780" s="200" t="s">
        <v>156</v>
      </c>
      <c r="F780" s="200" t="s">
        <v>451</v>
      </c>
      <c r="G780" s="225">
        <v>298.60000000000002</v>
      </c>
      <c r="H780" s="225">
        <f t="shared" ref="H780:H784" si="102">TRUNC(F780*G780,2)</f>
        <v>14.63</v>
      </c>
      <c r="I780" s="226" t="str">
        <f>IFERROR(IF(ROUND(G780, 2) &lt;&gt; ROUND(VLOOKUP("C"&amp;C780,C:G, 5, FALSE), 2), "VALOR AUXILIAR DIVERGENTE", "OK"), "NÃO ENCONTRADO")</f>
        <v>OK</v>
      </c>
    </row>
    <row r="781" spans="1:9" ht="45">
      <c r="A781" s="200" t="s">
        <v>149</v>
      </c>
      <c r="B781" s="200" t="s">
        <v>143</v>
      </c>
      <c r="C781" s="200" t="s">
        <v>1153</v>
      </c>
      <c r="D781" s="200" t="s">
        <v>1154</v>
      </c>
      <c r="E781" s="200" t="s">
        <v>156</v>
      </c>
      <c r="F781" s="200" t="s">
        <v>1155</v>
      </c>
      <c r="G781" s="225">
        <v>3543.66</v>
      </c>
      <c r="H781" s="225">
        <f t="shared" si="102"/>
        <v>52.44</v>
      </c>
      <c r="I781" s="226" t="str">
        <f>IFERROR(IF(ROUND(G781, 2) &lt;&gt; ROUND(VLOOKUP("C"&amp;C781,C:G, 5, FALSE), 2), "VALOR AUXILIAR DIVERGENTE", "OK"), "NÃO ENCONTRADO")</f>
        <v>OK</v>
      </c>
    </row>
    <row r="782" spans="1:9">
      <c r="A782" s="200" t="s">
        <v>149</v>
      </c>
      <c r="B782" s="200" t="s">
        <v>143</v>
      </c>
      <c r="C782" s="200" t="s">
        <v>150</v>
      </c>
      <c r="D782" s="200" t="s">
        <v>151</v>
      </c>
      <c r="E782" s="200" t="s">
        <v>18</v>
      </c>
      <c r="F782" s="200" t="s">
        <v>1156</v>
      </c>
      <c r="G782" s="225">
        <v>31.04</v>
      </c>
      <c r="H782" s="225">
        <f t="shared" si="102"/>
        <v>0.74</v>
      </c>
      <c r="I782" s="226" t="str">
        <f>IFERROR(IF(ROUND(G782, 2) &lt;&gt; ROUND(VLOOKUP("C"&amp;C782,C:G, 5, FALSE), 2), "VALOR AUXILIAR DIVERGENTE", "OK"), "NÃO ENCONTRADO")</f>
        <v>OK</v>
      </c>
    </row>
    <row r="783" spans="1:9">
      <c r="A783" s="200" t="s">
        <v>149</v>
      </c>
      <c r="B783" s="200" t="s">
        <v>143</v>
      </c>
      <c r="C783" s="200" t="s">
        <v>269</v>
      </c>
      <c r="D783" s="200" t="s">
        <v>271</v>
      </c>
      <c r="E783" s="200" t="s">
        <v>18</v>
      </c>
      <c r="F783" s="200" t="s">
        <v>1157</v>
      </c>
      <c r="G783" s="225">
        <v>35.869999999999997</v>
      </c>
      <c r="H783" s="225">
        <f t="shared" si="102"/>
        <v>1.0900000000000001</v>
      </c>
      <c r="I783" s="226" t="str">
        <f>IFERROR(IF(ROUND(G783, 2) &lt;&gt; ROUND(VLOOKUP("C"&amp;C783,C:G, 5, FALSE), 2), "VALOR AUXILIAR DIVERGENTE", "OK"), "NÃO ENCONTRADO")</f>
        <v>OK</v>
      </c>
    </row>
    <row r="784" spans="1:9" ht="45">
      <c r="A784" s="200" t="s">
        <v>15</v>
      </c>
      <c r="B784" s="200" t="s">
        <v>143</v>
      </c>
      <c r="C784" s="200" t="s">
        <v>1158</v>
      </c>
      <c r="D784" s="200" t="s">
        <v>1159</v>
      </c>
      <c r="E784" s="200" t="s">
        <v>470</v>
      </c>
      <c r="F784" s="200" t="s">
        <v>25</v>
      </c>
      <c r="G784" s="225">
        <v>179.71</v>
      </c>
      <c r="H784" s="225">
        <f t="shared" si="102"/>
        <v>179.71</v>
      </c>
      <c r="I784" s="226"/>
    </row>
    <row r="785" spans="1:9">
      <c r="A785" s="201" t="s">
        <v>30</v>
      </c>
      <c r="B785" s="201" t="s">
        <v>30</v>
      </c>
      <c r="C785" s="201" t="s">
        <v>30</v>
      </c>
      <c r="D785" s="201" t="s">
        <v>30</v>
      </c>
      <c r="E785" s="201" t="s">
        <v>30</v>
      </c>
      <c r="F785" s="201" t="s">
        <v>30</v>
      </c>
      <c r="G785" s="227" t="s">
        <v>30</v>
      </c>
      <c r="H785" s="227" t="s">
        <v>30</v>
      </c>
      <c r="I785" s="228" t="s">
        <v>30</v>
      </c>
    </row>
    <row r="786" spans="1:9">
      <c r="A786" s="199" t="s">
        <v>1161</v>
      </c>
      <c r="B786" s="199" t="s">
        <v>10</v>
      </c>
      <c r="C786" s="199" t="s">
        <v>275</v>
      </c>
      <c r="D786" s="199" t="s">
        <v>276</v>
      </c>
      <c r="E786" s="199" t="s">
        <v>156</v>
      </c>
      <c r="F786" s="199" t="s">
        <v>898</v>
      </c>
      <c r="G786" s="223">
        <f>SUM(H787:H788)</f>
        <v>228.38</v>
      </c>
      <c r="H786" s="223">
        <f>TRUNC(G786 * VALUE(SUBSTITUTE(F786,"QTD: ","")), 2)</f>
        <v>11.41</v>
      </c>
      <c r="I786" s="224" t="str">
        <f>IF(ROUND(ABS(G786-Orçamento!G156),2)&lt;0.01,"OK","DIVERGENTE")</f>
        <v>OK</v>
      </c>
    </row>
    <row r="787" spans="1:9">
      <c r="A787" s="200" t="s">
        <v>15</v>
      </c>
      <c r="B787" s="200" t="s">
        <v>10</v>
      </c>
      <c r="C787" s="200" t="s">
        <v>200</v>
      </c>
      <c r="D787" s="200" t="s">
        <v>201</v>
      </c>
      <c r="E787" s="200" t="s">
        <v>18</v>
      </c>
      <c r="F787" s="200" t="s">
        <v>278</v>
      </c>
      <c r="G787" s="225">
        <v>23.9</v>
      </c>
      <c r="H787" s="225">
        <f t="shared" ref="H787:H788" si="103">ROUND(F787*G787,2)</f>
        <v>35.85</v>
      </c>
      <c r="I787" s="226"/>
    </row>
    <row r="788" spans="1:9">
      <c r="A788" s="200" t="s">
        <v>15</v>
      </c>
      <c r="B788" s="200" t="s">
        <v>10</v>
      </c>
      <c r="C788" s="200" t="s">
        <v>279</v>
      </c>
      <c r="D788" s="200" t="s">
        <v>280</v>
      </c>
      <c r="E788" s="200" t="s">
        <v>156</v>
      </c>
      <c r="F788" s="200" t="s">
        <v>281</v>
      </c>
      <c r="G788" s="225">
        <v>160.44</v>
      </c>
      <c r="H788" s="225">
        <f t="shared" si="103"/>
        <v>192.53</v>
      </c>
      <c r="I788" s="226"/>
    </row>
    <row r="789" spans="1:9">
      <c r="A789" s="201" t="s">
        <v>30</v>
      </c>
      <c r="B789" s="201" t="s">
        <v>30</v>
      </c>
      <c r="C789" s="201" t="s">
        <v>30</v>
      </c>
      <c r="D789" s="201" t="s">
        <v>30</v>
      </c>
      <c r="E789" s="201" t="s">
        <v>30</v>
      </c>
      <c r="F789" s="201" t="s">
        <v>30</v>
      </c>
      <c r="G789" s="227" t="s">
        <v>30</v>
      </c>
      <c r="H789" s="227" t="s">
        <v>30</v>
      </c>
      <c r="I789" s="228" t="s">
        <v>30</v>
      </c>
    </row>
    <row r="790" spans="1:9" ht="45">
      <c r="A790" s="199" t="s">
        <v>1162</v>
      </c>
      <c r="B790" s="199" t="s">
        <v>143</v>
      </c>
      <c r="C790" s="199" t="s">
        <v>1163</v>
      </c>
      <c r="D790" s="199" t="s">
        <v>1164</v>
      </c>
      <c r="E790" s="199" t="s">
        <v>156</v>
      </c>
      <c r="F790" s="199" t="s">
        <v>960</v>
      </c>
      <c r="G790" s="223">
        <f>SUM(H791:H797)</f>
        <v>445.18999999999994</v>
      </c>
      <c r="H790" s="223">
        <f>TRUNC(G790 * VALUE(SUBSTITUTE(F790,"QTD: ","")), 2)</f>
        <v>26.71</v>
      </c>
      <c r="I790" s="224" t="str">
        <f>IF(ROUND(ABS(G790-Orçamento!G157),2)&lt;0.01,"OK","DIVERGENTE")</f>
        <v>OK</v>
      </c>
    </row>
    <row r="791" spans="1:9" ht="60">
      <c r="A791" s="200" t="s">
        <v>149</v>
      </c>
      <c r="B791" s="200" t="s">
        <v>143</v>
      </c>
      <c r="C791" s="200" t="s">
        <v>785</v>
      </c>
      <c r="D791" s="200" t="s">
        <v>786</v>
      </c>
      <c r="E791" s="200" t="s">
        <v>164</v>
      </c>
      <c r="F791" s="200" t="s">
        <v>1165</v>
      </c>
      <c r="G791" s="225">
        <v>0.4</v>
      </c>
      <c r="H791" s="225">
        <f t="shared" ref="H791:H797" si="104">TRUNC(F791*G791,2)</f>
        <v>0.28000000000000003</v>
      </c>
      <c r="I791" s="226" t="str">
        <f>IFERROR(IF(ROUND(G791, 2) &lt;&gt; ROUND(VLOOKUP("C"&amp;C791,C:G, 5, FALSE), 2), "VALOR AUXILIAR DIVERGENTE", "OK"), "NÃO ENCONTRADO")</f>
        <v>OK</v>
      </c>
    </row>
    <row r="792" spans="1:9" ht="60">
      <c r="A792" s="200" t="s">
        <v>149</v>
      </c>
      <c r="B792" s="200" t="s">
        <v>143</v>
      </c>
      <c r="C792" s="200" t="s">
        <v>788</v>
      </c>
      <c r="D792" s="200" t="s">
        <v>789</v>
      </c>
      <c r="E792" s="200" t="s">
        <v>171</v>
      </c>
      <c r="F792" s="200" t="s">
        <v>1166</v>
      </c>
      <c r="G792" s="225">
        <v>1.86</v>
      </c>
      <c r="H792" s="225">
        <f t="shared" si="104"/>
        <v>1.4</v>
      </c>
      <c r="I792" s="226" t="str">
        <f>IFERROR(IF(ROUND(G792, 2) &lt;&gt; ROUND(VLOOKUP("C"&amp;C792,C:G, 5, FALSE), 2), "VALOR AUXILIAR DIVERGENTE", "OK"), "NÃO ENCONTRADO")</f>
        <v>OK</v>
      </c>
    </row>
    <row r="793" spans="1:9" ht="45">
      <c r="A793" s="200" t="s">
        <v>149</v>
      </c>
      <c r="B793" s="200" t="s">
        <v>143</v>
      </c>
      <c r="C793" s="200" t="s">
        <v>791</v>
      </c>
      <c r="D793" s="200" t="s">
        <v>792</v>
      </c>
      <c r="E793" s="200" t="s">
        <v>18</v>
      </c>
      <c r="F793" s="200" t="s">
        <v>1167</v>
      </c>
      <c r="G793" s="225">
        <v>34.17</v>
      </c>
      <c r="H793" s="225">
        <f t="shared" si="104"/>
        <v>50.21</v>
      </c>
      <c r="I793" s="226" t="str">
        <f>IFERROR(IF(ROUND(G793, 2) &lt;&gt; ROUND(VLOOKUP("C"&amp;C793,C:G, 5, FALSE), 2), "VALOR AUXILIAR DIVERGENTE", "OK"), "NÃO ENCONTRADO")</f>
        <v>OK</v>
      </c>
    </row>
    <row r="794" spans="1:9">
      <c r="A794" s="200" t="s">
        <v>149</v>
      </c>
      <c r="B794" s="200" t="s">
        <v>143</v>
      </c>
      <c r="C794" s="200" t="s">
        <v>150</v>
      </c>
      <c r="D794" s="200" t="s">
        <v>151</v>
      </c>
      <c r="E794" s="200" t="s">
        <v>18</v>
      </c>
      <c r="F794" s="200" t="s">
        <v>1168</v>
      </c>
      <c r="G794" s="225">
        <v>31.04</v>
      </c>
      <c r="H794" s="225">
        <f t="shared" si="104"/>
        <v>72.239999999999995</v>
      </c>
      <c r="I794" s="226" t="str">
        <f>IFERROR(IF(ROUND(G794, 2) &lt;&gt; ROUND(VLOOKUP("C"&amp;C794,C:G, 5, FALSE), 2), "VALOR AUXILIAR DIVERGENTE", "OK"), "NÃO ENCONTRADO")</f>
        <v>OK</v>
      </c>
    </row>
    <row r="795" spans="1:9" ht="30">
      <c r="A795" s="200" t="s">
        <v>15</v>
      </c>
      <c r="B795" s="200" t="s">
        <v>143</v>
      </c>
      <c r="C795" s="200" t="s">
        <v>795</v>
      </c>
      <c r="D795" s="200" t="s">
        <v>796</v>
      </c>
      <c r="E795" s="200" t="s">
        <v>156</v>
      </c>
      <c r="F795" s="200" t="s">
        <v>1169</v>
      </c>
      <c r="G795" s="225">
        <v>87.1</v>
      </c>
      <c r="H795" s="225">
        <f t="shared" si="104"/>
        <v>50.44</v>
      </c>
      <c r="I795" s="226"/>
    </row>
    <row r="796" spans="1:9">
      <c r="A796" s="200" t="s">
        <v>15</v>
      </c>
      <c r="B796" s="200" t="s">
        <v>143</v>
      </c>
      <c r="C796" s="200" t="s">
        <v>798</v>
      </c>
      <c r="D796" s="200" t="s">
        <v>799</v>
      </c>
      <c r="E796" s="200" t="s">
        <v>129</v>
      </c>
      <c r="F796" s="200" t="s">
        <v>1170</v>
      </c>
      <c r="G796" s="225">
        <v>0.72</v>
      </c>
      <c r="H796" s="225">
        <f t="shared" si="104"/>
        <v>196.6</v>
      </c>
      <c r="I796" s="226"/>
    </row>
    <row r="797" spans="1:9" ht="30">
      <c r="A797" s="200" t="s">
        <v>15</v>
      </c>
      <c r="B797" s="200" t="s">
        <v>143</v>
      </c>
      <c r="C797" s="200" t="s">
        <v>309</v>
      </c>
      <c r="D797" s="200" t="s">
        <v>310</v>
      </c>
      <c r="E797" s="200" t="s">
        <v>156</v>
      </c>
      <c r="F797" s="200" t="s">
        <v>1172</v>
      </c>
      <c r="G797" s="225">
        <v>92</v>
      </c>
      <c r="H797" s="225">
        <f t="shared" si="104"/>
        <v>74.02</v>
      </c>
      <c r="I797" s="226"/>
    </row>
    <row r="798" spans="1:9">
      <c r="A798" s="201" t="s">
        <v>30</v>
      </c>
      <c r="B798" s="201" t="s">
        <v>30</v>
      </c>
      <c r="C798" s="201" t="s">
        <v>30</v>
      </c>
      <c r="D798" s="201" t="s">
        <v>30</v>
      </c>
      <c r="E798" s="201" t="s">
        <v>30</v>
      </c>
      <c r="F798" s="201" t="s">
        <v>30</v>
      </c>
      <c r="G798" s="227" t="s">
        <v>30</v>
      </c>
      <c r="H798" s="227" t="s">
        <v>30</v>
      </c>
      <c r="I798" s="228" t="s">
        <v>30</v>
      </c>
    </row>
    <row r="799" spans="1:9" ht="30">
      <c r="A799" s="199" t="s">
        <v>1173</v>
      </c>
      <c r="B799" s="199" t="s">
        <v>10</v>
      </c>
      <c r="C799" s="199" t="s">
        <v>1174</v>
      </c>
      <c r="D799" s="199" t="s">
        <v>1175</v>
      </c>
      <c r="E799" s="199" t="s">
        <v>28</v>
      </c>
      <c r="F799" s="199" t="s">
        <v>1176</v>
      </c>
      <c r="G799" s="223">
        <f>SUM(H800:H802)</f>
        <v>7.68</v>
      </c>
      <c r="H799" s="223">
        <f>TRUNC(G799 * VALUE(SUBSTITUTE(F799,"QTD: ","")), 2)</f>
        <v>92.16</v>
      </c>
      <c r="I799" s="224" t="str">
        <f>IF(ROUND(ABS(G799-Orçamento!G158),2)&lt;0.01,"OK","DIVERGENTE")</f>
        <v>OK</v>
      </c>
    </row>
    <row r="800" spans="1:9">
      <c r="A800" s="200" t="s">
        <v>15</v>
      </c>
      <c r="B800" s="200" t="s">
        <v>10</v>
      </c>
      <c r="C800" s="200" t="s">
        <v>60</v>
      </c>
      <c r="D800" s="200" t="s">
        <v>61</v>
      </c>
      <c r="E800" s="200" t="s">
        <v>18</v>
      </c>
      <c r="F800" s="200" t="s">
        <v>621</v>
      </c>
      <c r="G800" s="225">
        <v>34.83</v>
      </c>
      <c r="H800" s="225">
        <f t="shared" ref="H800:H802" si="105">ROUND(F800*G800,2)</f>
        <v>0.7</v>
      </c>
      <c r="I800" s="226"/>
    </row>
    <row r="801" spans="1:9">
      <c r="A801" s="200" t="s">
        <v>15</v>
      </c>
      <c r="B801" s="200" t="s">
        <v>10</v>
      </c>
      <c r="C801" s="200" t="s">
        <v>63</v>
      </c>
      <c r="D801" s="200" t="s">
        <v>64</v>
      </c>
      <c r="E801" s="200" t="s">
        <v>18</v>
      </c>
      <c r="F801" s="200" t="s">
        <v>621</v>
      </c>
      <c r="G801" s="225">
        <v>23.9</v>
      </c>
      <c r="H801" s="225">
        <f t="shared" si="105"/>
        <v>0.48</v>
      </c>
      <c r="I801" s="226"/>
    </row>
    <row r="802" spans="1:9" ht="30">
      <c r="A802" s="200" t="s">
        <v>15</v>
      </c>
      <c r="B802" s="200" t="s">
        <v>10</v>
      </c>
      <c r="C802" s="200" t="s">
        <v>1177</v>
      </c>
      <c r="D802" s="200" t="s">
        <v>1178</v>
      </c>
      <c r="E802" s="200" t="s">
        <v>28</v>
      </c>
      <c r="F802" s="200" t="s">
        <v>1179</v>
      </c>
      <c r="G802" s="225">
        <v>6.37</v>
      </c>
      <c r="H802" s="225">
        <f t="shared" si="105"/>
        <v>6.5</v>
      </c>
      <c r="I802" s="226"/>
    </row>
    <row r="803" spans="1:9">
      <c r="A803" s="201" t="s">
        <v>30</v>
      </c>
      <c r="B803" s="201" t="s">
        <v>30</v>
      </c>
      <c r="C803" s="201" t="s">
        <v>30</v>
      </c>
      <c r="D803" s="201" t="s">
        <v>30</v>
      </c>
      <c r="E803" s="201" t="s">
        <v>30</v>
      </c>
      <c r="F803" s="201" t="s">
        <v>30</v>
      </c>
      <c r="G803" s="227" t="s">
        <v>30</v>
      </c>
      <c r="H803" s="227" t="s">
        <v>30</v>
      </c>
      <c r="I803" s="228" t="s">
        <v>30</v>
      </c>
    </row>
    <row r="804" spans="1:9" ht="30">
      <c r="A804" s="199" t="s">
        <v>1181</v>
      </c>
      <c r="B804" s="199" t="s">
        <v>143</v>
      </c>
      <c r="C804" s="199" t="s">
        <v>1182</v>
      </c>
      <c r="D804" s="199" t="s">
        <v>1183</v>
      </c>
      <c r="E804" s="199" t="s">
        <v>470</v>
      </c>
      <c r="F804" s="199" t="s">
        <v>998</v>
      </c>
      <c r="G804" s="223">
        <f>SUM(H805:H807)</f>
        <v>87.649999999999991</v>
      </c>
      <c r="H804" s="223">
        <f>TRUNC(G804 * VALUE(SUBSTITUTE(F804,"QTD: ","")), 2)</f>
        <v>87.65</v>
      </c>
      <c r="I804" s="224" t="str">
        <f>IF(ROUND(ABS(G804-Orçamento!G159),2)&lt;0.01,"OK","DIVERGENTE")</f>
        <v>OK</v>
      </c>
    </row>
    <row r="805" spans="1:9">
      <c r="A805" s="200" t="s">
        <v>149</v>
      </c>
      <c r="B805" s="200" t="s">
        <v>143</v>
      </c>
      <c r="C805" s="200" t="s">
        <v>1112</v>
      </c>
      <c r="D805" s="200" t="s">
        <v>1113</v>
      </c>
      <c r="E805" s="200" t="s">
        <v>18</v>
      </c>
      <c r="F805" s="200" t="s">
        <v>1184</v>
      </c>
      <c r="G805" s="225">
        <v>45.08</v>
      </c>
      <c r="H805" s="225">
        <f t="shared" ref="H805:H807" si="106">TRUNC(F805*G805,2)</f>
        <v>11.19</v>
      </c>
      <c r="I805" s="226" t="str">
        <f>IFERROR(IF(ROUND(G805, 2) &lt;&gt; ROUND(VLOOKUP("C"&amp;C805,C:G, 5, FALSE), 2), "VALOR AUXILIAR DIVERGENTE", "OK"), "NÃO ENCONTRADO")</f>
        <v>OK</v>
      </c>
    </row>
    <row r="806" spans="1:9" ht="30">
      <c r="A806" s="200" t="s">
        <v>149</v>
      </c>
      <c r="B806" s="200" t="s">
        <v>143</v>
      </c>
      <c r="C806" s="200" t="s">
        <v>1115</v>
      </c>
      <c r="D806" s="200" t="s">
        <v>1116</v>
      </c>
      <c r="E806" s="200" t="s">
        <v>18</v>
      </c>
      <c r="F806" s="200" t="s">
        <v>1184</v>
      </c>
      <c r="G806" s="225">
        <v>34</v>
      </c>
      <c r="H806" s="225">
        <f t="shared" si="106"/>
        <v>8.44</v>
      </c>
      <c r="I806" s="226" t="str">
        <f>IFERROR(IF(ROUND(G806, 2) &lt;&gt; ROUND(VLOOKUP("C"&amp;C806,C:G, 5, FALSE), 2), "VALOR AUXILIAR DIVERGENTE", "OK"), "NÃO ENCONTRADO")</f>
        <v>OK</v>
      </c>
    </row>
    <row r="807" spans="1:9" ht="45">
      <c r="A807" s="200" t="s">
        <v>15</v>
      </c>
      <c r="B807" s="200" t="s">
        <v>143</v>
      </c>
      <c r="C807" s="200" t="s">
        <v>1185</v>
      </c>
      <c r="D807" s="200" t="s">
        <v>1186</v>
      </c>
      <c r="E807" s="200" t="s">
        <v>470</v>
      </c>
      <c r="F807" s="200" t="s">
        <v>25</v>
      </c>
      <c r="G807" s="225">
        <v>68.02</v>
      </c>
      <c r="H807" s="225">
        <f t="shared" si="106"/>
        <v>68.02</v>
      </c>
      <c r="I807" s="226"/>
    </row>
    <row r="808" spans="1:9">
      <c r="A808" s="201" t="s">
        <v>30</v>
      </c>
      <c r="B808" s="201" t="s">
        <v>30</v>
      </c>
      <c r="C808" s="201" t="s">
        <v>30</v>
      </c>
      <c r="D808" s="201" t="s">
        <v>30</v>
      </c>
      <c r="E808" s="201" t="s">
        <v>30</v>
      </c>
      <c r="F808" s="201" t="s">
        <v>30</v>
      </c>
      <c r="G808" s="227" t="s">
        <v>30</v>
      </c>
      <c r="H808" s="227" t="s">
        <v>30</v>
      </c>
      <c r="I808" s="228" t="s">
        <v>30</v>
      </c>
    </row>
    <row r="809" spans="1:9">
      <c r="A809" s="199" t="s">
        <v>1187</v>
      </c>
      <c r="B809" s="199" t="s">
        <v>10</v>
      </c>
      <c r="C809" s="199" t="s">
        <v>1188</v>
      </c>
      <c r="D809" s="199" t="s">
        <v>1189</v>
      </c>
      <c r="E809" s="199" t="s">
        <v>470</v>
      </c>
      <c r="F809" s="199" t="s">
        <v>998</v>
      </c>
      <c r="G809" s="223">
        <f>SUM(H810:H812)</f>
        <v>26.05</v>
      </c>
      <c r="H809" s="223">
        <f>TRUNC(G809 * VALUE(SUBSTITUTE(F809,"QTD: ","")), 2)</f>
        <v>26.05</v>
      </c>
      <c r="I809" s="224" t="str">
        <f>IF(ROUND(ABS(G809-Orçamento!G160),2)&lt;0.01,"OK","DIVERGENTE")</f>
        <v>OK</v>
      </c>
    </row>
    <row r="810" spans="1:9">
      <c r="A810" s="200" t="s">
        <v>15</v>
      </c>
      <c r="B810" s="200" t="s">
        <v>10</v>
      </c>
      <c r="C810" s="200" t="s">
        <v>60</v>
      </c>
      <c r="D810" s="200" t="s">
        <v>61</v>
      </c>
      <c r="E810" s="200" t="s">
        <v>18</v>
      </c>
      <c r="F810" s="200" t="s">
        <v>521</v>
      </c>
      <c r="G810" s="225">
        <v>34.83</v>
      </c>
      <c r="H810" s="225">
        <f t="shared" ref="H810:H812" si="107">ROUND(F810*G810,2)</f>
        <v>3.48</v>
      </c>
      <c r="I810" s="226"/>
    </row>
    <row r="811" spans="1:9">
      <c r="A811" s="200" t="s">
        <v>15</v>
      </c>
      <c r="B811" s="200" t="s">
        <v>10</v>
      </c>
      <c r="C811" s="200" t="s">
        <v>63</v>
      </c>
      <c r="D811" s="200" t="s">
        <v>64</v>
      </c>
      <c r="E811" s="200" t="s">
        <v>18</v>
      </c>
      <c r="F811" s="200" t="s">
        <v>521</v>
      </c>
      <c r="G811" s="225">
        <v>23.9</v>
      </c>
      <c r="H811" s="225">
        <f t="shared" si="107"/>
        <v>2.39</v>
      </c>
      <c r="I811" s="226"/>
    </row>
    <row r="812" spans="1:9">
      <c r="A812" s="200" t="s">
        <v>15</v>
      </c>
      <c r="B812" s="200" t="s">
        <v>10</v>
      </c>
      <c r="C812" s="200" t="s">
        <v>1190</v>
      </c>
      <c r="D812" s="200" t="s">
        <v>1191</v>
      </c>
      <c r="E812" s="200" t="s">
        <v>470</v>
      </c>
      <c r="F812" s="200" t="s">
        <v>25</v>
      </c>
      <c r="G812" s="225">
        <v>20.18</v>
      </c>
      <c r="H812" s="225">
        <f t="shared" si="107"/>
        <v>20.18</v>
      </c>
      <c r="I812" s="226"/>
    </row>
    <row r="813" spans="1:9">
      <c r="A813" s="201" t="s">
        <v>30</v>
      </c>
      <c r="B813" s="201" t="s">
        <v>30</v>
      </c>
      <c r="C813" s="201" t="s">
        <v>30</v>
      </c>
      <c r="D813" s="201" t="s">
        <v>30</v>
      </c>
      <c r="E813" s="201" t="s">
        <v>30</v>
      </c>
      <c r="F813" s="201" t="s">
        <v>30</v>
      </c>
      <c r="G813" s="227" t="s">
        <v>30</v>
      </c>
      <c r="H813" s="227" t="s">
        <v>30</v>
      </c>
      <c r="I813" s="228" t="s">
        <v>30</v>
      </c>
    </row>
    <row r="814" spans="1:9" ht="45">
      <c r="A814" s="199" t="s">
        <v>1192</v>
      </c>
      <c r="B814" s="199" t="s">
        <v>143</v>
      </c>
      <c r="C814" s="199" t="s">
        <v>1193</v>
      </c>
      <c r="D814" s="199" t="s">
        <v>1194</v>
      </c>
      <c r="E814" s="199" t="s">
        <v>470</v>
      </c>
      <c r="F814" s="199" t="s">
        <v>36</v>
      </c>
      <c r="G814" s="223">
        <f>SUM(H815:H818)</f>
        <v>28.51</v>
      </c>
      <c r="H814" s="223">
        <f>TRUNC(G814 * VALUE(SUBSTITUTE(F814,"QTD: ","")), 2)</f>
        <v>114.04</v>
      </c>
      <c r="I814" s="224" t="str">
        <f>IF(ROUND(ABS(G814-Orçamento!G161),2)&lt;0.01,"OK","DIVERGENTE")</f>
        <v>OK</v>
      </c>
    </row>
    <row r="815" spans="1:9">
      <c r="A815" s="200" t="s">
        <v>149</v>
      </c>
      <c r="B815" s="200" t="s">
        <v>143</v>
      </c>
      <c r="C815" s="200" t="s">
        <v>1112</v>
      </c>
      <c r="D815" s="200" t="s">
        <v>1113</v>
      </c>
      <c r="E815" s="200" t="s">
        <v>18</v>
      </c>
      <c r="F815" s="200" t="s">
        <v>1195</v>
      </c>
      <c r="G815" s="225">
        <v>45.08</v>
      </c>
      <c r="H815" s="225">
        <f t="shared" ref="H815:H818" si="108">TRUNC(F815*G815,2)</f>
        <v>0.65</v>
      </c>
      <c r="I815" s="226" t="str">
        <f>IFERROR(IF(ROUND(G815, 2) &lt;&gt; ROUND(VLOOKUP("C"&amp;C815,C:G, 5, FALSE), 2), "VALOR AUXILIAR DIVERGENTE", "OK"), "NÃO ENCONTRADO")</f>
        <v>OK</v>
      </c>
    </row>
    <row r="816" spans="1:9" ht="30">
      <c r="A816" s="200" t="s">
        <v>149</v>
      </c>
      <c r="B816" s="200" t="s">
        <v>143</v>
      </c>
      <c r="C816" s="200" t="s">
        <v>1115</v>
      </c>
      <c r="D816" s="200" t="s">
        <v>1116</v>
      </c>
      <c r="E816" s="200" t="s">
        <v>18</v>
      </c>
      <c r="F816" s="200" t="s">
        <v>1195</v>
      </c>
      <c r="G816" s="225">
        <v>34</v>
      </c>
      <c r="H816" s="225">
        <f t="shared" si="108"/>
        <v>0.49</v>
      </c>
      <c r="I816" s="226" t="str">
        <f>IFERROR(IF(ROUND(G816, 2) &lt;&gt; ROUND(VLOOKUP("C"&amp;C816,C:G, 5, FALSE), 2), "VALOR AUXILIAR DIVERGENTE", "OK"), "NÃO ENCONTRADO")</f>
        <v>OK</v>
      </c>
    </row>
    <row r="817" spans="1:9" ht="30">
      <c r="A817" s="200" t="s">
        <v>15</v>
      </c>
      <c r="B817" s="200" t="s">
        <v>143</v>
      </c>
      <c r="C817" s="200" t="s">
        <v>1119</v>
      </c>
      <c r="D817" s="200" t="s">
        <v>1121</v>
      </c>
      <c r="E817" s="200" t="s">
        <v>470</v>
      </c>
      <c r="F817" s="200" t="s">
        <v>509</v>
      </c>
      <c r="G817" s="225">
        <v>6.78</v>
      </c>
      <c r="H817" s="225">
        <f t="shared" si="108"/>
        <v>0.14000000000000001</v>
      </c>
      <c r="I817" s="226"/>
    </row>
    <row r="818" spans="1:9" ht="30">
      <c r="A818" s="200" t="s">
        <v>15</v>
      </c>
      <c r="B818" s="200" t="s">
        <v>143</v>
      </c>
      <c r="C818" s="200" t="s">
        <v>1197</v>
      </c>
      <c r="D818" s="200" t="s">
        <v>1198</v>
      </c>
      <c r="E818" s="200" t="s">
        <v>470</v>
      </c>
      <c r="F818" s="200" t="s">
        <v>25</v>
      </c>
      <c r="G818" s="225">
        <v>27.23</v>
      </c>
      <c r="H818" s="225">
        <f t="shared" si="108"/>
        <v>27.23</v>
      </c>
      <c r="I818" s="226"/>
    </row>
    <row r="819" spans="1:9">
      <c r="A819" s="201" t="s">
        <v>30</v>
      </c>
      <c r="B819" s="201" t="s">
        <v>30</v>
      </c>
      <c r="C819" s="201" t="s">
        <v>30</v>
      </c>
      <c r="D819" s="201" t="s">
        <v>30</v>
      </c>
      <c r="E819" s="201" t="s">
        <v>30</v>
      </c>
      <c r="F819" s="201" t="s">
        <v>30</v>
      </c>
      <c r="G819" s="227" t="s">
        <v>30</v>
      </c>
      <c r="H819" s="227" t="s">
        <v>30</v>
      </c>
      <c r="I819" s="228" t="s">
        <v>30</v>
      </c>
    </row>
    <row r="820" spans="1:9" ht="30">
      <c r="A820" s="199" t="s">
        <v>1199</v>
      </c>
      <c r="B820" s="199" t="s">
        <v>10</v>
      </c>
      <c r="C820" s="199" t="s">
        <v>395</v>
      </c>
      <c r="D820" s="199" t="s">
        <v>396</v>
      </c>
      <c r="E820" s="199" t="s">
        <v>156</v>
      </c>
      <c r="F820" s="199" t="s">
        <v>1200</v>
      </c>
      <c r="G820" s="223">
        <f>SUM(H821)</f>
        <v>71.7</v>
      </c>
      <c r="H820" s="223">
        <f>TRUNC(G820 * VALUE(SUBSTITUTE(F820,"QTD: ","")), 2)</f>
        <v>193.59</v>
      </c>
      <c r="I820" s="224" t="str">
        <f>IF(ROUND(ABS(G820-Orçamento!G163),2)&lt;0.01,"OK","DIVERGENTE")</f>
        <v>OK</v>
      </c>
    </row>
    <row r="821" spans="1:9">
      <c r="A821" s="200" t="s">
        <v>15</v>
      </c>
      <c r="B821" s="200" t="s">
        <v>10</v>
      </c>
      <c r="C821" s="200" t="s">
        <v>200</v>
      </c>
      <c r="D821" s="200" t="s">
        <v>201</v>
      </c>
      <c r="E821" s="200" t="s">
        <v>18</v>
      </c>
      <c r="F821" s="200" t="s">
        <v>398</v>
      </c>
      <c r="G821" s="225">
        <v>23.9</v>
      </c>
      <c r="H821" s="225">
        <f>ROUND(F821*G821,2)</f>
        <v>71.7</v>
      </c>
      <c r="I821" s="226"/>
    </row>
    <row r="822" spans="1:9">
      <c r="A822" s="201" t="s">
        <v>30</v>
      </c>
      <c r="B822" s="201" t="s">
        <v>30</v>
      </c>
      <c r="C822" s="201" t="s">
        <v>30</v>
      </c>
      <c r="D822" s="201" t="s">
        <v>30</v>
      </c>
      <c r="E822" s="201" t="s">
        <v>30</v>
      </c>
      <c r="F822" s="201" t="s">
        <v>30</v>
      </c>
      <c r="G822" s="227" t="s">
        <v>30</v>
      </c>
      <c r="H822" s="227" t="s">
        <v>30</v>
      </c>
      <c r="I822" s="228" t="s">
        <v>30</v>
      </c>
    </row>
    <row r="823" spans="1:9" ht="45">
      <c r="A823" s="199" t="s">
        <v>1201</v>
      </c>
      <c r="B823" s="199" t="s">
        <v>143</v>
      </c>
      <c r="C823" s="199" t="s">
        <v>1139</v>
      </c>
      <c r="D823" s="199" t="s">
        <v>1140</v>
      </c>
      <c r="E823" s="199" t="s">
        <v>13</v>
      </c>
      <c r="F823" s="199" t="s">
        <v>1202</v>
      </c>
      <c r="G823" s="223">
        <f>SUM(H824:H826)</f>
        <v>10.23</v>
      </c>
      <c r="H823" s="223">
        <f>TRUNC(G823 * VALUE(SUBSTITUTE(F823,"QTD: ","")), 2)</f>
        <v>36.82</v>
      </c>
      <c r="I823" s="224" t="str">
        <f>IF(ROUND(ABS(G823-Orçamento!G164),2)&lt;0.01,"OK","DIVERGENTE")</f>
        <v>OK</v>
      </c>
    </row>
    <row r="824" spans="1:9" ht="45">
      <c r="A824" s="200" t="s">
        <v>149</v>
      </c>
      <c r="B824" s="200" t="s">
        <v>143</v>
      </c>
      <c r="C824" s="200" t="s">
        <v>1143</v>
      </c>
      <c r="D824" s="200" t="s">
        <v>1144</v>
      </c>
      <c r="E824" s="200" t="s">
        <v>171</v>
      </c>
      <c r="F824" s="200" t="s">
        <v>1145</v>
      </c>
      <c r="G824" s="225">
        <v>47.81</v>
      </c>
      <c r="H824" s="225">
        <f t="shared" ref="H824:H826" si="109">TRUNC(F824*G824,2)</f>
        <v>0.32</v>
      </c>
      <c r="I824" s="226" t="str">
        <f>IFERROR(IF(ROUND(G824, 2) &lt;&gt; ROUND(VLOOKUP("C"&amp;C824,C:G, 5, FALSE), 2), "VALOR AUXILIAR DIVERGENTE", "OK"), "NÃO ENCONTRADO")</f>
        <v>OK</v>
      </c>
    </row>
    <row r="825" spans="1:9">
      <c r="A825" s="200" t="s">
        <v>149</v>
      </c>
      <c r="B825" s="200" t="s">
        <v>143</v>
      </c>
      <c r="C825" s="200" t="s">
        <v>150</v>
      </c>
      <c r="D825" s="200" t="s">
        <v>151</v>
      </c>
      <c r="E825" s="200" t="s">
        <v>18</v>
      </c>
      <c r="F825" s="200" t="s">
        <v>1146</v>
      </c>
      <c r="G825" s="225">
        <v>31.04</v>
      </c>
      <c r="H825" s="225">
        <f t="shared" si="109"/>
        <v>5.94</v>
      </c>
      <c r="I825" s="226" t="str">
        <f>IFERROR(IF(ROUND(G825, 2) &lt;&gt; ROUND(VLOOKUP("C"&amp;C825,C:G, 5, FALSE), 2), "VALOR AUXILIAR DIVERGENTE", "OK"), "NÃO ENCONTRADO")</f>
        <v>OK</v>
      </c>
    </row>
    <row r="826" spans="1:9">
      <c r="A826" s="200" t="s">
        <v>149</v>
      </c>
      <c r="B826" s="200" t="s">
        <v>143</v>
      </c>
      <c r="C826" s="200" t="s">
        <v>269</v>
      </c>
      <c r="D826" s="200" t="s">
        <v>271</v>
      </c>
      <c r="E826" s="200" t="s">
        <v>18</v>
      </c>
      <c r="F826" s="200" t="s">
        <v>1147</v>
      </c>
      <c r="G826" s="225">
        <v>35.869999999999997</v>
      </c>
      <c r="H826" s="225">
        <f t="shared" si="109"/>
        <v>3.97</v>
      </c>
      <c r="I826" s="226" t="str">
        <f>IFERROR(IF(ROUND(G826, 2) &lt;&gt; ROUND(VLOOKUP("C"&amp;C826,C:G, 5, FALSE), 2), "VALOR AUXILIAR DIVERGENTE", "OK"), "NÃO ENCONTRADO")</f>
        <v>OK</v>
      </c>
    </row>
    <row r="827" spans="1:9">
      <c r="A827" s="201" t="s">
        <v>30</v>
      </c>
      <c r="B827" s="201" t="s">
        <v>30</v>
      </c>
      <c r="C827" s="201" t="s">
        <v>30</v>
      </c>
      <c r="D827" s="201" t="s">
        <v>30</v>
      </c>
      <c r="E827" s="201" t="s">
        <v>30</v>
      </c>
      <c r="F827" s="201" t="s">
        <v>30</v>
      </c>
      <c r="G827" s="227" t="s">
        <v>30</v>
      </c>
      <c r="H827" s="227" t="s">
        <v>30</v>
      </c>
      <c r="I827" s="228" t="s">
        <v>30</v>
      </c>
    </row>
    <row r="828" spans="1:9" ht="30">
      <c r="A828" s="199" t="s">
        <v>1203</v>
      </c>
      <c r="B828" s="199" t="s">
        <v>10</v>
      </c>
      <c r="C828" s="199" t="s">
        <v>1204</v>
      </c>
      <c r="D828" s="199" t="s">
        <v>1205</v>
      </c>
      <c r="E828" s="199" t="s">
        <v>28</v>
      </c>
      <c r="F828" s="199" t="s">
        <v>1176</v>
      </c>
      <c r="G828" s="223">
        <f>SUM(H829:H831)</f>
        <v>17.759999999999998</v>
      </c>
      <c r="H828" s="223">
        <f>TRUNC(G828 * VALUE(SUBSTITUTE(F828,"QTD: ","")), 2)</f>
        <v>213.12</v>
      </c>
      <c r="I828" s="224" t="str">
        <f>IF(ROUND(ABS(G828-Orçamento!G165),2)&lt;0.01,"OK","DIVERGENTE")</f>
        <v>OK</v>
      </c>
    </row>
    <row r="829" spans="1:9">
      <c r="A829" s="200" t="s">
        <v>15</v>
      </c>
      <c r="B829" s="200" t="s">
        <v>10</v>
      </c>
      <c r="C829" s="200" t="s">
        <v>60</v>
      </c>
      <c r="D829" s="200" t="s">
        <v>61</v>
      </c>
      <c r="E829" s="200" t="s">
        <v>18</v>
      </c>
      <c r="F829" s="200" t="s">
        <v>630</v>
      </c>
      <c r="G829" s="225">
        <v>34.83</v>
      </c>
      <c r="H829" s="225">
        <f t="shared" ref="H829:H831" si="110">ROUND(F829*G829,2)</f>
        <v>1.39</v>
      </c>
      <c r="I829" s="226"/>
    </row>
    <row r="830" spans="1:9">
      <c r="A830" s="200" t="s">
        <v>15</v>
      </c>
      <c r="B830" s="200" t="s">
        <v>10</v>
      </c>
      <c r="C830" s="200" t="s">
        <v>63</v>
      </c>
      <c r="D830" s="200" t="s">
        <v>64</v>
      </c>
      <c r="E830" s="200" t="s">
        <v>18</v>
      </c>
      <c r="F830" s="200" t="s">
        <v>630</v>
      </c>
      <c r="G830" s="225">
        <v>23.9</v>
      </c>
      <c r="H830" s="225">
        <f t="shared" si="110"/>
        <v>0.96</v>
      </c>
      <c r="I830" s="226"/>
    </row>
    <row r="831" spans="1:9">
      <c r="A831" s="200" t="s">
        <v>15</v>
      </c>
      <c r="B831" s="200" t="s">
        <v>10</v>
      </c>
      <c r="C831" s="200" t="s">
        <v>1207</v>
      </c>
      <c r="D831" s="200" t="s">
        <v>1208</v>
      </c>
      <c r="E831" s="200" t="s">
        <v>28</v>
      </c>
      <c r="F831" s="200" t="s">
        <v>305</v>
      </c>
      <c r="G831" s="225">
        <v>14.96</v>
      </c>
      <c r="H831" s="225">
        <f t="shared" si="110"/>
        <v>15.41</v>
      </c>
      <c r="I831" s="226"/>
    </row>
    <row r="832" spans="1:9">
      <c r="A832" s="201" t="s">
        <v>30</v>
      </c>
      <c r="B832" s="201" t="s">
        <v>30</v>
      </c>
      <c r="C832" s="201" t="s">
        <v>30</v>
      </c>
      <c r="D832" s="201" t="s">
        <v>30</v>
      </c>
      <c r="E832" s="201" t="s">
        <v>30</v>
      </c>
      <c r="F832" s="201" t="s">
        <v>30</v>
      </c>
      <c r="G832" s="227" t="s">
        <v>30</v>
      </c>
      <c r="H832" s="227" t="s">
        <v>30</v>
      </c>
      <c r="I832" s="228" t="s">
        <v>30</v>
      </c>
    </row>
    <row r="833" spans="1:9" ht="45">
      <c r="A833" s="199" t="s">
        <v>1209</v>
      </c>
      <c r="B833" s="199" t="s">
        <v>143</v>
      </c>
      <c r="C833" s="199" t="s">
        <v>1210</v>
      </c>
      <c r="D833" s="199" t="s">
        <v>1211</v>
      </c>
      <c r="E833" s="199" t="s">
        <v>28</v>
      </c>
      <c r="F833" s="199" t="s">
        <v>684</v>
      </c>
      <c r="G833" s="223">
        <f>SUM(H834:H837)</f>
        <v>12.64</v>
      </c>
      <c r="H833" s="223">
        <f>TRUNC(G833 * VALUE(SUBSTITUTE(F833,"QTD: ","")), 2)</f>
        <v>455.04</v>
      </c>
      <c r="I833" s="224" t="str">
        <f>IF(ROUND(ABS(G833-Orçamento!G166),2)&lt;0.01,"OK","DIVERGENTE")</f>
        <v>OK</v>
      </c>
    </row>
    <row r="834" spans="1:9">
      <c r="A834" s="200" t="s">
        <v>149</v>
      </c>
      <c r="B834" s="200" t="s">
        <v>143</v>
      </c>
      <c r="C834" s="200" t="s">
        <v>1112</v>
      </c>
      <c r="D834" s="200" t="s">
        <v>1113</v>
      </c>
      <c r="E834" s="200" t="s">
        <v>18</v>
      </c>
      <c r="F834" s="200" t="s">
        <v>1212</v>
      </c>
      <c r="G834" s="225">
        <v>45.08</v>
      </c>
      <c r="H834" s="225">
        <f t="shared" ref="H834:H837" si="111">TRUNC(F834*G834,2)</f>
        <v>2.29</v>
      </c>
      <c r="I834" s="226" t="str">
        <f>IFERROR(IF(ROUND(G834, 2) &lt;&gt; ROUND(VLOOKUP("C"&amp;C834,C:G, 5, FALSE), 2), "VALOR AUXILIAR DIVERGENTE", "OK"), "NÃO ENCONTRADO")</f>
        <v>OK</v>
      </c>
    </row>
    <row r="835" spans="1:9" ht="30">
      <c r="A835" s="200" t="s">
        <v>149</v>
      </c>
      <c r="B835" s="200" t="s">
        <v>143</v>
      </c>
      <c r="C835" s="200" t="s">
        <v>1115</v>
      </c>
      <c r="D835" s="200" t="s">
        <v>1116</v>
      </c>
      <c r="E835" s="200" t="s">
        <v>18</v>
      </c>
      <c r="F835" s="200" t="s">
        <v>1212</v>
      </c>
      <c r="G835" s="225">
        <v>34</v>
      </c>
      <c r="H835" s="225">
        <f t="shared" si="111"/>
        <v>1.73</v>
      </c>
      <c r="I835" s="226" t="str">
        <f>IFERROR(IF(ROUND(G835, 2) &lt;&gt; ROUND(VLOOKUP("C"&amp;C835,C:G, 5, FALSE), 2), "VALOR AUXILIAR DIVERGENTE", "OK"), "NÃO ENCONTRADO")</f>
        <v>OK</v>
      </c>
    </row>
    <row r="836" spans="1:9" ht="30">
      <c r="A836" s="200" t="s">
        <v>15</v>
      </c>
      <c r="B836" s="200" t="s">
        <v>143</v>
      </c>
      <c r="C836" s="200" t="s">
        <v>1119</v>
      </c>
      <c r="D836" s="200" t="s">
        <v>1121</v>
      </c>
      <c r="E836" s="200" t="s">
        <v>470</v>
      </c>
      <c r="F836" s="200" t="s">
        <v>1215</v>
      </c>
      <c r="G836" s="225">
        <v>6.78</v>
      </c>
      <c r="H836" s="225">
        <f t="shared" si="111"/>
        <v>0.06</v>
      </c>
      <c r="I836" s="226"/>
    </row>
    <row r="837" spans="1:9" ht="60">
      <c r="A837" s="200" t="s">
        <v>15</v>
      </c>
      <c r="B837" s="200" t="s">
        <v>143</v>
      </c>
      <c r="C837" s="200" t="s">
        <v>1217</v>
      </c>
      <c r="D837" s="200" t="s">
        <v>1218</v>
      </c>
      <c r="E837" s="200" t="s">
        <v>28</v>
      </c>
      <c r="F837" s="200" t="s">
        <v>1219</v>
      </c>
      <c r="G837" s="225">
        <v>6.89</v>
      </c>
      <c r="H837" s="225">
        <f t="shared" si="111"/>
        <v>8.56</v>
      </c>
      <c r="I837" s="226"/>
    </row>
    <row r="838" spans="1:9">
      <c r="A838" s="201" t="s">
        <v>30</v>
      </c>
      <c r="B838" s="201" t="s">
        <v>30</v>
      </c>
      <c r="C838" s="201" t="s">
        <v>30</v>
      </c>
      <c r="D838" s="201" t="s">
        <v>30</v>
      </c>
      <c r="E838" s="201" t="s">
        <v>30</v>
      </c>
      <c r="F838" s="201" t="s">
        <v>30</v>
      </c>
      <c r="G838" s="227" t="s">
        <v>30</v>
      </c>
      <c r="H838" s="227" t="s">
        <v>30</v>
      </c>
      <c r="I838" s="228" t="s">
        <v>30</v>
      </c>
    </row>
    <row r="839" spans="1:9" ht="45">
      <c r="A839" s="199" t="s">
        <v>1220</v>
      </c>
      <c r="B839" s="199" t="s">
        <v>143</v>
      </c>
      <c r="C839" s="199" t="s">
        <v>1163</v>
      </c>
      <c r="D839" s="199" t="s">
        <v>1164</v>
      </c>
      <c r="E839" s="199" t="s">
        <v>156</v>
      </c>
      <c r="F839" s="199" t="s">
        <v>886</v>
      </c>
      <c r="G839" s="223">
        <f>SUM(H840:H846)</f>
        <v>445.18999999999994</v>
      </c>
      <c r="H839" s="223">
        <f>TRUNC(G839 * VALUE(SUBSTITUTE(F839,"QTD: ","")), 2)</f>
        <v>80.13</v>
      </c>
      <c r="I839" s="224" t="str">
        <f>IF(ROUND(ABS(G839-Orçamento!G167),2)&lt;0.01,"OK","DIVERGENTE")</f>
        <v>OK</v>
      </c>
    </row>
    <row r="840" spans="1:9" ht="60">
      <c r="A840" s="200" t="s">
        <v>149</v>
      </c>
      <c r="B840" s="200" t="s">
        <v>143</v>
      </c>
      <c r="C840" s="200" t="s">
        <v>785</v>
      </c>
      <c r="D840" s="200" t="s">
        <v>786</v>
      </c>
      <c r="E840" s="200" t="s">
        <v>164</v>
      </c>
      <c r="F840" s="200" t="s">
        <v>1165</v>
      </c>
      <c r="G840" s="225">
        <v>0.4</v>
      </c>
      <c r="H840" s="225">
        <f t="shared" ref="H840:H846" si="112">TRUNC(F840*G840,2)</f>
        <v>0.28000000000000003</v>
      </c>
      <c r="I840" s="226" t="str">
        <f>IFERROR(IF(ROUND(G840, 2) &lt;&gt; ROUND(VLOOKUP("C"&amp;C840,C:G, 5, FALSE), 2), "VALOR AUXILIAR DIVERGENTE", "OK"), "NÃO ENCONTRADO")</f>
        <v>OK</v>
      </c>
    </row>
    <row r="841" spans="1:9" ht="60">
      <c r="A841" s="200" t="s">
        <v>149</v>
      </c>
      <c r="B841" s="200" t="s">
        <v>143</v>
      </c>
      <c r="C841" s="200" t="s">
        <v>788</v>
      </c>
      <c r="D841" s="200" t="s">
        <v>789</v>
      </c>
      <c r="E841" s="200" t="s">
        <v>171</v>
      </c>
      <c r="F841" s="200" t="s">
        <v>1166</v>
      </c>
      <c r="G841" s="225">
        <v>1.86</v>
      </c>
      <c r="H841" s="225">
        <f t="shared" si="112"/>
        <v>1.4</v>
      </c>
      <c r="I841" s="226" t="str">
        <f>IFERROR(IF(ROUND(G841, 2) &lt;&gt; ROUND(VLOOKUP("C"&amp;C841,C:G, 5, FALSE), 2), "VALOR AUXILIAR DIVERGENTE", "OK"), "NÃO ENCONTRADO")</f>
        <v>OK</v>
      </c>
    </row>
    <row r="842" spans="1:9" ht="45">
      <c r="A842" s="200" t="s">
        <v>149</v>
      </c>
      <c r="B842" s="200" t="s">
        <v>143</v>
      </c>
      <c r="C842" s="200" t="s">
        <v>791</v>
      </c>
      <c r="D842" s="200" t="s">
        <v>792</v>
      </c>
      <c r="E842" s="200" t="s">
        <v>18</v>
      </c>
      <c r="F842" s="200" t="s">
        <v>1167</v>
      </c>
      <c r="G842" s="225">
        <v>34.17</v>
      </c>
      <c r="H842" s="225">
        <f t="shared" si="112"/>
        <v>50.21</v>
      </c>
      <c r="I842" s="226" t="str">
        <f>IFERROR(IF(ROUND(G842, 2) &lt;&gt; ROUND(VLOOKUP("C"&amp;C842,C:G, 5, FALSE), 2), "VALOR AUXILIAR DIVERGENTE", "OK"), "NÃO ENCONTRADO")</f>
        <v>OK</v>
      </c>
    </row>
    <row r="843" spans="1:9">
      <c r="A843" s="200" t="s">
        <v>149</v>
      </c>
      <c r="B843" s="200" t="s">
        <v>143</v>
      </c>
      <c r="C843" s="200" t="s">
        <v>150</v>
      </c>
      <c r="D843" s="200" t="s">
        <v>151</v>
      </c>
      <c r="E843" s="200" t="s">
        <v>18</v>
      </c>
      <c r="F843" s="200" t="s">
        <v>1168</v>
      </c>
      <c r="G843" s="225">
        <v>31.04</v>
      </c>
      <c r="H843" s="225">
        <f t="shared" si="112"/>
        <v>72.239999999999995</v>
      </c>
      <c r="I843" s="226" t="str">
        <f>IFERROR(IF(ROUND(G843, 2) &lt;&gt; ROUND(VLOOKUP("C"&amp;C843,C:G, 5, FALSE), 2), "VALOR AUXILIAR DIVERGENTE", "OK"), "NÃO ENCONTRADO")</f>
        <v>OK</v>
      </c>
    </row>
    <row r="844" spans="1:9" ht="30">
      <c r="A844" s="200" t="s">
        <v>15</v>
      </c>
      <c r="B844" s="200" t="s">
        <v>143</v>
      </c>
      <c r="C844" s="200" t="s">
        <v>795</v>
      </c>
      <c r="D844" s="200" t="s">
        <v>796</v>
      </c>
      <c r="E844" s="200" t="s">
        <v>156</v>
      </c>
      <c r="F844" s="200" t="s">
        <v>1169</v>
      </c>
      <c r="G844" s="225">
        <v>87.1</v>
      </c>
      <c r="H844" s="225">
        <f t="shared" si="112"/>
        <v>50.44</v>
      </c>
      <c r="I844" s="226"/>
    </row>
    <row r="845" spans="1:9">
      <c r="A845" s="200" t="s">
        <v>15</v>
      </c>
      <c r="B845" s="200" t="s">
        <v>143</v>
      </c>
      <c r="C845" s="200" t="s">
        <v>798</v>
      </c>
      <c r="D845" s="200" t="s">
        <v>799</v>
      </c>
      <c r="E845" s="200" t="s">
        <v>129</v>
      </c>
      <c r="F845" s="200" t="s">
        <v>1170</v>
      </c>
      <c r="G845" s="225">
        <v>0.72</v>
      </c>
      <c r="H845" s="225">
        <f t="shared" si="112"/>
        <v>196.6</v>
      </c>
      <c r="I845" s="226"/>
    </row>
    <row r="846" spans="1:9" ht="30">
      <c r="A846" s="200" t="s">
        <v>15</v>
      </c>
      <c r="B846" s="200" t="s">
        <v>143</v>
      </c>
      <c r="C846" s="200" t="s">
        <v>309</v>
      </c>
      <c r="D846" s="200" t="s">
        <v>310</v>
      </c>
      <c r="E846" s="200" t="s">
        <v>156</v>
      </c>
      <c r="F846" s="200" t="s">
        <v>1172</v>
      </c>
      <c r="G846" s="225">
        <v>92</v>
      </c>
      <c r="H846" s="225">
        <f t="shared" si="112"/>
        <v>74.02</v>
      </c>
      <c r="I846" s="226"/>
    </row>
    <row r="847" spans="1:9">
      <c r="A847" s="201" t="s">
        <v>30</v>
      </c>
      <c r="B847" s="201" t="s">
        <v>30</v>
      </c>
      <c r="C847" s="201" t="s">
        <v>30</v>
      </c>
      <c r="D847" s="201" t="s">
        <v>30</v>
      </c>
      <c r="E847" s="201" t="s">
        <v>30</v>
      </c>
      <c r="F847" s="201" t="s">
        <v>30</v>
      </c>
      <c r="G847" s="227" t="s">
        <v>30</v>
      </c>
      <c r="H847" s="227" t="s">
        <v>30</v>
      </c>
      <c r="I847" s="228" t="s">
        <v>30</v>
      </c>
    </row>
    <row r="848" spans="1:9" ht="30">
      <c r="A848" s="199" t="s">
        <v>1222</v>
      </c>
      <c r="B848" s="199" t="s">
        <v>143</v>
      </c>
      <c r="C848" s="199" t="s">
        <v>1223</v>
      </c>
      <c r="D848" s="199" t="s">
        <v>1224</v>
      </c>
      <c r="E848" s="199" t="s">
        <v>156</v>
      </c>
      <c r="F848" s="199" t="s">
        <v>1225</v>
      </c>
      <c r="G848" s="223">
        <f>SUM(H849:H852)</f>
        <v>35.79</v>
      </c>
      <c r="H848" s="223">
        <f>TRUNC(G848 * VALUE(SUBSTITUTE(F848,"QTD: ","")), 2)</f>
        <v>90.19</v>
      </c>
      <c r="I848" s="224" t="str">
        <f>IF(ROUND(ABS(G848-Orçamento!G168),2)&lt;0.01,"OK","DIVERGENTE")</f>
        <v>OK</v>
      </c>
    </row>
    <row r="849" spans="1:9" ht="45">
      <c r="A849" s="200" t="s">
        <v>149</v>
      </c>
      <c r="B849" s="200" t="s">
        <v>143</v>
      </c>
      <c r="C849" s="200" t="s">
        <v>1143</v>
      </c>
      <c r="D849" s="200" t="s">
        <v>1144</v>
      </c>
      <c r="E849" s="200" t="s">
        <v>171</v>
      </c>
      <c r="F849" s="200" t="s">
        <v>1226</v>
      </c>
      <c r="G849" s="225">
        <v>47.81</v>
      </c>
      <c r="H849" s="225">
        <f t="shared" ref="H849:H852" si="113">TRUNC(F849*G849,2)</f>
        <v>9.3800000000000008</v>
      </c>
      <c r="I849" s="226" t="str">
        <f>IFERROR(IF(ROUND(G849, 2) &lt;&gt; ROUND(VLOOKUP("C"&amp;C849,C:G, 5, FALSE), 2), "VALOR AUXILIAR DIVERGENTE", "OK"), "NÃO ENCONTRADO")</f>
        <v>OK</v>
      </c>
    </row>
    <row r="850" spans="1:9">
      <c r="A850" s="200" t="s">
        <v>149</v>
      </c>
      <c r="B850" s="200" t="s">
        <v>143</v>
      </c>
      <c r="C850" s="200" t="s">
        <v>150</v>
      </c>
      <c r="D850" s="200" t="s">
        <v>151</v>
      </c>
      <c r="E850" s="200" t="s">
        <v>18</v>
      </c>
      <c r="F850" s="200" t="s">
        <v>1228</v>
      </c>
      <c r="G850" s="225">
        <v>31.04</v>
      </c>
      <c r="H850" s="225">
        <f t="shared" si="113"/>
        <v>24.41</v>
      </c>
      <c r="I850" s="226" t="str">
        <f>IFERROR(IF(ROUND(G850, 2) &lt;&gt; ROUND(VLOOKUP("C"&amp;C850,C:G, 5, FALSE), 2), "VALOR AUXILIAR DIVERGENTE", "OK"), "NÃO ENCONTRADO")</f>
        <v>OK</v>
      </c>
    </row>
    <row r="851" spans="1:9" ht="75">
      <c r="A851" s="200" t="s">
        <v>149</v>
      </c>
      <c r="B851" s="200" t="s">
        <v>143</v>
      </c>
      <c r="C851" s="200" t="s">
        <v>1229</v>
      </c>
      <c r="D851" s="200" t="s">
        <v>1230</v>
      </c>
      <c r="E851" s="200" t="s">
        <v>164</v>
      </c>
      <c r="F851" s="200" t="s">
        <v>993</v>
      </c>
      <c r="G851" s="225">
        <v>85.35</v>
      </c>
      <c r="H851" s="225">
        <f t="shared" si="113"/>
        <v>0.05</v>
      </c>
      <c r="I851" s="226" t="str">
        <f>IFERROR(IF(ROUND(G851, 2) &lt;&gt; ROUND(VLOOKUP("C"&amp;C851,C:G, 5, FALSE), 2), "VALOR AUXILIAR DIVERGENTE", "OK"), "NÃO ENCONTRADO")</f>
        <v>OK</v>
      </c>
    </row>
    <row r="852" spans="1:9" ht="75">
      <c r="A852" s="200" t="s">
        <v>149</v>
      </c>
      <c r="B852" s="200" t="s">
        <v>143</v>
      </c>
      <c r="C852" s="200" t="s">
        <v>1231</v>
      </c>
      <c r="D852" s="200" t="s">
        <v>1232</v>
      </c>
      <c r="E852" s="200" t="s">
        <v>171</v>
      </c>
      <c r="F852" s="200" t="s">
        <v>1233</v>
      </c>
      <c r="G852" s="225">
        <v>362.15</v>
      </c>
      <c r="H852" s="225">
        <f t="shared" si="113"/>
        <v>1.95</v>
      </c>
      <c r="I852" s="226" t="str">
        <f>IFERROR(IF(ROUND(G852, 2) &lt;&gt; ROUND(VLOOKUP("C"&amp;C852,C:G, 5, FALSE), 2), "VALOR AUXILIAR DIVERGENTE", "OK"), "NÃO ENCONTRADO")</f>
        <v>OK</v>
      </c>
    </row>
    <row r="853" spans="1:9">
      <c r="A853" s="201" t="s">
        <v>30</v>
      </c>
      <c r="B853" s="201" t="s">
        <v>30</v>
      </c>
      <c r="C853" s="201" t="s">
        <v>30</v>
      </c>
      <c r="D853" s="201" t="s">
        <v>30</v>
      </c>
      <c r="E853" s="201" t="s">
        <v>30</v>
      </c>
      <c r="F853" s="201" t="s">
        <v>30</v>
      </c>
      <c r="G853" s="227" t="s">
        <v>30</v>
      </c>
      <c r="H853" s="227" t="s">
        <v>30</v>
      </c>
      <c r="I853" s="228" t="s">
        <v>30</v>
      </c>
    </row>
    <row r="854" spans="1:9" ht="45">
      <c r="A854" s="199" t="s">
        <v>1234</v>
      </c>
      <c r="B854" s="199" t="s">
        <v>143</v>
      </c>
      <c r="C854" s="199" t="s">
        <v>1235</v>
      </c>
      <c r="D854" s="199" t="s">
        <v>1236</v>
      </c>
      <c r="E854" s="199" t="s">
        <v>470</v>
      </c>
      <c r="F854" s="199" t="s">
        <v>998</v>
      </c>
      <c r="G854" s="223">
        <f>SUM(H855:H858)</f>
        <v>116.68</v>
      </c>
      <c r="H854" s="223">
        <f>TRUNC(G854 * VALUE(SUBSTITUTE(F854,"QTD: ","")), 2)</f>
        <v>116.68</v>
      </c>
      <c r="I854" s="224" t="str">
        <f>IF(ROUND(ABS(G854-Orçamento!G170),2)&lt;0.01,"OK","DIVERGENTE")</f>
        <v>OK</v>
      </c>
    </row>
    <row r="855" spans="1:9">
      <c r="A855" s="200" t="s">
        <v>149</v>
      </c>
      <c r="B855" s="200" t="s">
        <v>143</v>
      </c>
      <c r="C855" s="200" t="s">
        <v>1112</v>
      </c>
      <c r="D855" s="200" t="s">
        <v>1113</v>
      </c>
      <c r="E855" s="200" t="s">
        <v>18</v>
      </c>
      <c r="F855" s="200" t="s">
        <v>1237</v>
      </c>
      <c r="G855" s="225">
        <v>45.08</v>
      </c>
      <c r="H855" s="225">
        <f t="shared" ref="H855:H858" si="114">TRUNC(F855*G855,2)</f>
        <v>23.51</v>
      </c>
      <c r="I855" s="226" t="str">
        <f>IFERROR(IF(ROUND(G855, 2) &lt;&gt; ROUND(VLOOKUP("C"&amp;C855,C:G, 5, FALSE), 2), "VALOR AUXILIAR DIVERGENTE", "OK"), "NÃO ENCONTRADO")</f>
        <v>OK</v>
      </c>
    </row>
    <row r="856" spans="1:9" ht="30">
      <c r="A856" s="200" t="s">
        <v>149</v>
      </c>
      <c r="B856" s="200" t="s">
        <v>143</v>
      </c>
      <c r="C856" s="200" t="s">
        <v>1115</v>
      </c>
      <c r="D856" s="200" t="s">
        <v>1116</v>
      </c>
      <c r="E856" s="200" t="s">
        <v>18</v>
      </c>
      <c r="F856" s="200" t="s">
        <v>1237</v>
      </c>
      <c r="G856" s="225">
        <v>34</v>
      </c>
      <c r="H856" s="225">
        <f t="shared" si="114"/>
        <v>17.73</v>
      </c>
      <c r="I856" s="226" t="str">
        <f>IFERROR(IF(ROUND(G856, 2) &lt;&gt; ROUND(VLOOKUP("C"&amp;C856,C:G, 5, FALSE), 2), "VALOR AUXILIAR DIVERGENTE", "OK"), "NÃO ENCONTRADO")</f>
        <v>OK</v>
      </c>
    </row>
    <row r="857" spans="1:9" ht="45">
      <c r="A857" s="200" t="s">
        <v>15</v>
      </c>
      <c r="B857" s="200" t="s">
        <v>143</v>
      </c>
      <c r="C857" s="200" t="s">
        <v>1238</v>
      </c>
      <c r="D857" s="200" t="s">
        <v>1239</v>
      </c>
      <c r="E857" s="200" t="s">
        <v>470</v>
      </c>
      <c r="F857" s="200" t="s">
        <v>25</v>
      </c>
      <c r="G857" s="225">
        <v>75.040000000000006</v>
      </c>
      <c r="H857" s="225">
        <f t="shared" si="114"/>
        <v>75.040000000000006</v>
      </c>
      <c r="I857" s="226"/>
    </row>
    <row r="858" spans="1:9" ht="45">
      <c r="A858" s="200" t="s">
        <v>15</v>
      </c>
      <c r="B858" s="200" t="s">
        <v>143</v>
      </c>
      <c r="C858" s="200" t="s">
        <v>1240</v>
      </c>
      <c r="D858" s="200" t="s">
        <v>1241</v>
      </c>
      <c r="E858" s="200" t="s">
        <v>470</v>
      </c>
      <c r="F858" s="200" t="s">
        <v>1242</v>
      </c>
      <c r="G858" s="225">
        <v>0.1</v>
      </c>
      <c r="H858" s="225">
        <f t="shared" si="114"/>
        <v>0.4</v>
      </c>
      <c r="I858" s="226"/>
    </row>
    <row r="859" spans="1:9">
      <c r="A859" s="201" t="s">
        <v>30</v>
      </c>
      <c r="B859" s="201" t="s">
        <v>30</v>
      </c>
      <c r="C859" s="201" t="s">
        <v>30</v>
      </c>
      <c r="D859" s="201" t="s">
        <v>30</v>
      </c>
      <c r="E859" s="201" t="s">
        <v>30</v>
      </c>
      <c r="F859" s="201" t="s">
        <v>30</v>
      </c>
      <c r="G859" s="227" t="s">
        <v>30</v>
      </c>
      <c r="H859" s="227" t="s">
        <v>30</v>
      </c>
      <c r="I859" s="228" t="s">
        <v>30</v>
      </c>
    </row>
    <row r="860" spans="1:9" ht="30">
      <c r="A860" s="199" t="s">
        <v>1243</v>
      </c>
      <c r="B860" s="199" t="s">
        <v>10</v>
      </c>
      <c r="C860" s="199" t="s">
        <v>1244</v>
      </c>
      <c r="D860" s="199" t="s">
        <v>1245</v>
      </c>
      <c r="E860" s="199" t="s">
        <v>28</v>
      </c>
      <c r="F860" s="199" t="s">
        <v>1246</v>
      </c>
      <c r="G860" s="223">
        <f>SUM(H861:H863)</f>
        <v>49.72</v>
      </c>
      <c r="H860" s="223">
        <f>TRUNC(G860 * VALUE(SUBSTITUTE(F860,"QTD: ","")), 2)</f>
        <v>397.76</v>
      </c>
      <c r="I860" s="224" t="str">
        <f>IF(ROUND(ABS(G860-Orçamento!G171),2)&lt;0.01,"OK","DIVERGENTE")</f>
        <v>OK</v>
      </c>
    </row>
    <row r="861" spans="1:9">
      <c r="A861" s="200" t="s">
        <v>15</v>
      </c>
      <c r="B861" s="200" t="s">
        <v>10</v>
      </c>
      <c r="C861" s="200" t="s">
        <v>60</v>
      </c>
      <c r="D861" s="200" t="s">
        <v>61</v>
      </c>
      <c r="E861" s="200" t="s">
        <v>18</v>
      </c>
      <c r="F861" s="200" t="s">
        <v>569</v>
      </c>
      <c r="G861" s="225">
        <v>34.83</v>
      </c>
      <c r="H861" s="225">
        <f t="shared" ref="H861:H863" si="115">ROUND(F861*G861,2)</f>
        <v>20.9</v>
      </c>
      <c r="I861" s="226"/>
    </row>
    <row r="862" spans="1:9">
      <c r="A862" s="200" t="s">
        <v>15</v>
      </c>
      <c r="B862" s="200" t="s">
        <v>10</v>
      </c>
      <c r="C862" s="200" t="s">
        <v>63</v>
      </c>
      <c r="D862" s="200" t="s">
        <v>64</v>
      </c>
      <c r="E862" s="200" t="s">
        <v>18</v>
      </c>
      <c r="F862" s="200" t="s">
        <v>569</v>
      </c>
      <c r="G862" s="225">
        <v>23.9</v>
      </c>
      <c r="H862" s="225">
        <f t="shared" si="115"/>
        <v>14.34</v>
      </c>
      <c r="I862" s="226"/>
    </row>
    <row r="863" spans="1:9" ht="30">
      <c r="A863" s="200" t="s">
        <v>15</v>
      </c>
      <c r="B863" s="200" t="s">
        <v>10</v>
      </c>
      <c r="C863" s="200" t="s">
        <v>1248</v>
      </c>
      <c r="D863" s="200" t="s">
        <v>1249</v>
      </c>
      <c r="E863" s="200" t="s">
        <v>28</v>
      </c>
      <c r="F863" s="200" t="s">
        <v>1250</v>
      </c>
      <c r="G863" s="225">
        <v>13.79</v>
      </c>
      <c r="H863" s="225">
        <f t="shared" si="115"/>
        <v>14.48</v>
      </c>
      <c r="I863" s="226"/>
    </row>
    <row r="864" spans="1:9">
      <c r="A864" s="201" t="s">
        <v>30</v>
      </c>
      <c r="B864" s="201" t="s">
        <v>30</v>
      </c>
      <c r="C864" s="201" t="s">
        <v>30</v>
      </c>
      <c r="D864" s="201" t="s">
        <v>30</v>
      </c>
      <c r="E864" s="201" t="s">
        <v>30</v>
      </c>
      <c r="F864" s="201" t="s">
        <v>30</v>
      </c>
      <c r="G864" s="227" t="s">
        <v>30</v>
      </c>
      <c r="H864" s="227" t="s">
        <v>30</v>
      </c>
      <c r="I864" s="228" t="s">
        <v>30</v>
      </c>
    </row>
    <row r="865" spans="1:9" ht="30">
      <c r="A865" s="199" t="s">
        <v>1251</v>
      </c>
      <c r="B865" s="199" t="s">
        <v>10</v>
      </c>
      <c r="C865" s="199" t="s">
        <v>1252</v>
      </c>
      <c r="D865" s="199" t="s">
        <v>1253</v>
      </c>
      <c r="E865" s="199" t="s">
        <v>470</v>
      </c>
      <c r="F865" s="199" t="s">
        <v>998</v>
      </c>
      <c r="G865" s="223">
        <f>SUM(H866:H868)</f>
        <v>133.99</v>
      </c>
      <c r="H865" s="223">
        <f>TRUNC(G865 * VALUE(SUBSTITUTE(F865,"QTD: ","")), 2)</f>
        <v>133.99</v>
      </c>
      <c r="I865" s="224" t="str">
        <f>IF(ROUND(ABS(G865-Orçamento!G172),2)&lt;0.01,"OK","DIVERGENTE")</f>
        <v>OK</v>
      </c>
    </row>
    <row r="866" spans="1:9">
      <c r="A866" s="200" t="s">
        <v>15</v>
      </c>
      <c r="B866" s="200" t="s">
        <v>10</v>
      </c>
      <c r="C866" s="200" t="s">
        <v>60</v>
      </c>
      <c r="D866" s="200" t="s">
        <v>61</v>
      </c>
      <c r="E866" s="200" t="s">
        <v>18</v>
      </c>
      <c r="F866" s="200" t="s">
        <v>569</v>
      </c>
      <c r="G866" s="225">
        <v>34.83</v>
      </c>
      <c r="H866" s="225">
        <f t="shared" ref="H866:H868" si="116">ROUND(F866*G866,2)</f>
        <v>20.9</v>
      </c>
      <c r="I866" s="226"/>
    </row>
    <row r="867" spans="1:9">
      <c r="A867" s="200" t="s">
        <v>15</v>
      </c>
      <c r="B867" s="200" t="s">
        <v>10</v>
      </c>
      <c r="C867" s="200" t="s">
        <v>63</v>
      </c>
      <c r="D867" s="200" t="s">
        <v>64</v>
      </c>
      <c r="E867" s="200" t="s">
        <v>18</v>
      </c>
      <c r="F867" s="200" t="s">
        <v>569</v>
      </c>
      <c r="G867" s="225">
        <v>23.9</v>
      </c>
      <c r="H867" s="225">
        <f t="shared" si="116"/>
        <v>14.34</v>
      </c>
      <c r="I867" s="226"/>
    </row>
    <row r="868" spans="1:9" ht="75">
      <c r="A868" s="200" t="s">
        <v>15</v>
      </c>
      <c r="B868" s="200" t="s">
        <v>10</v>
      </c>
      <c r="C868" s="200" t="s">
        <v>1254</v>
      </c>
      <c r="D868" s="200" t="s">
        <v>1255</v>
      </c>
      <c r="E868" s="200" t="s">
        <v>470</v>
      </c>
      <c r="F868" s="200" t="s">
        <v>25</v>
      </c>
      <c r="G868" s="225">
        <v>98.75</v>
      </c>
      <c r="H868" s="225">
        <f t="shared" si="116"/>
        <v>98.75</v>
      </c>
      <c r="I868" s="226"/>
    </row>
    <row r="869" spans="1:9">
      <c r="A869" s="201" t="s">
        <v>30</v>
      </c>
      <c r="B869" s="201" t="s">
        <v>30</v>
      </c>
      <c r="C869" s="201" t="s">
        <v>30</v>
      </c>
      <c r="D869" s="201" t="s">
        <v>30</v>
      </c>
      <c r="E869" s="201" t="s">
        <v>30</v>
      </c>
      <c r="F869" s="201" t="s">
        <v>30</v>
      </c>
      <c r="G869" s="227" t="s">
        <v>30</v>
      </c>
      <c r="H869" s="227" t="s">
        <v>30</v>
      </c>
      <c r="I869" s="228" t="s">
        <v>30</v>
      </c>
    </row>
    <row r="870" spans="1:9" ht="30">
      <c r="A870" s="199" t="s">
        <v>1256</v>
      </c>
      <c r="B870" s="199" t="s">
        <v>143</v>
      </c>
      <c r="C870" s="199" t="s">
        <v>1257</v>
      </c>
      <c r="D870" s="199" t="s">
        <v>1258</v>
      </c>
      <c r="E870" s="199" t="s">
        <v>470</v>
      </c>
      <c r="F870" s="199" t="s">
        <v>998</v>
      </c>
      <c r="G870" s="223">
        <f>SUM(H871:H874)</f>
        <v>358.01</v>
      </c>
      <c r="H870" s="223">
        <f>TRUNC(G870 * VALUE(SUBSTITUTE(F870,"QTD: ","")), 2)</f>
        <v>358.01</v>
      </c>
      <c r="I870" s="224" t="str">
        <f>IF(ROUND(ABS(G870-Orçamento!G173),2)&lt;0.01,"OK","DIVERGENTE")</f>
        <v>OK</v>
      </c>
    </row>
    <row r="871" spans="1:9">
      <c r="A871" s="200" t="s">
        <v>149</v>
      </c>
      <c r="B871" s="200" t="s">
        <v>143</v>
      </c>
      <c r="C871" s="200" t="s">
        <v>1112</v>
      </c>
      <c r="D871" s="200" t="s">
        <v>1113</v>
      </c>
      <c r="E871" s="200" t="s">
        <v>18</v>
      </c>
      <c r="F871" s="200" t="s">
        <v>1260</v>
      </c>
      <c r="G871" s="225">
        <v>45.08</v>
      </c>
      <c r="H871" s="225">
        <f t="shared" ref="H871:H874" si="117">TRUNC(F871*G871,2)</f>
        <v>11.87</v>
      </c>
      <c r="I871" s="226" t="str">
        <f>IFERROR(IF(ROUND(G871, 2) &lt;&gt; ROUND(VLOOKUP("C"&amp;C871,C:G, 5, FALSE), 2), "VALOR AUXILIAR DIVERGENTE", "OK"), "NÃO ENCONTRADO")</f>
        <v>OK</v>
      </c>
    </row>
    <row r="872" spans="1:9" ht="30">
      <c r="A872" s="200" t="s">
        <v>149</v>
      </c>
      <c r="B872" s="200" t="s">
        <v>143</v>
      </c>
      <c r="C872" s="200" t="s">
        <v>1115</v>
      </c>
      <c r="D872" s="200" t="s">
        <v>1116</v>
      </c>
      <c r="E872" s="200" t="s">
        <v>18</v>
      </c>
      <c r="F872" s="200" t="s">
        <v>1260</v>
      </c>
      <c r="G872" s="225">
        <v>34</v>
      </c>
      <c r="H872" s="225">
        <f t="shared" si="117"/>
        <v>8.9499999999999993</v>
      </c>
      <c r="I872" s="226" t="str">
        <f>IFERROR(IF(ROUND(G872, 2) &lt;&gt; ROUND(VLOOKUP("C"&amp;C872,C:G, 5, FALSE), 2), "VALOR AUXILIAR DIVERGENTE", "OK"), "NÃO ENCONTRADO")</f>
        <v>OK</v>
      </c>
    </row>
    <row r="873" spans="1:9" ht="30">
      <c r="A873" s="200" t="s">
        <v>15</v>
      </c>
      <c r="B873" s="200" t="s">
        <v>143</v>
      </c>
      <c r="C873" s="200" t="s">
        <v>1261</v>
      </c>
      <c r="D873" s="200" t="s">
        <v>1262</v>
      </c>
      <c r="E873" s="200" t="s">
        <v>470</v>
      </c>
      <c r="F873" s="200" t="s">
        <v>25</v>
      </c>
      <c r="G873" s="225">
        <v>331.91</v>
      </c>
      <c r="H873" s="225">
        <f t="shared" si="117"/>
        <v>331.91</v>
      </c>
      <c r="I873" s="226"/>
    </row>
    <row r="874" spans="1:9" ht="45">
      <c r="A874" s="200" t="s">
        <v>15</v>
      </c>
      <c r="B874" s="200" t="s">
        <v>143</v>
      </c>
      <c r="C874" s="200" t="s">
        <v>1263</v>
      </c>
      <c r="D874" s="200" t="s">
        <v>1264</v>
      </c>
      <c r="E874" s="200" t="s">
        <v>470</v>
      </c>
      <c r="F874" s="200" t="s">
        <v>398</v>
      </c>
      <c r="G874" s="225">
        <v>1.76</v>
      </c>
      <c r="H874" s="225">
        <f t="shared" si="117"/>
        <v>5.28</v>
      </c>
      <c r="I874" s="226"/>
    </row>
    <row r="875" spans="1:9">
      <c r="A875" s="201" t="s">
        <v>30</v>
      </c>
      <c r="B875" s="201" t="s">
        <v>30</v>
      </c>
      <c r="C875" s="201" t="s">
        <v>30</v>
      </c>
      <c r="D875" s="201" t="s">
        <v>30</v>
      </c>
      <c r="E875" s="201" t="s">
        <v>30</v>
      </c>
      <c r="F875" s="201" t="s">
        <v>30</v>
      </c>
      <c r="G875" s="227" t="s">
        <v>30</v>
      </c>
      <c r="H875" s="227" t="s">
        <v>30</v>
      </c>
      <c r="I875" s="228" t="s">
        <v>30</v>
      </c>
    </row>
    <row r="876" spans="1:9" ht="45">
      <c r="A876" s="199" t="s">
        <v>1265</v>
      </c>
      <c r="B876" s="199" t="s">
        <v>143</v>
      </c>
      <c r="C876" s="199" t="s">
        <v>1193</v>
      </c>
      <c r="D876" s="199" t="s">
        <v>1194</v>
      </c>
      <c r="E876" s="199" t="s">
        <v>470</v>
      </c>
      <c r="F876" s="199" t="s">
        <v>998</v>
      </c>
      <c r="G876" s="223">
        <f>SUM(H877:H880)</f>
        <v>28.51</v>
      </c>
      <c r="H876" s="223">
        <f>TRUNC(G876 * VALUE(SUBSTITUTE(F876,"QTD: ","")), 2)</f>
        <v>28.51</v>
      </c>
      <c r="I876" s="224" t="str">
        <f>IF(ROUND(ABS(G876-Orçamento!G174),2)&lt;0.01,"OK","DIVERGENTE")</f>
        <v>OK</v>
      </c>
    </row>
    <row r="877" spans="1:9">
      <c r="A877" s="200" t="s">
        <v>149</v>
      </c>
      <c r="B877" s="200" t="s">
        <v>143</v>
      </c>
      <c r="C877" s="200" t="s">
        <v>1112</v>
      </c>
      <c r="D877" s="200" t="s">
        <v>1113</v>
      </c>
      <c r="E877" s="200" t="s">
        <v>18</v>
      </c>
      <c r="F877" s="200" t="s">
        <v>1195</v>
      </c>
      <c r="G877" s="225">
        <v>45.08</v>
      </c>
      <c r="H877" s="225">
        <f t="shared" ref="H877:H880" si="118">TRUNC(F877*G877,2)</f>
        <v>0.65</v>
      </c>
      <c r="I877" s="226" t="str">
        <f>IFERROR(IF(ROUND(G877, 2) &lt;&gt; ROUND(VLOOKUP("C"&amp;C877,C:G, 5, FALSE), 2), "VALOR AUXILIAR DIVERGENTE", "OK"), "NÃO ENCONTRADO")</f>
        <v>OK</v>
      </c>
    </row>
    <row r="878" spans="1:9" ht="30">
      <c r="A878" s="200" t="s">
        <v>149</v>
      </c>
      <c r="B878" s="200" t="s">
        <v>143</v>
      </c>
      <c r="C878" s="200" t="s">
        <v>1115</v>
      </c>
      <c r="D878" s="200" t="s">
        <v>1116</v>
      </c>
      <c r="E878" s="200" t="s">
        <v>18</v>
      </c>
      <c r="F878" s="200" t="s">
        <v>1195</v>
      </c>
      <c r="G878" s="225">
        <v>34</v>
      </c>
      <c r="H878" s="225">
        <f t="shared" si="118"/>
        <v>0.49</v>
      </c>
      <c r="I878" s="226" t="str">
        <f>IFERROR(IF(ROUND(G878, 2) &lt;&gt; ROUND(VLOOKUP("C"&amp;C878,C:G, 5, FALSE), 2), "VALOR AUXILIAR DIVERGENTE", "OK"), "NÃO ENCONTRADO")</f>
        <v>OK</v>
      </c>
    </row>
    <row r="879" spans="1:9" ht="30">
      <c r="A879" s="200" t="s">
        <v>15</v>
      </c>
      <c r="B879" s="200" t="s">
        <v>143</v>
      </c>
      <c r="C879" s="200" t="s">
        <v>1119</v>
      </c>
      <c r="D879" s="200" t="s">
        <v>1121</v>
      </c>
      <c r="E879" s="200" t="s">
        <v>470</v>
      </c>
      <c r="F879" s="200" t="s">
        <v>509</v>
      </c>
      <c r="G879" s="225">
        <v>6.78</v>
      </c>
      <c r="H879" s="225">
        <f t="shared" si="118"/>
        <v>0.14000000000000001</v>
      </c>
      <c r="I879" s="226"/>
    </row>
    <row r="880" spans="1:9" ht="30">
      <c r="A880" s="200" t="s">
        <v>15</v>
      </c>
      <c r="B880" s="200" t="s">
        <v>143</v>
      </c>
      <c r="C880" s="200" t="s">
        <v>1197</v>
      </c>
      <c r="D880" s="200" t="s">
        <v>1198</v>
      </c>
      <c r="E880" s="200" t="s">
        <v>470</v>
      </c>
      <c r="F880" s="200" t="s">
        <v>25</v>
      </c>
      <c r="G880" s="225">
        <v>27.23</v>
      </c>
      <c r="H880" s="225">
        <f t="shared" si="118"/>
        <v>27.23</v>
      </c>
      <c r="I880" s="226"/>
    </row>
    <row r="881" spans="1:9">
      <c r="A881" s="201" t="s">
        <v>30</v>
      </c>
      <c r="B881" s="201" t="s">
        <v>30</v>
      </c>
      <c r="C881" s="201" t="s">
        <v>30</v>
      </c>
      <c r="D881" s="201" t="s">
        <v>30</v>
      </c>
      <c r="E881" s="201" t="s">
        <v>30</v>
      </c>
      <c r="F881" s="201" t="s">
        <v>30</v>
      </c>
      <c r="G881" s="227" t="s">
        <v>30</v>
      </c>
      <c r="H881" s="227" t="s">
        <v>30</v>
      </c>
      <c r="I881" s="228" t="s">
        <v>30</v>
      </c>
    </row>
    <row r="882" spans="1:9" ht="30">
      <c r="A882" s="199" t="s">
        <v>1267</v>
      </c>
      <c r="B882" s="199" t="s">
        <v>10</v>
      </c>
      <c r="C882" s="199" t="s">
        <v>1268</v>
      </c>
      <c r="D882" s="199" t="s">
        <v>1269</v>
      </c>
      <c r="E882" s="199" t="s">
        <v>470</v>
      </c>
      <c r="F882" s="199" t="s">
        <v>998</v>
      </c>
      <c r="G882" s="223">
        <f>SUM(H883:H885)</f>
        <v>152.71</v>
      </c>
      <c r="H882" s="223">
        <f>TRUNC(G882 * VALUE(SUBSTITUTE(F882,"QTD: ","")), 2)</f>
        <v>152.71</v>
      </c>
      <c r="I882" s="224" t="str">
        <f>IF(ROUND(ABS(G882-Orçamento!G175),2)&lt;0.01,"OK","DIVERGENTE")</f>
        <v>OK</v>
      </c>
    </row>
    <row r="883" spans="1:9">
      <c r="A883" s="200" t="s">
        <v>15</v>
      </c>
      <c r="B883" s="200" t="s">
        <v>10</v>
      </c>
      <c r="C883" s="200" t="s">
        <v>60</v>
      </c>
      <c r="D883" s="200" t="s">
        <v>61</v>
      </c>
      <c r="E883" s="200" t="s">
        <v>18</v>
      </c>
      <c r="F883" s="200" t="s">
        <v>545</v>
      </c>
      <c r="G883" s="225">
        <v>34.83</v>
      </c>
      <c r="H883" s="225">
        <f t="shared" ref="H883:H885" si="119">ROUND(F883*G883,2)</f>
        <v>8.7100000000000009</v>
      </c>
      <c r="I883" s="226"/>
    </row>
    <row r="884" spans="1:9">
      <c r="A884" s="200" t="s">
        <v>15</v>
      </c>
      <c r="B884" s="200" t="s">
        <v>10</v>
      </c>
      <c r="C884" s="200" t="s">
        <v>63</v>
      </c>
      <c r="D884" s="200" t="s">
        <v>64</v>
      </c>
      <c r="E884" s="200" t="s">
        <v>18</v>
      </c>
      <c r="F884" s="200" t="s">
        <v>545</v>
      </c>
      <c r="G884" s="225">
        <v>23.9</v>
      </c>
      <c r="H884" s="225">
        <f t="shared" si="119"/>
        <v>5.98</v>
      </c>
      <c r="I884" s="226"/>
    </row>
    <row r="885" spans="1:9" ht="45">
      <c r="A885" s="200" t="s">
        <v>15</v>
      </c>
      <c r="B885" s="200" t="s">
        <v>10</v>
      </c>
      <c r="C885" s="200" t="s">
        <v>1270</v>
      </c>
      <c r="D885" s="200" t="s">
        <v>1271</v>
      </c>
      <c r="E885" s="200" t="s">
        <v>470</v>
      </c>
      <c r="F885" s="200" t="s">
        <v>25</v>
      </c>
      <c r="G885" s="225">
        <v>138.02000000000001</v>
      </c>
      <c r="H885" s="225">
        <f t="shared" si="119"/>
        <v>138.02000000000001</v>
      </c>
      <c r="I885" s="226"/>
    </row>
    <row r="886" spans="1:9">
      <c r="A886" s="201" t="s">
        <v>30</v>
      </c>
      <c r="B886" s="201" t="s">
        <v>30</v>
      </c>
      <c r="C886" s="201" t="s">
        <v>30</v>
      </c>
      <c r="D886" s="201" t="s">
        <v>30</v>
      </c>
      <c r="E886" s="201" t="s">
        <v>30</v>
      </c>
      <c r="F886" s="201" t="s">
        <v>30</v>
      </c>
      <c r="G886" s="227" t="s">
        <v>30</v>
      </c>
      <c r="H886" s="227" t="s">
        <v>30</v>
      </c>
      <c r="I886" s="228" t="s">
        <v>30</v>
      </c>
    </row>
    <row r="887" spans="1:9" ht="60">
      <c r="A887" s="199" t="s">
        <v>1272</v>
      </c>
      <c r="B887" s="199" t="s">
        <v>143</v>
      </c>
      <c r="C887" s="199" t="s">
        <v>1273</v>
      </c>
      <c r="D887" s="199" t="s">
        <v>1274</v>
      </c>
      <c r="E887" s="199" t="s">
        <v>470</v>
      </c>
      <c r="F887" s="199" t="s">
        <v>998</v>
      </c>
      <c r="G887" s="223">
        <f>SUM(H888:H909)</f>
        <v>2073.9100000000003</v>
      </c>
      <c r="H887" s="223">
        <f>TRUNC(G887 * VALUE(SUBSTITUTE(F887,"QTD: ","")), 2)</f>
        <v>2073.91</v>
      </c>
      <c r="I887" s="224" t="str">
        <f>IF(ROUND(ABS(G887-Orçamento!G177),2)&lt;0.01,"OK","DIVERGENTE")</f>
        <v>OK</v>
      </c>
    </row>
    <row r="888" spans="1:9" ht="60">
      <c r="A888" s="200" t="s">
        <v>149</v>
      </c>
      <c r="B888" s="200" t="s">
        <v>143</v>
      </c>
      <c r="C888" s="200" t="s">
        <v>1275</v>
      </c>
      <c r="D888" s="200" t="s">
        <v>1276</v>
      </c>
      <c r="E888" s="200" t="s">
        <v>470</v>
      </c>
      <c r="F888" s="200" t="s">
        <v>25</v>
      </c>
      <c r="G888" s="225">
        <v>25.13</v>
      </c>
      <c r="H888" s="225">
        <f t="shared" ref="H888:H909" si="120">TRUNC(F888*G888,2)</f>
        <v>25.13</v>
      </c>
      <c r="I888" s="226" t="str">
        <f t="shared" ref="I888:I899" si="121">IFERROR(IF(ROUND(G888, 2) &lt;&gt; ROUND(VLOOKUP("C"&amp;C888,C:G, 5, FALSE), 2), "VALOR AUXILIAR DIVERGENTE", "OK"), "NÃO ENCONTRADO")</f>
        <v>OK</v>
      </c>
    </row>
    <row r="889" spans="1:9" ht="75">
      <c r="A889" s="200" t="s">
        <v>149</v>
      </c>
      <c r="B889" s="200" t="s">
        <v>143</v>
      </c>
      <c r="C889" s="200" t="s">
        <v>1277</v>
      </c>
      <c r="D889" s="200" t="s">
        <v>1278</v>
      </c>
      <c r="E889" s="200" t="s">
        <v>470</v>
      </c>
      <c r="F889" s="200" t="s">
        <v>25</v>
      </c>
      <c r="G889" s="225">
        <v>710.61</v>
      </c>
      <c r="H889" s="225">
        <f t="shared" si="120"/>
        <v>710.61</v>
      </c>
      <c r="I889" s="226" t="str">
        <f t="shared" si="121"/>
        <v>OK</v>
      </c>
    </row>
    <row r="890" spans="1:9" ht="30">
      <c r="A890" s="200" t="s">
        <v>149</v>
      </c>
      <c r="B890" s="200" t="s">
        <v>143</v>
      </c>
      <c r="C890" s="200" t="s">
        <v>1279</v>
      </c>
      <c r="D890" s="200" t="s">
        <v>1280</v>
      </c>
      <c r="E890" s="200" t="s">
        <v>470</v>
      </c>
      <c r="F890" s="200" t="s">
        <v>25</v>
      </c>
      <c r="G890" s="225">
        <v>131.33000000000001</v>
      </c>
      <c r="H890" s="225">
        <f t="shared" si="120"/>
        <v>131.33000000000001</v>
      </c>
      <c r="I890" s="226" t="str">
        <f t="shared" si="121"/>
        <v>OK</v>
      </c>
    </row>
    <row r="891" spans="1:9" ht="30">
      <c r="A891" s="200" t="s">
        <v>149</v>
      </c>
      <c r="B891" s="200" t="s">
        <v>143</v>
      </c>
      <c r="C891" s="200" t="s">
        <v>1281</v>
      </c>
      <c r="D891" s="200" t="s">
        <v>1282</v>
      </c>
      <c r="E891" s="200" t="s">
        <v>28</v>
      </c>
      <c r="F891" s="200" t="s">
        <v>1283</v>
      </c>
      <c r="G891" s="225">
        <v>66.92</v>
      </c>
      <c r="H891" s="225">
        <f t="shared" si="120"/>
        <v>130.49</v>
      </c>
      <c r="I891" s="226" t="str">
        <f t="shared" si="121"/>
        <v>OK</v>
      </c>
    </row>
    <row r="892" spans="1:9" ht="30">
      <c r="A892" s="200" t="s">
        <v>149</v>
      </c>
      <c r="B892" s="200" t="s">
        <v>143</v>
      </c>
      <c r="C892" s="200" t="s">
        <v>1284</v>
      </c>
      <c r="D892" s="200" t="s">
        <v>1285</v>
      </c>
      <c r="E892" s="200" t="s">
        <v>470</v>
      </c>
      <c r="F892" s="200" t="s">
        <v>25</v>
      </c>
      <c r="G892" s="225">
        <v>77.81</v>
      </c>
      <c r="H892" s="225">
        <f t="shared" si="120"/>
        <v>77.81</v>
      </c>
      <c r="I892" s="226" t="str">
        <f t="shared" si="121"/>
        <v>OK</v>
      </c>
    </row>
    <row r="893" spans="1:9" ht="45">
      <c r="A893" s="200" t="s">
        <v>149</v>
      </c>
      <c r="B893" s="200" t="s">
        <v>143</v>
      </c>
      <c r="C893" s="200" t="s">
        <v>1287</v>
      </c>
      <c r="D893" s="200" t="s">
        <v>1288</v>
      </c>
      <c r="E893" s="200" t="s">
        <v>28</v>
      </c>
      <c r="F893" s="200" t="s">
        <v>1289</v>
      </c>
      <c r="G893" s="225">
        <v>20.09</v>
      </c>
      <c r="H893" s="225">
        <f t="shared" si="120"/>
        <v>334.49</v>
      </c>
      <c r="I893" s="226" t="str">
        <f t="shared" si="121"/>
        <v>OK</v>
      </c>
    </row>
    <row r="894" spans="1:9" ht="60">
      <c r="A894" s="200" t="s">
        <v>149</v>
      </c>
      <c r="B894" s="200" t="s">
        <v>143</v>
      </c>
      <c r="C894" s="200" t="s">
        <v>1290</v>
      </c>
      <c r="D894" s="200" t="s">
        <v>1291</v>
      </c>
      <c r="E894" s="200" t="s">
        <v>470</v>
      </c>
      <c r="F894" s="200" t="s">
        <v>25</v>
      </c>
      <c r="G894" s="225">
        <v>31.15</v>
      </c>
      <c r="H894" s="225">
        <f t="shared" si="120"/>
        <v>31.15</v>
      </c>
      <c r="I894" s="226" t="str">
        <f t="shared" si="121"/>
        <v>OK</v>
      </c>
    </row>
    <row r="895" spans="1:9" ht="60">
      <c r="A895" s="200" t="s">
        <v>149</v>
      </c>
      <c r="B895" s="200" t="s">
        <v>143</v>
      </c>
      <c r="C895" s="200" t="s">
        <v>1292</v>
      </c>
      <c r="D895" s="200" t="s">
        <v>1293</v>
      </c>
      <c r="E895" s="200" t="s">
        <v>470</v>
      </c>
      <c r="F895" s="200" t="s">
        <v>25</v>
      </c>
      <c r="G895" s="225">
        <v>29.46</v>
      </c>
      <c r="H895" s="225">
        <f t="shared" si="120"/>
        <v>29.46</v>
      </c>
      <c r="I895" s="226" t="str">
        <f t="shared" si="121"/>
        <v>OK</v>
      </c>
    </row>
    <row r="896" spans="1:9" ht="45">
      <c r="A896" s="200" t="s">
        <v>149</v>
      </c>
      <c r="B896" s="200" t="s">
        <v>143</v>
      </c>
      <c r="C896" s="200" t="s">
        <v>1294</v>
      </c>
      <c r="D896" s="200" t="s">
        <v>1295</v>
      </c>
      <c r="E896" s="200" t="s">
        <v>470</v>
      </c>
      <c r="F896" s="200" t="s">
        <v>25</v>
      </c>
      <c r="G896" s="225">
        <v>18.72</v>
      </c>
      <c r="H896" s="225">
        <f t="shared" si="120"/>
        <v>18.72</v>
      </c>
      <c r="I896" s="226" t="str">
        <f t="shared" si="121"/>
        <v>OK</v>
      </c>
    </row>
    <row r="897" spans="1:9" ht="45">
      <c r="A897" s="200" t="s">
        <v>149</v>
      </c>
      <c r="B897" s="200" t="s">
        <v>143</v>
      </c>
      <c r="C897" s="200" t="s">
        <v>1296</v>
      </c>
      <c r="D897" s="200" t="s">
        <v>1297</v>
      </c>
      <c r="E897" s="200" t="s">
        <v>28</v>
      </c>
      <c r="F897" s="200" t="s">
        <v>1298</v>
      </c>
      <c r="G897" s="225">
        <v>22.37</v>
      </c>
      <c r="H897" s="225">
        <f t="shared" si="120"/>
        <v>135.33000000000001</v>
      </c>
      <c r="I897" s="226" t="str">
        <f t="shared" si="121"/>
        <v>OK</v>
      </c>
    </row>
    <row r="898" spans="1:9">
      <c r="A898" s="200" t="s">
        <v>149</v>
      </c>
      <c r="B898" s="200" t="s">
        <v>143</v>
      </c>
      <c r="C898" s="200" t="s">
        <v>1112</v>
      </c>
      <c r="D898" s="200" t="s">
        <v>1113</v>
      </c>
      <c r="E898" s="200" t="s">
        <v>18</v>
      </c>
      <c r="F898" s="200" t="s">
        <v>1299</v>
      </c>
      <c r="G898" s="225">
        <v>45.08</v>
      </c>
      <c r="H898" s="225">
        <f t="shared" si="120"/>
        <v>142.30000000000001</v>
      </c>
      <c r="I898" s="226" t="str">
        <f t="shared" si="121"/>
        <v>OK</v>
      </c>
    </row>
    <row r="899" spans="1:9" ht="30">
      <c r="A899" s="200" t="s">
        <v>149</v>
      </c>
      <c r="B899" s="200" t="s">
        <v>143</v>
      </c>
      <c r="C899" s="200" t="s">
        <v>1115</v>
      </c>
      <c r="D899" s="200" t="s">
        <v>1116</v>
      </c>
      <c r="E899" s="200" t="s">
        <v>18</v>
      </c>
      <c r="F899" s="200" t="s">
        <v>1300</v>
      </c>
      <c r="G899" s="225">
        <v>34</v>
      </c>
      <c r="H899" s="225">
        <f t="shared" si="120"/>
        <v>21.46</v>
      </c>
      <c r="I899" s="226" t="str">
        <f t="shared" si="121"/>
        <v>OK</v>
      </c>
    </row>
    <row r="900" spans="1:9">
      <c r="A900" s="200" t="s">
        <v>15</v>
      </c>
      <c r="B900" s="200" t="s">
        <v>143</v>
      </c>
      <c r="C900" s="200" t="s">
        <v>1301</v>
      </c>
      <c r="D900" s="200" t="s">
        <v>1302</v>
      </c>
      <c r="E900" s="200" t="s">
        <v>470</v>
      </c>
      <c r="F900" s="200" t="s">
        <v>651</v>
      </c>
      <c r="G900" s="225">
        <v>0.28000000000000003</v>
      </c>
      <c r="H900" s="225">
        <f t="shared" si="120"/>
        <v>0.56000000000000005</v>
      </c>
      <c r="I900" s="226"/>
    </row>
    <row r="901" spans="1:9">
      <c r="A901" s="200" t="s">
        <v>15</v>
      </c>
      <c r="B901" s="200" t="s">
        <v>143</v>
      </c>
      <c r="C901" s="200" t="s">
        <v>1303</v>
      </c>
      <c r="D901" s="200" t="s">
        <v>1304</v>
      </c>
      <c r="E901" s="200" t="s">
        <v>28</v>
      </c>
      <c r="F901" s="200" t="s">
        <v>1305</v>
      </c>
      <c r="G901" s="225">
        <v>3.43</v>
      </c>
      <c r="H901" s="225">
        <f t="shared" si="120"/>
        <v>0.56999999999999995</v>
      </c>
      <c r="I901" s="226"/>
    </row>
    <row r="902" spans="1:9" ht="45">
      <c r="A902" s="200" t="s">
        <v>15</v>
      </c>
      <c r="B902" s="200" t="s">
        <v>143</v>
      </c>
      <c r="C902" s="200" t="s">
        <v>1306</v>
      </c>
      <c r="D902" s="200" t="s">
        <v>1307</v>
      </c>
      <c r="E902" s="200" t="s">
        <v>470</v>
      </c>
      <c r="F902" s="200" t="s">
        <v>25</v>
      </c>
      <c r="G902" s="225">
        <v>177.99</v>
      </c>
      <c r="H902" s="225">
        <f t="shared" si="120"/>
        <v>177.99</v>
      </c>
      <c r="I902" s="226"/>
    </row>
    <row r="903" spans="1:9" ht="45">
      <c r="A903" s="200" t="s">
        <v>15</v>
      </c>
      <c r="B903" s="200" t="s">
        <v>143</v>
      </c>
      <c r="C903" s="200" t="s">
        <v>1308</v>
      </c>
      <c r="D903" s="200" t="s">
        <v>1309</v>
      </c>
      <c r="E903" s="200" t="s">
        <v>470</v>
      </c>
      <c r="F903" s="200" t="s">
        <v>25</v>
      </c>
      <c r="G903" s="225">
        <v>48.4</v>
      </c>
      <c r="H903" s="225">
        <f t="shared" si="120"/>
        <v>48.4</v>
      </c>
      <c r="I903" s="226"/>
    </row>
    <row r="904" spans="1:9" ht="30">
      <c r="A904" s="200" t="s">
        <v>15</v>
      </c>
      <c r="B904" s="200" t="s">
        <v>143</v>
      </c>
      <c r="C904" s="200" t="s">
        <v>1310</v>
      </c>
      <c r="D904" s="200" t="s">
        <v>1311</v>
      </c>
      <c r="E904" s="200" t="s">
        <v>470</v>
      </c>
      <c r="F904" s="200" t="s">
        <v>90</v>
      </c>
      <c r="G904" s="225">
        <v>57.68</v>
      </c>
      <c r="H904" s="225">
        <f t="shared" si="120"/>
        <v>3.46</v>
      </c>
      <c r="I904" s="226"/>
    </row>
    <row r="905" spans="1:9" ht="45">
      <c r="A905" s="200" t="s">
        <v>15</v>
      </c>
      <c r="B905" s="200" t="s">
        <v>143</v>
      </c>
      <c r="C905" s="200" t="s">
        <v>1240</v>
      </c>
      <c r="D905" s="200" t="s">
        <v>1241</v>
      </c>
      <c r="E905" s="200" t="s">
        <v>470</v>
      </c>
      <c r="F905" s="200" t="s">
        <v>1242</v>
      </c>
      <c r="G905" s="225">
        <v>0.1</v>
      </c>
      <c r="H905" s="225">
        <f t="shared" si="120"/>
        <v>0.4</v>
      </c>
      <c r="I905" s="226"/>
    </row>
    <row r="906" spans="1:9" ht="45">
      <c r="A906" s="200" t="s">
        <v>15</v>
      </c>
      <c r="B906" s="200" t="s">
        <v>143</v>
      </c>
      <c r="C906" s="200" t="s">
        <v>1312</v>
      </c>
      <c r="D906" s="200" t="s">
        <v>1313</v>
      </c>
      <c r="E906" s="200" t="s">
        <v>470</v>
      </c>
      <c r="F906" s="200" t="s">
        <v>651</v>
      </c>
      <c r="G906" s="225">
        <v>1.29</v>
      </c>
      <c r="H906" s="225">
        <f t="shared" si="120"/>
        <v>2.58</v>
      </c>
      <c r="I906" s="226"/>
    </row>
    <row r="907" spans="1:9" ht="45">
      <c r="A907" s="200" t="s">
        <v>15</v>
      </c>
      <c r="B907" s="200" t="s">
        <v>143</v>
      </c>
      <c r="C907" s="200" t="s">
        <v>1314</v>
      </c>
      <c r="D907" s="200" t="s">
        <v>1315</v>
      </c>
      <c r="E907" s="200" t="s">
        <v>470</v>
      </c>
      <c r="F907" s="200" t="s">
        <v>398</v>
      </c>
      <c r="G907" s="225">
        <v>9.3699999999999992</v>
      </c>
      <c r="H907" s="225">
        <f t="shared" si="120"/>
        <v>28.11</v>
      </c>
      <c r="I907" s="226"/>
    </row>
    <row r="908" spans="1:9" ht="45">
      <c r="A908" s="200" t="s">
        <v>15</v>
      </c>
      <c r="B908" s="200" t="s">
        <v>143</v>
      </c>
      <c r="C908" s="200" t="s">
        <v>1316</v>
      </c>
      <c r="D908" s="200" t="s">
        <v>1317</v>
      </c>
      <c r="E908" s="200" t="s">
        <v>470</v>
      </c>
      <c r="F908" s="200" t="s">
        <v>25</v>
      </c>
      <c r="G908" s="225">
        <v>5.32</v>
      </c>
      <c r="H908" s="225">
        <f t="shared" si="120"/>
        <v>5.32</v>
      </c>
      <c r="I908" s="226"/>
    </row>
    <row r="909" spans="1:9" ht="45">
      <c r="A909" s="200" t="s">
        <v>15</v>
      </c>
      <c r="B909" s="200" t="s">
        <v>143</v>
      </c>
      <c r="C909" s="200" t="s">
        <v>1318</v>
      </c>
      <c r="D909" s="200" t="s">
        <v>1319</v>
      </c>
      <c r="E909" s="200" t="s">
        <v>470</v>
      </c>
      <c r="F909" s="200" t="s">
        <v>25</v>
      </c>
      <c r="G909" s="225">
        <v>18.239999999999998</v>
      </c>
      <c r="H909" s="225">
        <f t="shared" si="120"/>
        <v>18.239999999999998</v>
      </c>
      <c r="I909" s="226"/>
    </row>
    <row r="910" spans="1:9">
      <c r="A910" s="201" t="s">
        <v>30</v>
      </c>
      <c r="B910" s="201" t="s">
        <v>30</v>
      </c>
      <c r="C910" s="201" t="s">
        <v>30</v>
      </c>
      <c r="D910" s="201" t="s">
        <v>30</v>
      </c>
      <c r="E910" s="201" t="s">
        <v>30</v>
      </c>
      <c r="F910" s="201" t="s">
        <v>30</v>
      </c>
      <c r="G910" s="227" t="s">
        <v>30</v>
      </c>
      <c r="H910" s="227" t="s">
        <v>30</v>
      </c>
      <c r="I910" s="228" t="s">
        <v>30</v>
      </c>
    </row>
    <row r="911" spans="1:9" ht="45">
      <c r="A911" s="199" t="s">
        <v>1320</v>
      </c>
      <c r="B911" s="199" t="s">
        <v>1321</v>
      </c>
      <c r="C911" s="199" t="s">
        <v>1322</v>
      </c>
      <c r="D911" s="199" t="s">
        <v>1323</v>
      </c>
      <c r="E911" s="199" t="s">
        <v>470</v>
      </c>
      <c r="F911" s="199" t="s">
        <v>998</v>
      </c>
      <c r="G911" s="223">
        <v>1072.0999999999999</v>
      </c>
      <c r="H911" s="223">
        <f>TRUNC(G911 * VALUE(SUBSTITUTE(F911,"QTD: ","")), 2)</f>
        <v>1072.0999999999999</v>
      </c>
      <c r="I911" s="224" t="str">
        <f>IF(ROUND(ABS(G911-Orçamento!G178),2)&lt;0.01,"OK","DIVERGENTE")</f>
        <v>OK</v>
      </c>
    </row>
    <row r="912" spans="1:9" ht="45">
      <c r="A912" s="200" t="s">
        <v>15</v>
      </c>
      <c r="B912" s="200" t="s">
        <v>143</v>
      </c>
      <c r="C912" s="200" t="s">
        <v>1322</v>
      </c>
      <c r="D912" s="200" t="s">
        <v>1323</v>
      </c>
      <c r="E912" s="200" t="s">
        <v>470</v>
      </c>
      <c r="F912" s="200" t="s">
        <v>25</v>
      </c>
      <c r="G912" s="225">
        <v>1072.0999999999999</v>
      </c>
      <c r="H912" s="225">
        <v>1072.0999999999999</v>
      </c>
      <c r="I912" s="226"/>
    </row>
    <row r="913" spans="1:9">
      <c r="A913" s="201" t="s">
        <v>30</v>
      </c>
      <c r="B913" s="201" t="s">
        <v>30</v>
      </c>
      <c r="C913" s="201" t="s">
        <v>30</v>
      </c>
      <c r="D913" s="201" t="s">
        <v>30</v>
      </c>
      <c r="E913" s="201" t="s">
        <v>30</v>
      </c>
      <c r="F913" s="201" t="s">
        <v>30</v>
      </c>
      <c r="G913" s="227" t="s">
        <v>30</v>
      </c>
      <c r="H913" s="227" t="s">
        <v>30</v>
      </c>
      <c r="I913" s="228" t="s">
        <v>30</v>
      </c>
    </row>
    <row r="914" spans="1:9" ht="30">
      <c r="A914" s="199" t="s">
        <v>1324</v>
      </c>
      <c r="B914" s="199" t="s">
        <v>10</v>
      </c>
      <c r="C914" s="199" t="s">
        <v>1325</v>
      </c>
      <c r="D914" s="199" t="s">
        <v>1326</v>
      </c>
      <c r="E914" s="199" t="s">
        <v>470</v>
      </c>
      <c r="F914" s="199" t="s">
        <v>1133</v>
      </c>
      <c r="G914" s="223">
        <f>SUM(H915:H917)</f>
        <v>80.11</v>
      </c>
      <c r="H914" s="223">
        <f>TRUNC(G914 * VALUE(SUBSTITUTE(F914,"QTD: ","")), 2)</f>
        <v>160.22</v>
      </c>
      <c r="I914" s="224" t="str">
        <f>IF(ROUND(ABS(G914-Orçamento!G179),2)&lt;0.01,"OK","DIVERGENTE")</f>
        <v>OK</v>
      </c>
    </row>
    <row r="915" spans="1:9">
      <c r="A915" s="200" t="s">
        <v>15</v>
      </c>
      <c r="B915" s="200" t="s">
        <v>10</v>
      </c>
      <c r="C915" s="200" t="s">
        <v>63</v>
      </c>
      <c r="D915" s="200" t="s">
        <v>64</v>
      </c>
      <c r="E915" s="200" t="s">
        <v>18</v>
      </c>
      <c r="F915" s="200" t="s">
        <v>1327</v>
      </c>
      <c r="G915" s="225">
        <v>23.9</v>
      </c>
      <c r="H915" s="225">
        <f t="shared" ref="H915:H917" si="122">ROUND(F915*G915,2)</f>
        <v>7.97</v>
      </c>
      <c r="I915" s="226"/>
    </row>
    <row r="916" spans="1:9">
      <c r="A916" s="200" t="s">
        <v>15</v>
      </c>
      <c r="B916" s="200" t="s">
        <v>10</v>
      </c>
      <c r="C916" s="200" t="s">
        <v>1328</v>
      </c>
      <c r="D916" s="200" t="s">
        <v>1329</v>
      </c>
      <c r="E916" s="200" t="s">
        <v>18</v>
      </c>
      <c r="F916" s="200" t="s">
        <v>1327</v>
      </c>
      <c r="G916" s="225">
        <v>75.98</v>
      </c>
      <c r="H916" s="225">
        <f t="shared" si="122"/>
        <v>25.32</v>
      </c>
      <c r="I916" s="226"/>
    </row>
    <row r="917" spans="1:9" ht="60">
      <c r="A917" s="200" t="s">
        <v>15</v>
      </c>
      <c r="B917" s="200" t="s">
        <v>10</v>
      </c>
      <c r="C917" s="200" t="s">
        <v>1330</v>
      </c>
      <c r="D917" s="200" t="s">
        <v>1331</v>
      </c>
      <c r="E917" s="200" t="s">
        <v>470</v>
      </c>
      <c r="F917" s="200" t="s">
        <v>25</v>
      </c>
      <c r="G917" s="225">
        <v>46.82</v>
      </c>
      <c r="H917" s="225">
        <f t="shared" si="122"/>
        <v>46.82</v>
      </c>
      <c r="I917" s="226"/>
    </row>
    <row r="918" spans="1:9">
      <c r="A918" s="201" t="s">
        <v>30</v>
      </c>
      <c r="B918" s="201" t="s">
        <v>30</v>
      </c>
      <c r="C918" s="201" t="s">
        <v>30</v>
      </c>
      <c r="D918" s="201" t="s">
        <v>30</v>
      </c>
      <c r="E918" s="201" t="s">
        <v>30</v>
      </c>
      <c r="F918" s="201" t="s">
        <v>30</v>
      </c>
      <c r="G918" s="227" t="s">
        <v>30</v>
      </c>
      <c r="H918" s="227" t="s">
        <v>30</v>
      </c>
      <c r="I918" s="228" t="s">
        <v>30</v>
      </c>
    </row>
    <row r="919" spans="1:9" ht="30">
      <c r="A919" s="199" t="s">
        <v>1332</v>
      </c>
      <c r="B919" s="199" t="s">
        <v>10</v>
      </c>
      <c r="C919" s="199" t="s">
        <v>395</v>
      </c>
      <c r="D919" s="199" t="s">
        <v>396</v>
      </c>
      <c r="E919" s="199" t="s">
        <v>156</v>
      </c>
      <c r="F919" s="199" t="s">
        <v>1137</v>
      </c>
      <c r="G919" s="223">
        <f>SUM(H920)</f>
        <v>71.7</v>
      </c>
      <c r="H919" s="223">
        <f>TRUNC(G919 * VALUE(SUBSTITUTE(F919,"QTD: ","")), 2)</f>
        <v>5.73</v>
      </c>
      <c r="I919" s="224" t="str">
        <f>IF(ROUND(ABS(G919-Orçamento!G180),2)&lt;0.01,"OK","DIVERGENTE")</f>
        <v>OK</v>
      </c>
    </row>
    <row r="920" spans="1:9">
      <c r="A920" s="200" t="s">
        <v>15</v>
      </c>
      <c r="B920" s="200" t="s">
        <v>10</v>
      </c>
      <c r="C920" s="200" t="s">
        <v>200</v>
      </c>
      <c r="D920" s="200" t="s">
        <v>201</v>
      </c>
      <c r="E920" s="200" t="s">
        <v>18</v>
      </c>
      <c r="F920" s="200" t="s">
        <v>398</v>
      </c>
      <c r="G920" s="225">
        <v>23.9</v>
      </c>
      <c r="H920" s="225">
        <f>ROUND(F920*G920,2)</f>
        <v>71.7</v>
      </c>
      <c r="I920" s="226"/>
    </row>
    <row r="921" spans="1:9">
      <c r="A921" s="201" t="s">
        <v>30</v>
      </c>
      <c r="B921" s="201" t="s">
        <v>30</v>
      </c>
      <c r="C921" s="201" t="s">
        <v>30</v>
      </c>
      <c r="D921" s="201" t="s">
        <v>30</v>
      </c>
      <c r="E921" s="201" t="s">
        <v>30</v>
      </c>
      <c r="F921" s="201" t="s">
        <v>30</v>
      </c>
      <c r="G921" s="227" t="s">
        <v>30</v>
      </c>
      <c r="H921" s="227" t="s">
        <v>30</v>
      </c>
      <c r="I921" s="228" t="s">
        <v>30</v>
      </c>
    </row>
    <row r="922" spans="1:9" ht="45">
      <c r="A922" s="199" t="s">
        <v>1333</v>
      </c>
      <c r="B922" s="199" t="s">
        <v>143</v>
      </c>
      <c r="C922" s="199" t="s">
        <v>1139</v>
      </c>
      <c r="D922" s="199" t="s">
        <v>1140</v>
      </c>
      <c r="E922" s="199" t="s">
        <v>13</v>
      </c>
      <c r="F922" s="199" t="s">
        <v>1142</v>
      </c>
      <c r="G922" s="223">
        <f>SUM(H923:H925)</f>
        <v>10.23</v>
      </c>
      <c r="H922" s="223">
        <f>TRUNC(G922 * VALUE(SUBSTITUTE(F922,"QTD: ","")), 2)</f>
        <v>1.63</v>
      </c>
      <c r="I922" s="224" t="str">
        <f>IF(ROUND(ABS(G922-Orçamento!G181),2)&lt;0.01,"OK","DIVERGENTE")</f>
        <v>OK</v>
      </c>
    </row>
    <row r="923" spans="1:9" ht="45">
      <c r="A923" s="200" t="s">
        <v>149</v>
      </c>
      <c r="B923" s="200" t="s">
        <v>143</v>
      </c>
      <c r="C923" s="200" t="s">
        <v>1143</v>
      </c>
      <c r="D923" s="200" t="s">
        <v>1144</v>
      </c>
      <c r="E923" s="200" t="s">
        <v>171</v>
      </c>
      <c r="F923" s="200" t="s">
        <v>1145</v>
      </c>
      <c r="G923" s="225">
        <v>47.81</v>
      </c>
      <c r="H923" s="225">
        <f t="shared" ref="H923:H925" si="123">TRUNC(F923*G923,2)</f>
        <v>0.32</v>
      </c>
      <c r="I923" s="226" t="str">
        <f>IFERROR(IF(ROUND(G923, 2) &lt;&gt; ROUND(VLOOKUP("C"&amp;C923,C:G, 5, FALSE), 2), "VALOR AUXILIAR DIVERGENTE", "OK"), "NÃO ENCONTRADO")</f>
        <v>OK</v>
      </c>
    </row>
    <row r="924" spans="1:9">
      <c r="A924" s="200" t="s">
        <v>149</v>
      </c>
      <c r="B924" s="200" t="s">
        <v>143</v>
      </c>
      <c r="C924" s="200" t="s">
        <v>150</v>
      </c>
      <c r="D924" s="200" t="s">
        <v>151</v>
      </c>
      <c r="E924" s="200" t="s">
        <v>18</v>
      </c>
      <c r="F924" s="200" t="s">
        <v>1146</v>
      </c>
      <c r="G924" s="225">
        <v>31.04</v>
      </c>
      <c r="H924" s="225">
        <f t="shared" si="123"/>
        <v>5.94</v>
      </c>
      <c r="I924" s="226" t="str">
        <f>IFERROR(IF(ROUND(G924, 2) &lt;&gt; ROUND(VLOOKUP("C"&amp;C924,C:G, 5, FALSE), 2), "VALOR AUXILIAR DIVERGENTE", "OK"), "NÃO ENCONTRADO")</f>
        <v>OK</v>
      </c>
    </row>
    <row r="925" spans="1:9">
      <c r="A925" s="200" t="s">
        <v>149</v>
      </c>
      <c r="B925" s="200" t="s">
        <v>143</v>
      </c>
      <c r="C925" s="200" t="s">
        <v>269</v>
      </c>
      <c r="D925" s="200" t="s">
        <v>271</v>
      </c>
      <c r="E925" s="200" t="s">
        <v>18</v>
      </c>
      <c r="F925" s="200" t="s">
        <v>1147</v>
      </c>
      <c r="G925" s="225">
        <v>35.869999999999997</v>
      </c>
      <c r="H925" s="225">
        <f t="shared" si="123"/>
        <v>3.97</v>
      </c>
      <c r="I925" s="226" t="str">
        <f>IFERROR(IF(ROUND(G925, 2) &lt;&gt; ROUND(VLOOKUP("C"&amp;C925,C:G, 5, FALSE), 2), "VALOR AUXILIAR DIVERGENTE", "OK"), "NÃO ENCONTRADO")</f>
        <v>OK</v>
      </c>
    </row>
    <row r="926" spans="1:9">
      <c r="A926" s="201" t="s">
        <v>30</v>
      </c>
      <c r="B926" s="201" t="s">
        <v>30</v>
      </c>
      <c r="C926" s="201" t="s">
        <v>30</v>
      </c>
      <c r="D926" s="201" t="s">
        <v>30</v>
      </c>
      <c r="E926" s="201" t="s">
        <v>30</v>
      </c>
      <c r="F926" s="201" t="s">
        <v>30</v>
      </c>
      <c r="G926" s="227" t="s">
        <v>30</v>
      </c>
      <c r="H926" s="227" t="s">
        <v>30</v>
      </c>
      <c r="I926" s="228" t="s">
        <v>30</v>
      </c>
    </row>
    <row r="927" spans="1:9" ht="45">
      <c r="A927" s="199" t="s">
        <v>1335</v>
      </c>
      <c r="B927" s="199" t="s">
        <v>143</v>
      </c>
      <c r="C927" s="199" t="s">
        <v>1149</v>
      </c>
      <c r="D927" s="199" t="s">
        <v>1150</v>
      </c>
      <c r="E927" s="199" t="s">
        <v>470</v>
      </c>
      <c r="F927" s="199" t="s">
        <v>998</v>
      </c>
      <c r="G927" s="223">
        <f>SUM(H928:H932)</f>
        <v>248.61</v>
      </c>
      <c r="H927" s="223">
        <f>TRUNC(G927 * VALUE(SUBSTITUTE(F927,"QTD: ","")), 2)</f>
        <v>248.61</v>
      </c>
      <c r="I927" s="224" t="str">
        <f>IF(ROUND(ABS(G927-Orçamento!G182),2)&lt;0.01,"OK","DIVERGENTE")</f>
        <v>OK</v>
      </c>
    </row>
    <row r="928" spans="1:9" ht="45">
      <c r="A928" s="200" t="s">
        <v>149</v>
      </c>
      <c r="B928" s="200" t="s">
        <v>143</v>
      </c>
      <c r="C928" s="200" t="s">
        <v>1151</v>
      </c>
      <c r="D928" s="200" t="s">
        <v>1152</v>
      </c>
      <c r="E928" s="200" t="s">
        <v>156</v>
      </c>
      <c r="F928" s="200" t="s">
        <v>451</v>
      </c>
      <c r="G928" s="225">
        <v>298.60000000000002</v>
      </c>
      <c r="H928" s="225">
        <f t="shared" ref="H928:H932" si="124">TRUNC(F928*G928,2)</f>
        <v>14.63</v>
      </c>
      <c r="I928" s="226" t="str">
        <f>IFERROR(IF(ROUND(G928, 2) &lt;&gt; ROUND(VLOOKUP("C"&amp;C928,C:G, 5, FALSE), 2), "VALOR AUXILIAR DIVERGENTE", "OK"), "NÃO ENCONTRADO")</f>
        <v>OK</v>
      </c>
    </row>
    <row r="929" spans="1:9" ht="45">
      <c r="A929" s="200" t="s">
        <v>149</v>
      </c>
      <c r="B929" s="200" t="s">
        <v>143</v>
      </c>
      <c r="C929" s="200" t="s">
        <v>1153</v>
      </c>
      <c r="D929" s="200" t="s">
        <v>1154</v>
      </c>
      <c r="E929" s="200" t="s">
        <v>156</v>
      </c>
      <c r="F929" s="200" t="s">
        <v>1155</v>
      </c>
      <c r="G929" s="225">
        <v>3543.66</v>
      </c>
      <c r="H929" s="225">
        <f t="shared" si="124"/>
        <v>52.44</v>
      </c>
      <c r="I929" s="226" t="str">
        <f>IFERROR(IF(ROUND(G929, 2) &lt;&gt; ROUND(VLOOKUP("C"&amp;C929,C:G, 5, FALSE), 2), "VALOR AUXILIAR DIVERGENTE", "OK"), "NÃO ENCONTRADO")</f>
        <v>OK</v>
      </c>
    </row>
    <row r="930" spans="1:9">
      <c r="A930" s="200" t="s">
        <v>149</v>
      </c>
      <c r="B930" s="200" t="s">
        <v>143</v>
      </c>
      <c r="C930" s="200" t="s">
        <v>150</v>
      </c>
      <c r="D930" s="200" t="s">
        <v>151</v>
      </c>
      <c r="E930" s="200" t="s">
        <v>18</v>
      </c>
      <c r="F930" s="200" t="s">
        <v>1156</v>
      </c>
      <c r="G930" s="225">
        <v>31.04</v>
      </c>
      <c r="H930" s="225">
        <f t="shared" si="124"/>
        <v>0.74</v>
      </c>
      <c r="I930" s="226" t="str">
        <f>IFERROR(IF(ROUND(G930, 2) &lt;&gt; ROUND(VLOOKUP("C"&amp;C930,C:G, 5, FALSE), 2), "VALOR AUXILIAR DIVERGENTE", "OK"), "NÃO ENCONTRADO")</f>
        <v>OK</v>
      </c>
    </row>
    <row r="931" spans="1:9">
      <c r="A931" s="200" t="s">
        <v>149</v>
      </c>
      <c r="B931" s="200" t="s">
        <v>143</v>
      </c>
      <c r="C931" s="200" t="s">
        <v>269</v>
      </c>
      <c r="D931" s="200" t="s">
        <v>271</v>
      </c>
      <c r="E931" s="200" t="s">
        <v>18</v>
      </c>
      <c r="F931" s="200" t="s">
        <v>1157</v>
      </c>
      <c r="G931" s="225">
        <v>35.869999999999997</v>
      </c>
      <c r="H931" s="225">
        <f t="shared" si="124"/>
        <v>1.0900000000000001</v>
      </c>
      <c r="I931" s="226" t="str">
        <f>IFERROR(IF(ROUND(G931, 2) &lt;&gt; ROUND(VLOOKUP("C"&amp;C931,C:G, 5, FALSE), 2), "VALOR AUXILIAR DIVERGENTE", "OK"), "NÃO ENCONTRADO")</f>
        <v>OK</v>
      </c>
    </row>
    <row r="932" spans="1:9" ht="45">
      <c r="A932" s="200" t="s">
        <v>15</v>
      </c>
      <c r="B932" s="200" t="s">
        <v>143</v>
      </c>
      <c r="C932" s="200" t="s">
        <v>1158</v>
      </c>
      <c r="D932" s="200" t="s">
        <v>1159</v>
      </c>
      <c r="E932" s="200" t="s">
        <v>470</v>
      </c>
      <c r="F932" s="200" t="s">
        <v>25</v>
      </c>
      <c r="G932" s="225">
        <v>179.71</v>
      </c>
      <c r="H932" s="225">
        <f t="shared" si="124"/>
        <v>179.71</v>
      </c>
      <c r="I932" s="226"/>
    </row>
    <row r="933" spans="1:9">
      <c r="A933" s="201" t="s">
        <v>30</v>
      </c>
      <c r="B933" s="201" t="s">
        <v>30</v>
      </c>
      <c r="C933" s="201" t="s">
        <v>30</v>
      </c>
      <c r="D933" s="201" t="s">
        <v>30</v>
      </c>
      <c r="E933" s="201" t="s">
        <v>30</v>
      </c>
      <c r="F933" s="201" t="s">
        <v>30</v>
      </c>
      <c r="G933" s="227" t="s">
        <v>30</v>
      </c>
      <c r="H933" s="227" t="s">
        <v>30</v>
      </c>
      <c r="I933" s="228" t="s">
        <v>30</v>
      </c>
    </row>
    <row r="934" spans="1:9">
      <c r="A934" s="199" t="s">
        <v>1337</v>
      </c>
      <c r="B934" s="199" t="s">
        <v>10</v>
      </c>
      <c r="C934" s="199" t="s">
        <v>275</v>
      </c>
      <c r="D934" s="199" t="s">
        <v>276</v>
      </c>
      <c r="E934" s="199" t="s">
        <v>156</v>
      </c>
      <c r="F934" s="199" t="s">
        <v>898</v>
      </c>
      <c r="G934" s="223">
        <f>SUM(H935:H936)</f>
        <v>228.38</v>
      </c>
      <c r="H934" s="223">
        <f>TRUNC(G934 * VALUE(SUBSTITUTE(F934,"QTD: ","")), 2)</f>
        <v>11.41</v>
      </c>
      <c r="I934" s="224" t="str">
        <f>IF(ROUND(ABS(G934-Orçamento!G183),2)&lt;0.01,"OK","DIVERGENTE")</f>
        <v>OK</v>
      </c>
    </row>
    <row r="935" spans="1:9">
      <c r="A935" s="200" t="s">
        <v>15</v>
      </c>
      <c r="B935" s="200" t="s">
        <v>10</v>
      </c>
      <c r="C935" s="200" t="s">
        <v>200</v>
      </c>
      <c r="D935" s="200" t="s">
        <v>201</v>
      </c>
      <c r="E935" s="200" t="s">
        <v>18</v>
      </c>
      <c r="F935" s="200" t="s">
        <v>278</v>
      </c>
      <c r="G935" s="225">
        <v>23.9</v>
      </c>
      <c r="H935" s="225">
        <f t="shared" ref="H935:H936" si="125">ROUND(F935*G935,2)</f>
        <v>35.85</v>
      </c>
      <c r="I935" s="226"/>
    </row>
    <row r="936" spans="1:9">
      <c r="A936" s="200" t="s">
        <v>15</v>
      </c>
      <c r="B936" s="200" t="s">
        <v>10</v>
      </c>
      <c r="C936" s="200" t="s">
        <v>279</v>
      </c>
      <c r="D936" s="200" t="s">
        <v>280</v>
      </c>
      <c r="E936" s="200" t="s">
        <v>156</v>
      </c>
      <c r="F936" s="200" t="s">
        <v>281</v>
      </c>
      <c r="G936" s="225">
        <v>160.44</v>
      </c>
      <c r="H936" s="225">
        <f t="shared" si="125"/>
        <v>192.53</v>
      </c>
      <c r="I936" s="226"/>
    </row>
    <row r="937" spans="1:9">
      <c r="A937" s="201" t="s">
        <v>30</v>
      </c>
      <c r="B937" s="201" t="s">
        <v>30</v>
      </c>
      <c r="C937" s="201" t="s">
        <v>30</v>
      </c>
      <c r="D937" s="201" t="s">
        <v>30</v>
      </c>
      <c r="E937" s="201" t="s">
        <v>30</v>
      </c>
      <c r="F937" s="201" t="s">
        <v>30</v>
      </c>
      <c r="G937" s="227" t="s">
        <v>30</v>
      </c>
      <c r="H937" s="227" t="s">
        <v>30</v>
      </c>
      <c r="I937" s="228" t="s">
        <v>30</v>
      </c>
    </row>
    <row r="938" spans="1:9" ht="45">
      <c r="A938" s="199" t="s">
        <v>1340</v>
      </c>
      <c r="B938" s="199" t="s">
        <v>143</v>
      </c>
      <c r="C938" s="199" t="s">
        <v>1163</v>
      </c>
      <c r="D938" s="199" t="s">
        <v>1164</v>
      </c>
      <c r="E938" s="199" t="s">
        <v>156</v>
      </c>
      <c r="F938" s="199" t="s">
        <v>960</v>
      </c>
      <c r="G938" s="223">
        <f>SUM(H939:H945)</f>
        <v>445.18999999999994</v>
      </c>
      <c r="H938" s="223">
        <f>TRUNC(G938 * VALUE(SUBSTITUTE(F938,"QTD: ","")), 2)</f>
        <v>26.71</v>
      </c>
      <c r="I938" s="224" t="str">
        <f>IF(ROUND(ABS(G938-Orçamento!G184),2)&lt;0.01,"OK","DIVERGENTE")</f>
        <v>OK</v>
      </c>
    </row>
    <row r="939" spans="1:9" ht="60">
      <c r="A939" s="200" t="s">
        <v>149</v>
      </c>
      <c r="B939" s="200" t="s">
        <v>143</v>
      </c>
      <c r="C939" s="200" t="s">
        <v>785</v>
      </c>
      <c r="D939" s="200" t="s">
        <v>786</v>
      </c>
      <c r="E939" s="200" t="s">
        <v>164</v>
      </c>
      <c r="F939" s="200" t="s">
        <v>1165</v>
      </c>
      <c r="G939" s="225">
        <v>0.4</v>
      </c>
      <c r="H939" s="225">
        <f t="shared" ref="H939:H945" si="126">TRUNC(F939*G939,2)</f>
        <v>0.28000000000000003</v>
      </c>
      <c r="I939" s="226" t="str">
        <f>IFERROR(IF(ROUND(G939, 2) &lt;&gt; ROUND(VLOOKUP("C"&amp;C939,C:G, 5, FALSE), 2), "VALOR AUXILIAR DIVERGENTE", "OK"), "NÃO ENCONTRADO")</f>
        <v>OK</v>
      </c>
    </row>
    <row r="940" spans="1:9" ht="60">
      <c r="A940" s="200" t="s">
        <v>149</v>
      </c>
      <c r="B940" s="200" t="s">
        <v>143</v>
      </c>
      <c r="C940" s="200" t="s">
        <v>788</v>
      </c>
      <c r="D940" s="200" t="s">
        <v>789</v>
      </c>
      <c r="E940" s="200" t="s">
        <v>171</v>
      </c>
      <c r="F940" s="200" t="s">
        <v>1166</v>
      </c>
      <c r="G940" s="225">
        <v>1.86</v>
      </c>
      <c r="H940" s="225">
        <f t="shared" si="126"/>
        <v>1.4</v>
      </c>
      <c r="I940" s="226" t="str">
        <f>IFERROR(IF(ROUND(G940, 2) &lt;&gt; ROUND(VLOOKUP("C"&amp;C940,C:G, 5, FALSE), 2), "VALOR AUXILIAR DIVERGENTE", "OK"), "NÃO ENCONTRADO")</f>
        <v>OK</v>
      </c>
    </row>
    <row r="941" spans="1:9" ht="45">
      <c r="A941" s="200" t="s">
        <v>149</v>
      </c>
      <c r="B941" s="200" t="s">
        <v>143</v>
      </c>
      <c r="C941" s="200" t="s">
        <v>791</v>
      </c>
      <c r="D941" s="200" t="s">
        <v>792</v>
      </c>
      <c r="E941" s="200" t="s">
        <v>18</v>
      </c>
      <c r="F941" s="200" t="s">
        <v>1167</v>
      </c>
      <c r="G941" s="225">
        <v>34.17</v>
      </c>
      <c r="H941" s="225">
        <f t="shared" si="126"/>
        <v>50.21</v>
      </c>
      <c r="I941" s="226" t="str">
        <f>IFERROR(IF(ROUND(G941, 2) &lt;&gt; ROUND(VLOOKUP("C"&amp;C941,C:G, 5, FALSE), 2), "VALOR AUXILIAR DIVERGENTE", "OK"), "NÃO ENCONTRADO")</f>
        <v>OK</v>
      </c>
    </row>
    <row r="942" spans="1:9">
      <c r="A942" s="200" t="s">
        <v>149</v>
      </c>
      <c r="B942" s="200" t="s">
        <v>143</v>
      </c>
      <c r="C942" s="200" t="s">
        <v>150</v>
      </c>
      <c r="D942" s="200" t="s">
        <v>151</v>
      </c>
      <c r="E942" s="200" t="s">
        <v>18</v>
      </c>
      <c r="F942" s="200" t="s">
        <v>1168</v>
      </c>
      <c r="G942" s="225">
        <v>31.04</v>
      </c>
      <c r="H942" s="225">
        <f t="shared" si="126"/>
        <v>72.239999999999995</v>
      </c>
      <c r="I942" s="226" t="str">
        <f>IFERROR(IF(ROUND(G942, 2) &lt;&gt; ROUND(VLOOKUP("C"&amp;C942,C:G, 5, FALSE), 2), "VALOR AUXILIAR DIVERGENTE", "OK"), "NÃO ENCONTRADO")</f>
        <v>OK</v>
      </c>
    </row>
    <row r="943" spans="1:9" ht="30">
      <c r="A943" s="200" t="s">
        <v>15</v>
      </c>
      <c r="B943" s="200" t="s">
        <v>143</v>
      </c>
      <c r="C943" s="200" t="s">
        <v>795</v>
      </c>
      <c r="D943" s="200" t="s">
        <v>796</v>
      </c>
      <c r="E943" s="200" t="s">
        <v>156</v>
      </c>
      <c r="F943" s="200" t="s">
        <v>1169</v>
      </c>
      <c r="G943" s="225">
        <v>87.1</v>
      </c>
      <c r="H943" s="225">
        <f t="shared" si="126"/>
        <v>50.44</v>
      </c>
      <c r="I943" s="226"/>
    </row>
    <row r="944" spans="1:9">
      <c r="A944" s="200" t="s">
        <v>15</v>
      </c>
      <c r="B944" s="200" t="s">
        <v>143</v>
      </c>
      <c r="C944" s="200" t="s">
        <v>798</v>
      </c>
      <c r="D944" s="200" t="s">
        <v>799</v>
      </c>
      <c r="E944" s="200" t="s">
        <v>129</v>
      </c>
      <c r="F944" s="200" t="s">
        <v>1170</v>
      </c>
      <c r="G944" s="225">
        <v>0.72</v>
      </c>
      <c r="H944" s="225">
        <f t="shared" si="126"/>
        <v>196.6</v>
      </c>
      <c r="I944" s="226"/>
    </row>
    <row r="945" spans="1:9" ht="30">
      <c r="A945" s="200" t="s">
        <v>15</v>
      </c>
      <c r="B945" s="200" t="s">
        <v>143</v>
      </c>
      <c r="C945" s="200" t="s">
        <v>309</v>
      </c>
      <c r="D945" s="200" t="s">
        <v>310</v>
      </c>
      <c r="E945" s="200" t="s">
        <v>156</v>
      </c>
      <c r="F945" s="200" t="s">
        <v>1172</v>
      </c>
      <c r="G945" s="225">
        <v>92</v>
      </c>
      <c r="H945" s="225">
        <f t="shared" si="126"/>
        <v>74.02</v>
      </c>
      <c r="I945" s="226"/>
    </row>
    <row r="946" spans="1:9">
      <c r="A946" s="201" t="s">
        <v>30</v>
      </c>
      <c r="B946" s="201" t="s">
        <v>30</v>
      </c>
      <c r="C946" s="201" t="s">
        <v>30</v>
      </c>
      <c r="D946" s="201" t="s">
        <v>30</v>
      </c>
      <c r="E946" s="201" t="s">
        <v>30</v>
      </c>
      <c r="F946" s="201" t="s">
        <v>30</v>
      </c>
      <c r="G946" s="227" t="s">
        <v>30</v>
      </c>
      <c r="H946" s="227" t="s">
        <v>30</v>
      </c>
      <c r="I946" s="228" t="s">
        <v>30</v>
      </c>
    </row>
    <row r="947" spans="1:9">
      <c r="A947" s="199" t="s">
        <v>1343</v>
      </c>
      <c r="B947" s="199" t="s">
        <v>1344</v>
      </c>
      <c r="C947" s="199" t="s">
        <v>1345</v>
      </c>
      <c r="D947" s="199" t="s">
        <v>1346</v>
      </c>
      <c r="E947" s="199" t="s">
        <v>1347</v>
      </c>
      <c r="F947" s="199" t="s">
        <v>998</v>
      </c>
      <c r="G947" s="223">
        <f>SUM(H948:H953)</f>
        <v>857.33999999999992</v>
      </c>
      <c r="H947" s="223">
        <f>TRUNC(G947 * VALUE(SUBSTITUTE(F947,"QTD: ","")), 2)</f>
        <v>857.34</v>
      </c>
      <c r="I947" s="224" t="str">
        <f>IF(ROUND(ABS(G947-Orçamento!G185),2)&lt;0.01,"OK","DIVERGENTE")</f>
        <v>OK</v>
      </c>
    </row>
    <row r="948" spans="1:9">
      <c r="A948" s="200" t="s">
        <v>149</v>
      </c>
      <c r="B948" s="200" t="s">
        <v>10</v>
      </c>
      <c r="C948" s="200" t="s">
        <v>1349</v>
      </c>
      <c r="D948" s="200" t="s">
        <v>1350</v>
      </c>
      <c r="E948" s="200" t="s">
        <v>129</v>
      </c>
      <c r="F948" s="200" t="s">
        <v>1351</v>
      </c>
      <c r="G948" s="225">
        <v>25</v>
      </c>
      <c r="H948" s="225">
        <f t="shared" ref="H948:H953" si="127">ROUND(F948*G948,2)</f>
        <v>575</v>
      </c>
      <c r="I948" s="226" t="str">
        <f>IFERROR(IF(ROUND(G948, 2) &lt;&gt; ROUND(VLOOKUP("C"&amp;C948,C:G, 5, FALSE), 2), "VALOR AUXILIAR DIVERGENTE", "OK"), "NÃO ENCONTRADO")</f>
        <v>OK</v>
      </c>
    </row>
    <row r="949" spans="1:9" ht="60">
      <c r="A949" s="200" t="s">
        <v>149</v>
      </c>
      <c r="B949" s="200" t="s">
        <v>143</v>
      </c>
      <c r="C949" s="200" t="s">
        <v>1352</v>
      </c>
      <c r="D949" s="200" t="s">
        <v>1353</v>
      </c>
      <c r="E949" s="200" t="s">
        <v>13</v>
      </c>
      <c r="F949" s="200" t="s">
        <v>569</v>
      </c>
      <c r="G949" s="225">
        <v>31.29</v>
      </c>
      <c r="H949" s="225">
        <f t="shared" si="127"/>
        <v>18.77</v>
      </c>
      <c r="I949" s="226" t="str">
        <f>IFERROR(IF(ROUND(G949, 2) &lt;&gt; ROUND(VLOOKUP("C"&amp;C949,C:G, 5, FALSE), 2), "VALOR AUXILIAR DIVERGENTE", "OK"), "NÃO ENCONTRADO")</f>
        <v>OK</v>
      </c>
    </row>
    <row r="950" spans="1:9" ht="75">
      <c r="A950" s="200" t="s">
        <v>149</v>
      </c>
      <c r="B950" s="200" t="s">
        <v>143</v>
      </c>
      <c r="C950" s="200" t="s">
        <v>1354</v>
      </c>
      <c r="D950" s="200" t="s">
        <v>1355</v>
      </c>
      <c r="E950" s="200" t="s">
        <v>13</v>
      </c>
      <c r="F950" s="200" t="s">
        <v>569</v>
      </c>
      <c r="G950" s="225">
        <v>34.58</v>
      </c>
      <c r="H950" s="225">
        <f t="shared" si="127"/>
        <v>20.75</v>
      </c>
      <c r="I950" s="226" t="str">
        <f>IFERROR(IF(ROUND(G950, 2) &lt;&gt; ROUND(VLOOKUP("C"&amp;C950,C:G, 5, FALSE), 2), "VALOR AUXILIAR DIVERGENTE", "OK"), "NÃO ENCONTRADO")</f>
        <v>OK</v>
      </c>
    </row>
    <row r="951" spans="1:9" ht="60">
      <c r="A951" s="200" t="s">
        <v>15</v>
      </c>
      <c r="B951" s="200" t="s">
        <v>143</v>
      </c>
      <c r="C951" s="200" t="s">
        <v>1356</v>
      </c>
      <c r="D951" s="200" t="s">
        <v>1357</v>
      </c>
      <c r="E951" s="200" t="s">
        <v>470</v>
      </c>
      <c r="F951" s="200" t="s">
        <v>25</v>
      </c>
      <c r="G951" s="225">
        <v>40.659999999999997</v>
      </c>
      <c r="H951" s="225">
        <f t="shared" si="127"/>
        <v>40.659999999999997</v>
      </c>
      <c r="I951" s="226"/>
    </row>
    <row r="952" spans="1:9">
      <c r="A952" s="200" t="s">
        <v>15</v>
      </c>
      <c r="B952" s="200" t="s">
        <v>143</v>
      </c>
      <c r="C952" s="200" t="s">
        <v>1359</v>
      </c>
      <c r="D952" s="200" t="s">
        <v>1360</v>
      </c>
      <c r="E952" s="200" t="s">
        <v>18</v>
      </c>
      <c r="F952" s="200" t="s">
        <v>1242</v>
      </c>
      <c r="G952" s="225">
        <v>26.72</v>
      </c>
      <c r="H952" s="225">
        <f t="shared" si="127"/>
        <v>106.88</v>
      </c>
      <c r="I952" s="226"/>
    </row>
    <row r="953" spans="1:9">
      <c r="A953" s="200" t="s">
        <v>15</v>
      </c>
      <c r="B953" s="200" t="s">
        <v>143</v>
      </c>
      <c r="C953" s="200" t="s">
        <v>1361</v>
      </c>
      <c r="D953" s="200" t="s">
        <v>1362</v>
      </c>
      <c r="E953" s="200" t="s">
        <v>18</v>
      </c>
      <c r="F953" s="200" t="s">
        <v>1242</v>
      </c>
      <c r="G953" s="225">
        <v>23.82</v>
      </c>
      <c r="H953" s="225">
        <f t="shared" si="127"/>
        <v>95.28</v>
      </c>
      <c r="I953" s="226"/>
    </row>
    <row r="954" spans="1:9">
      <c r="A954" s="201" t="s">
        <v>30</v>
      </c>
      <c r="B954" s="201" t="s">
        <v>30</v>
      </c>
      <c r="C954" s="201" t="s">
        <v>30</v>
      </c>
      <c r="D954" s="201" t="s">
        <v>30</v>
      </c>
      <c r="E954" s="201" t="s">
        <v>30</v>
      </c>
      <c r="F954" s="201" t="s">
        <v>30</v>
      </c>
      <c r="G954" s="227" t="s">
        <v>30</v>
      </c>
      <c r="H954" s="227" t="s">
        <v>30</v>
      </c>
      <c r="I954" s="228" t="s">
        <v>30</v>
      </c>
    </row>
    <row r="955" spans="1:9" ht="15.75">
      <c r="A955" s="202" t="s">
        <v>1363</v>
      </c>
      <c r="B955" s="202"/>
      <c r="C955" s="202"/>
      <c r="D955" s="202" t="s">
        <v>1364</v>
      </c>
      <c r="E955" s="202"/>
      <c r="F955" s="202"/>
      <c r="G955" s="229"/>
      <c r="H955" s="229">
        <f>SUMIFS(H8:H954,A8:A954,"7.*",A8:A954,"&lt;&gt;INSUMO",A8:A954,"&lt;&gt;AUXILIAR*")</f>
        <v>11515.249999999998</v>
      </c>
      <c r="I955" s="230"/>
    </row>
    <row r="956" spans="1:9">
      <c r="A956" s="201" t="s">
        <v>30</v>
      </c>
      <c r="B956" s="201" t="s">
        <v>30</v>
      </c>
      <c r="C956" s="201" t="s">
        <v>30</v>
      </c>
      <c r="D956" s="201" t="s">
        <v>30</v>
      </c>
      <c r="E956" s="201" t="s">
        <v>30</v>
      </c>
      <c r="F956" s="201" t="s">
        <v>30</v>
      </c>
      <c r="G956" s="227" t="s">
        <v>30</v>
      </c>
      <c r="H956" s="227" t="s">
        <v>30</v>
      </c>
      <c r="I956" s="228" t="s">
        <v>30</v>
      </c>
    </row>
    <row r="957" spans="1:9">
      <c r="A957" s="199" t="s">
        <v>1366</v>
      </c>
      <c r="B957" s="199" t="s">
        <v>10</v>
      </c>
      <c r="C957" s="199" t="s">
        <v>275</v>
      </c>
      <c r="D957" s="199" t="s">
        <v>276</v>
      </c>
      <c r="E957" s="199" t="s">
        <v>156</v>
      </c>
      <c r="F957" s="199" t="s">
        <v>1367</v>
      </c>
      <c r="G957" s="223">
        <f>SUM(H958:H959)</f>
        <v>228.38</v>
      </c>
      <c r="H957" s="223">
        <f>TRUNC(G957 * VALUE(SUBSTITUTE(F957,"QTD: ","")), 2)</f>
        <v>59.37</v>
      </c>
      <c r="I957" s="224" t="str">
        <f>IF(ROUND(ABS(G957-Orçamento!G189),2)&lt;0.01,"OK","DIVERGENTE")</f>
        <v>OK</v>
      </c>
    </row>
    <row r="958" spans="1:9">
      <c r="A958" s="200" t="s">
        <v>15</v>
      </c>
      <c r="B958" s="200" t="s">
        <v>10</v>
      </c>
      <c r="C958" s="200" t="s">
        <v>200</v>
      </c>
      <c r="D958" s="200" t="s">
        <v>201</v>
      </c>
      <c r="E958" s="200" t="s">
        <v>18</v>
      </c>
      <c r="F958" s="200" t="s">
        <v>278</v>
      </c>
      <c r="G958" s="225">
        <v>23.9</v>
      </c>
      <c r="H958" s="225">
        <f t="shared" ref="H958:H959" si="128">ROUND(F958*G958,2)</f>
        <v>35.85</v>
      </c>
      <c r="I958" s="226"/>
    </row>
    <row r="959" spans="1:9">
      <c r="A959" s="200" t="s">
        <v>15</v>
      </c>
      <c r="B959" s="200" t="s">
        <v>10</v>
      </c>
      <c r="C959" s="200" t="s">
        <v>279</v>
      </c>
      <c r="D959" s="200" t="s">
        <v>280</v>
      </c>
      <c r="E959" s="200" t="s">
        <v>156</v>
      </c>
      <c r="F959" s="200" t="s">
        <v>281</v>
      </c>
      <c r="G959" s="225">
        <v>160.44</v>
      </c>
      <c r="H959" s="225">
        <f t="shared" si="128"/>
        <v>192.53</v>
      </c>
      <c r="I959" s="226"/>
    </row>
    <row r="960" spans="1:9">
      <c r="A960" s="201" t="s">
        <v>30</v>
      </c>
      <c r="B960" s="201" t="s">
        <v>30</v>
      </c>
      <c r="C960" s="201" t="s">
        <v>30</v>
      </c>
      <c r="D960" s="201" t="s">
        <v>30</v>
      </c>
      <c r="E960" s="201" t="s">
        <v>30</v>
      </c>
      <c r="F960" s="201" t="s">
        <v>30</v>
      </c>
      <c r="G960" s="227" t="s">
        <v>30</v>
      </c>
      <c r="H960" s="227" t="s">
        <v>30</v>
      </c>
      <c r="I960" s="228" t="s">
        <v>30</v>
      </c>
    </row>
    <row r="961" spans="1:9">
      <c r="A961" s="199" t="s">
        <v>1368</v>
      </c>
      <c r="B961" s="199" t="s">
        <v>68</v>
      </c>
      <c r="C961" s="199" t="s">
        <v>1369</v>
      </c>
      <c r="D961" s="199" t="s">
        <v>1370</v>
      </c>
      <c r="E961" s="199" t="s">
        <v>28</v>
      </c>
      <c r="F961" s="199" t="s">
        <v>1371</v>
      </c>
      <c r="G961" s="223">
        <v>423.32</v>
      </c>
      <c r="H961" s="223">
        <f>TRUNC(G961 * VALUE(SUBSTITUTE(F961,"QTD: ","")), 2)</f>
        <v>6349.8</v>
      </c>
      <c r="I961" s="224" t="str">
        <f>IF(ROUND(ABS(G961-Orçamento!G190),2)&lt;0.01,"OK","DIVERGENTE")</f>
        <v>OK</v>
      </c>
    </row>
    <row r="962" spans="1:9">
      <c r="A962" s="200" t="s">
        <v>15</v>
      </c>
      <c r="B962" s="200" t="s">
        <v>68</v>
      </c>
      <c r="C962" s="200" t="s">
        <v>80</v>
      </c>
      <c r="D962" s="200" t="s">
        <v>81</v>
      </c>
      <c r="E962" s="200" t="s">
        <v>18</v>
      </c>
      <c r="F962" s="200" t="s">
        <v>1372</v>
      </c>
      <c r="G962" s="225">
        <v>33.86</v>
      </c>
      <c r="H962" s="225">
        <f t="shared" ref="H962:H975" si="129">ROUND(F962*G962,2)</f>
        <v>21.13</v>
      </c>
      <c r="I962" s="226"/>
    </row>
    <row r="963" spans="1:9">
      <c r="A963" s="200" t="s">
        <v>15</v>
      </c>
      <c r="B963" s="200" t="s">
        <v>68</v>
      </c>
      <c r="C963" s="200" t="s">
        <v>1373</v>
      </c>
      <c r="D963" s="200" t="s">
        <v>1374</v>
      </c>
      <c r="E963" s="200" t="s">
        <v>18</v>
      </c>
      <c r="F963" s="200" t="s">
        <v>1375</v>
      </c>
      <c r="G963" s="225">
        <v>33.4</v>
      </c>
      <c r="H963" s="225">
        <f t="shared" si="129"/>
        <v>4.87</v>
      </c>
      <c r="I963" s="226"/>
    </row>
    <row r="964" spans="1:9">
      <c r="A964" s="200" t="s">
        <v>15</v>
      </c>
      <c r="B964" s="200" t="s">
        <v>68</v>
      </c>
      <c r="C964" s="200" t="s">
        <v>1376</v>
      </c>
      <c r="D964" s="200" t="s">
        <v>1377</v>
      </c>
      <c r="E964" s="200" t="s">
        <v>18</v>
      </c>
      <c r="F964" s="200" t="s">
        <v>1378</v>
      </c>
      <c r="G964" s="225">
        <v>32.479999999999997</v>
      </c>
      <c r="H964" s="225">
        <f t="shared" si="129"/>
        <v>83.83</v>
      </c>
      <c r="I964" s="226"/>
    </row>
    <row r="965" spans="1:9">
      <c r="A965" s="200" t="s">
        <v>15</v>
      </c>
      <c r="B965" s="200" t="s">
        <v>68</v>
      </c>
      <c r="C965" s="200" t="s">
        <v>84</v>
      </c>
      <c r="D965" s="200" t="s">
        <v>85</v>
      </c>
      <c r="E965" s="200" t="s">
        <v>18</v>
      </c>
      <c r="F965" s="200" t="s">
        <v>1379</v>
      </c>
      <c r="G965" s="225">
        <v>25.89</v>
      </c>
      <c r="H965" s="225">
        <f t="shared" si="129"/>
        <v>162.33000000000001</v>
      </c>
      <c r="I965" s="226"/>
    </row>
    <row r="966" spans="1:9">
      <c r="A966" s="200" t="s">
        <v>15</v>
      </c>
      <c r="B966" s="200" t="s">
        <v>68</v>
      </c>
      <c r="C966" s="200" t="s">
        <v>1381</v>
      </c>
      <c r="D966" s="200" t="s">
        <v>1382</v>
      </c>
      <c r="E966" s="200" t="s">
        <v>156</v>
      </c>
      <c r="F966" s="200" t="s">
        <v>621</v>
      </c>
      <c r="G966" s="225">
        <v>152.97</v>
      </c>
      <c r="H966" s="225">
        <f t="shared" si="129"/>
        <v>3.06</v>
      </c>
      <c r="I966" s="226"/>
    </row>
    <row r="967" spans="1:9">
      <c r="A967" s="200" t="s">
        <v>15</v>
      </c>
      <c r="B967" s="200" t="s">
        <v>68</v>
      </c>
      <c r="C967" s="200" t="s">
        <v>1383</v>
      </c>
      <c r="D967" s="200" t="s">
        <v>1384</v>
      </c>
      <c r="E967" s="200" t="s">
        <v>156</v>
      </c>
      <c r="F967" s="200" t="s">
        <v>1385</v>
      </c>
      <c r="G967" s="225">
        <v>444.28</v>
      </c>
      <c r="H967" s="225">
        <f t="shared" si="129"/>
        <v>35.32</v>
      </c>
      <c r="I967" s="226"/>
    </row>
    <row r="968" spans="1:9">
      <c r="A968" s="200" t="s">
        <v>15</v>
      </c>
      <c r="B968" s="200" t="s">
        <v>68</v>
      </c>
      <c r="C968" s="200" t="s">
        <v>1386</v>
      </c>
      <c r="D968" s="200" t="s">
        <v>1387</v>
      </c>
      <c r="E968" s="200" t="s">
        <v>156</v>
      </c>
      <c r="F968" s="200" t="s">
        <v>621</v>
      </c>
      <c r="G968" s="225">
        <v>754.86</v>
      </c>
      <c r="H968" s="225">
        <f t="shared" si="129"/>
        <v>15.1</v>
      </c>
      <c r="I968" s="226"/>
    </row>
    <row r="969" spans="1:9">
      <c r="A969" s="200" t="s">
        <v>15</v>
      </c>
      <c r="B969" s="200" t="s">
        <v>68</v>
      </c>
      <c r="C969" s="200" t="s">
        <v>91</v>
      </c>
      <c r="D969" s="200" t="s">
        <v>92</v>
      </c>
      <c r="E969" s="200" t="s">
        <v>28</v>
      </c>
      <c r="F969" s="200" t="s">
        <v>576</v>
      </c>
      <c r="G969" s="225">
        <v>3.2</v>
      </c>
      <c r="H969" s="225">
        <f t="shared" si="129"/>
        <v>0.77</v>
      </c>
      <c r="I969" s="226"/>
    </row>
    <row r="970" spans="1:9">
      <c r="A970" s="200" t="s">
        <v>15</v>
      </c>
      <c r="B970" s="200" t="s">
        <v>68</v>
      </c>
      <c r="C970" s="200" t="s">
        <v>1388</v>
      </c>
      <c r="D970" s="200" t="s">
        <v>1389</v>
      </c>
      <c r="E970" s="200" t="s">
        <v>28</v>
      </c>
      <c r="F970" s="200" t="s">
        <v>1390</v>
      </c>
      <c r="G970" s="225">
        <v>11.44</v>
      </c>
      <c r="H970" s="225">
        <f t="shared" si="129"/>
        <v>5.49</v>
      </c>
      <c r="I970" s="226"/>
    </row>
    <row r="971" spans="1:9">
      <c r="A971" s="200" t="s">
        <v>15</v>
      </c>
      <c r="B971" s="200" t="s">
        <v>68</v>
      </c>
      <c r="C971" s="200" t="s">
        <v>1391</v>
      </c>
      <c r="D971" s="200" t="s">
        <v>1392</v>
      </c>
      <c r="E971" s="200" t="s">
        <v>96</v>
      </c>
      <c r="F971" s="200" t="s">
        <v>1393</v>
      </c>
      <c r="G971" s="225">
        <v>6.53</v>
      </c>
      <c r="H971" s="225">
        <f t="shared" si="129"/>
        <v>13.7</v>
      </c>
      <c r="I971" s="226"/>
    </row>
    <row r="972" spans="1:9">
      <c r="A972" s="200" t="s">
        <v>15</v>
      </c>
      <c r="B972" s="200" t="s">
        <v>68</v>
      </c>
      <c r="C972" s="200" t="s">
        <v>1394</v>
      </c>
      <c r="D972" s="200" t="s">
        <v>1395</v>
      </c>
      <c r="E972" s="200" t="s">
        <v>1396</v>
      </c>
      <c r="F972" s="200" t="s">
        <v>1397</v>
      </c>
      <c r="G972" s="225">
        <v>0.68</v>
      </c>
      <c r="H972" s="225">
        <f t="shared" si="129"/>
        <v>63.62</v>
      </c>
      <c r="I972" s="226"/>
    </row>
    <row r="973" spans="1:9">
      <c r="A973" s="200" t="s">
        <v>15</v>
      </c>
      <c r="B973" s="200" t="s">
        <v>68</v>
      </c>
      <c r="C973" s="200" t="s">
        <v>1398</v>
      </c>
      <c r="D973" s="200" t="s">
        <v>1399</v>
      </c>
      <c r="E973" s="200" t="s">
        <v>365</v>
      </c>
      <c r="F973" s="200" t="s">
        <v>1400</v>
      </c>
      <c r="G973" s="225">
        <v>21.12</v>
      </c>
      <c r="H973" s="225">
        <f t="shared" si="129"/>
        <v>12.93</v>
      </c>
      <c r="I973" s="226"/>
    </row>
    <row r="974" spans="1:9">
      <c r="A974" s="200" t="s">
        <v>15</v>
      </c>
      <c r="B974" s="200" t="s">
        <v>68</v>
      </c>
      <c r="C974" s="200" t="s">
        <v>94</v>
      </c>
      <c r="D974" s="200" t="s">
        <v>95</v>
      </c>
      <c r="E974" s="200" t="s">
        <v>96</v>
      </c>
      <c r="F974" s="200" t="s">
        <v>1401</v>
      </c>
      <c r="G974" s="225">
        <v>10.029999999999999</v>
      </c>
      <c r="H974" s="225">
        <f t="shared" si="129"/>
        <v>0.72</v>
      </c>
      <c r="I974" s="226"/>
    </row>
    <row r="975" spans="1:9">
      <c r="A975" s="200" t="s">
        <v>15</v>
      </c>
      <c r="B975" s="200" t="s">
        <v>68</v>
      </c>
      <c r="C975" s="200" t="s">
        <v>1402</v>
      </c>
      <c r="D975" s="200" t="s">
        <v>1403</v>
      </c>
      <c r="E975" s="200" t="s">
        <v>96</v>
      </c>
      <c r="F975" s="200" t="s">
        <v>1404</v>
      </c>
      <c r="G975" s="225">
        <v>12.33</v>
      </c>
      <c r="H975" s="225">
        <f t="shared" si="129"/>
        <v>0.45</v>
      </c>
      <c r="I975" s="226"/>
    </row>
    <row r="976" spans="1:9">
      <c r="A976" s="201" t="s">
        <v>30</v>
      </c>
      <c r="B976" s="201" t="s">
        <v>30</v>
      </c>
      <c r="C976" s="201" t="s">
        <v>30</v>
      </c>
      <c r="D976" s="201" t="s">
        <v>30</v>
      </c>
      <c r="E976" s="201" t="s">
        <v>30</v>
      </c>
      <c r="F976" s="201" t="s">
        <v>30</v>
      </c>
      <c r="G976" s="227" t="s">
        <v>30</v>
      </c>
      <c r="H976" s="227" t="s">
        <v>30</v>
      </c>
      <c r="I976" s="228" t="s">
        <v>30</v>
      </c>
    </row>
    <row r="977" spans="1:9">
      <c r="A977" s="199" t="s">
        <v>1405</v>
      </c>
      <c r="B977" s="199" t="s">
        <v>68</v>
      </c>
      <c r="C977" s="199" t="s">
        <v>1406</v>
      </c>
      <c r="D977" s="199" t="s">
        <v>1407</v>
      </c>
      <c r="E977" s="199" t="s">
        <v>470</v>
      </c>
      <c r="F977" s="199" t="s">
        <v>998</v>
      </c>
      <c r="G977" s="223">
        <v>3424.46</v>
      </c>
      <c r="H977" s="223">
        <f>TRUNC(G977 * VALUE(SUBSTITUTE(F977,"QTD: ","")), 2)</f>
        <v>3424.46</v>
      </c>
      <c r="I977" s="224" t="str">
        <f>IF(ROUND(ABS(G977-Orçamento!G191),2)&lt;0.01,"OK","DIVERGENTE")</f>
        <v>OK</v>
      </c>
    </row>
    <row r="978" spans="1:9">
      <c r="A978" s="200" t="s">
        <v>15</v>
      </c>
      <c r="B978" s="200" t="s">
        <v>68</v>
      </c>
      <c r="C978" s="200" t="s">
        <v>1376</v>
      </c>
      <c r="D978" s="200" t="s">
        <v>1377</v>
      </c>
      <c r="E978" s="200" t="s">
        <v>18</v>
      </c>
      <c r="F978" s="200" t="s">
        <v>545</v>
      </c>
      <c r="G978" s="225">
        <v>32.479999999999997</v>
      </c>
      <c r="H978" s="225">
        <f t="shared" ref="H978:H980" si="130">ROUND(F978*G978,2)</f>
        <v>8.1199999999999992</v>
      </c>
      <c r="I978" s="226"/>
    </row>
    <row r="979" spans="1:9">
      <c r="A979" s="200" t="s">
        <v>15</v>
      </c>
      <c r="B979" s="200" t="s">
        <v>68</v>
      </c>
      <c r="C979" s="200" t="s">
        <v>84</v>
      </c>
      <c r="D979" s="200" t="s">
        <v>85</v>
      </c>
      <c r="E979" s="200" t="s">
        <v>18</v>
      </c>
      <c r="F979" s="200" t="s">
        <v>545</v>
      </c>
      <c r="G979" s="225">
        <v>25.89</v>
      </c>
      <c r="H979" s="225">
        <f t="shared" si="130"/>
        <v>6.47</v>
      </c>
      <c r="I979" s="226"/>
    </row>
    <row r="980" spans="1:9" ht="30">
      <c r="A980" s="200" t="s">
        <v>15</v>
      </c>
      <c r="B980" s="200" t="s">
        <v>68</v>
      </c>
      <c r="C980" s="200" t="s">
        <v>1409</v>
      </c>
      <c r="D980" s="200" t="s">
        <v>1410</v>
      </c>
      <c r="E980" s="200" t="s">
        <v>1396</v>
      </c>
      <c r="F980" s="200" t="s">
        <v>25</v>
      </c>
      <c r="G980" s="225">
        <v>3409.87</v>
      </c>
      <c r="H980" s="225">
        <f t="shared" si="130"/>
        <v>3409.87</v>
      </c>
      <c r="I980" s="226"/>
    </row>
    <row r="981" spans="1:9">
      <c r="A981" s="201" t="s">
        <v>30</v>
      </c>
      <c r="B981" s="201" t="s">
        <v>30</v>
      </c>
      <c r="C981" s="201" t="s">
        <v>30</v>
      </c>
      <c r="D981" s="201" t="s">
        <v>30</v>
      </c>
      <c r="E981" s="201" t="s">
        <v>30</v>
      </c>
      <c r="F981" s="201" t="s">
        <v>30</v>
      </c>
      <c r="G981" s="227" t="s">
        <v>30</v>
      </c>
      <c r="H981" s="227" t="s">
        <v>30</v>
      </c>
      <c r="I981" s="228" t="s">
        <v>30</v>
      </c>
    </row>
    <row r="982" spans="1:9" ht="60">
      <c r="A982" s="199" t="s">
        <v>1411</v>
      </c>
      <c r="B982" s="199" t="s">
        <v>143</v>
      </c>
      <c r="C982" s="199" t="s">
        <v>1412</v>
      </c>
      <c r="D982" s="199" t="s">
        <v>1413</v>
      </c>
      <c r="E982" s="199" t="s">
        <v>470</v>
      </c>
      <c r="F982" s="199" t="s">
        <v>998</v>
      </c>
      <c r="G982" s="223">
        <f>SUM(H983:H987)</f>
        <v>1299.4100000000001</v>
      </c>
      <c r="H982" s="223">
        <f>TRUNC(G982 * VALUE(SUBSTITUTE(F982,"QTD: ","")), 2)</f>
        <v>1299.4100000000001</v>
      </c>
      <c r="I982" s="224" t="str">
        <f>IF(ROUND(ABS(G982-Orçamento!G192),2)&lt;0.01,"OK","DIVERGENTE")</f>
        <v>OK</v>
      </c>
    </row>
    <row r="983" spans="1:9" ht="45">
      <c r="A983" s="200" t="s">
        <v>149</v>
      </c>
      <c r="B983" s="200" t="s">
        <v>143</v>
      </c>
      <c r="C983" s="200" t="s">
        <v>1414</v>
      </c>
      <c r="D983" s="200" t="s">
        <v>1415</v>
      </c>
      <c r="E983" s="200" t="s">
        <v>156</v>
      </c>
      <c r="F983" s="200" t="s">
        <v>1416</v>
      </c>
      <c r="G983" s="225">
        <v>644.65</v>
      </c>
      <c r="H983" s="225">
        <f t="shared" ref="H983:H987" si="131">TRUNC(F983*G983,2)</f>
        <v>14.31</v>
      </c>
      <c r="I983" s="226" t="str">
        <f>IFERROR(IF(ROUND(G983, 2) &lt;&gt; ROUND(VLOOKUP("C"&amp;C983,C:G, 5, FALSE), 2), "VALOR AUXILIAR DIVERGENTE", "OK"), "NÃO ENCONTRADO")</f>
        <v>OK</v>
      </c>
    </row>
    <row r="984" spans="1:9">
      <c r="A984" s="200" t="s">
        <v>149</v>
      </c>
      <c r="B984" s="200" t="s">
        <v>143</v>
      </c>
      <c r="C984" s="200" t="s">
        <v>150</v>
      </c>
      <c r="D984" s="200" t="s">
        <v>151</v>
      </c>
      <c r="E984" s="200" t="s">
        <v>18</v>
      </c>
      <c r="F984" s="200" t="s">
        <v>1417</v>
      </c>
      <c r="G984" s="225">
        <v>31.04</v>
      </c>
      <c r="H984" s="225">
        <f t="shared" si="131"/>
        <v>17.96</v>
      </c>
      <c r="I984" s="226" t="str">
        <f>IFERROR(IF(ROUND(G984, 2) &lt;&gt; ROUND(VLOOKUP("C"&amp;C984,C:G, 5, FALSE), 2), "VALOR AUXILIAR DIVERGENTE", "OK"), "NÃO ENCONTRADO")</f>
        <v>OK</v>
      </c>
    </row>
    <row r="985" spans="1:9">
      <c r="A985" s="200" t="s">
        <v>149</v>
      </c>
      <c r="B985" s="200" t="s">
        <v>143</v>
      </c>
      <c r="C985" s="200" t="s">
        <v>269</v>
      </c>
      <c r="D985" s="200" t="s">
        <v>271</v>
      </c>
      <c r="E985" s="200" t="s">
        <v>18</v>
      </c>
      <c r="F985" s="200" t="s">
        <v>1418</v>
      </c>
      <c r="G985" s="225">
        <v>35.869999999999997</v>
      </c>
      <c r="H985" s="225">
        <f t="shared" si="131"/>
        <v>31.13</v>
      </c>
      <c r="I985" s="226" t="str">
        <f>IFERROR(IF(ROUND(G985, 2) &lt;&gt; ROUND(VLOOKUP("C"&amp;C985,C:G, 5, FALSE), 2), "VALOR AUXILIAR DIVERGENTE", "OK"), "NÃO ENCONTRADO")</f>
        <v>OK</v>
      </c>
    </row>
    <row r="986" spans="1:9" ht="75">
      <c r="A986" s="200" t="s">
        <v>15</v>
      </c>
      <c r="B986" s="200" t="s">
        <v>143</v>
      </c>
      <c r="C986" s="200" t="s">
        <v>1419</v>
      </c>
      <c r="D986" s="200" t="s">
        <v>1420</v>
      </c>
      <c r="E986" s="200" t="s">
        <v>470</v>
      </c>
      <c r="F986" s="200" t="s">
        <v>25</v>
      </c>
      <c r="G986" s="225">
        <v>1235.9100000000001</v>
      </c>
      <c r="H986" s="225">
        <f t="shared" si="131"/>
        <v>1235.9100000000001</v>
      </c>
      <c r="I986" s="226"/>
    </row>
    <row r="987" spans="1:9" ht="30">
      <c r="A987" s="200" t="s">
        <v>15</v>
      </c>
      <c r="B987" s="200" t="s">
        <v>143</v>
      </c>
      <c r="C987" s="200" t="s">
        <v>795</v>
      </c>
      <c r="D987" s="200" t="s">
        <v>796</v>
      </c>
      <c r="E987" s="200" t="s">
        <v>156</v>
      </c>
      <c r="F987" s="200" t="s">
        <v>1421</v>
      </c>
      <c r="G987" s="225">
        <v>87.1</v>
      </c>
      <c r="H987" s="225">
        <f t="shared" si="131"/>
        <v>0.1</v>
      </c>
      <c r="I987" s="226"/>
    </row>
    <row r="988" spans="1:9">
      <c r="A988" s="201" t="s">
        <v>30</v>
      </c>
      <c r="B988" s="201" t="s">
        <v>30</v>
      </c>
      <c r="C988" s="201" t="s">
        <v>30</v>
      </c>
      <c r="D988" s="201" t="s">
        <v>30</v>
      </c>
      <c r="E988" s="201" t="s">
        <v>30</v>
      </c>
      <c r="F988" s="201" t="s">
        <v>30</v>
      </c>
      <c r="G988" s="227" t="s">
        <v>30</v>
      </c>
      <c r="H988" s="227" t="s">
        <v>30</v>
      </c>
      <c r="I988" s="228" t="s">
        <v>30</v>
      </c>
    </row>
    <row r="989" spans="1:9" ht="15.75">
      <c r="A989" s="202" t="s">
        <v>1422</v>
      </c>
      <c r="B989" s="202"/>
      <c r="C989" s="202"/>
      <c r="D989" s="202" t="s">
        <v>1423</v>
      </c>
      <c r="E989" s="202"/>
      <c r="F989" s="202"/>
      <c r="G989" s="229"/>
      <c r="H989" s="229">
        <f>SUMIFS(H8:H988,A8:A988,"8.*",A8:A988,"&lt;&gt;INSUMO",A8:A988,"&lt;&gt;AUXILIAR*")</f>
        <v>11133.04</v>
      </c>
      <c r="I989" s="230"/>
    </row>
    <row r="990" spans="1:9">
      <c r="A990" s="201" t="s">
        <v>30</v>
      </c>
      <c r="B990" s="201" t="s">
        <v>30</v>
      </c>
      <c r="C990" s="201" t="s">
        <v>30</v>
      </c>
      <c r="D990" s="201" t="s">
        <v>30</v>
      </c>
      <c r="E990" s="201" t="s">
        <v>30</v>
      </c>
      <c r="F990" s="201" t="s">
        <v>30</v>
      </c>
      <c r="G990" s="227" t="s">
        <v>30</v>
      </c>
      <c r="H990" s="227" t="s">
        <v>30</v>
      </c>
      <c r="I990" s="228" t="s">
        <v>30</v>
      </c>
    </row>
    <row r="991" spans="1:9" ht="30">
      <c r="A991" s="199" t="s">
        <v>1425</v>
      </c>
      <c r="B991" s="199" t="s">
        <v>10</v>
      </c>
      <c r="C991" s="199" t="s">
        <v>395</v>
      </c>
      <c r="D991" s="199" t="s">
        <v>396</v>
      </c>
      <c r="E991" s="199" t="s">
        <v>156</v>
      </c>
      <c r="F991" s="199" t="s">
        <v>1426</v>
      </c>
      <c r="G991" s="223">
        <f>SUM(H992)</f>
        <v>71.7</v>
      </c>
      <c r="H991" s="223">
        <f>TRUNC(G991 * VALUE(SUBSTITUTE(F991,"QTD: ","")), 2)</f>
        <v>462.46</v>
      </c>
      <c r="I991" s="224" t="str">
        <f>IF(ROUND(ABS(G991-Orçamento!G196),2)&lt;0.01,"OK","DIVERGENTE")</f>
        <v>OK</v>
      </c>
    </row>
    <row r="992" spans="1:9">
      <c r="A992" s="200" t="s">
        <v>15</v>
      </c>
      <c r="B992" s="200" t="s">
        <v>10</v>
      </c>
      <c r="C992" s="200" t="s">
        <v>200</v>
      </c>
      <c r="D992" s="200" t="s">
        <v>201</v>
      </c>
      <c r="E992" s="200" t="s">
        <v>18</v>
      </c>
      <c r="F992" s="200" t="s">
        <v>398</v>
      </c>
      <c r="G992" s="225">
        <v>23.9</v>
      </c>
      <c r="H992" s="225">
        <f>ROUND(F992*G992,2)</f>
        <v>71.7</v>
      </c>
      <c r="I992" s="226"/>
    </row>
    <row r="993" spans="1:9">
      <c r="A993" s="201" t="s">
        <v>30</v>
      </c>
      <c r="B993" s="201" t="s">
        <v>30</v>
      </c>
      <c r="C993" s="201" t="s">
        <v>30</v>
      </c>
      <c r="D993" s="201" t="s">
        <v>30</v>
      </c>
      <c r="E993" s="201" t="s">
        <v>30</v>
      </c>
      <c r="F993" s="201" t="s">
        <v>30</v>
      </c>
      <c r="G993" s="227" t="s">
        <v>30</v>
      </c>
      <c r="H993" s="227" t="s">
        <v>30</v>
      </c>
      <c r="I993" s="228" t="s">
        <v>30</v>
      </c>
    </row>
    <row r="994" spans="1:9" ht="30">
      <c r="A994" s="199" t="s">
        <v>1427</v>
      </c>
      <c r="B994" s="199" t="s">
        <v>1428</v>
      </c>
      <c r="C994" s="199" t="s">
        <v>1429</v>
      </c>
      <c r="D994" s="199" t="s">
        <v>1430</v>
      </c>
      <c r="E994" s="199" t="s">
        <v>28</v>
      </c>
      <c r="F994" s="199" t="s">
        <v>1431</v>
      </c>
      <c r="G994" s="223">
        <v>39.42</v>
      </c>
      <c r="H994" s="223">
        <f>TRUNC(G994 * VALUE(SUBSTITUTE(F994,"QTD: ","")), 2)</f>
        <v>1783.75</v>
      </c>
      <c r="I994" s="224" t="str">
        <f>IF(ROUND(ABS(G994-Orçamento!G197),2)&lt;0.01,"OK","DIVERGENTE")</f>
        <v>OK</v>
      </c>
    </row>
    <row r="995" spans="1:9">
      <c r="A995" s="200" t="s">
        <v>15</v>
      </c>
      <c r="B995" s="200" t="s">
        <v>1428</v>
      </c>
      <c r="C995" s="200" t="s">
        <v>1376</v>
      </c>
      <c r="D995" s="200" t="s">
        <v>1377</v>
      </c>
      <c r="E995" s="200" t="s">
        <v>18</v>
      </c>
      <c r="F995" s="200" t="s">
        <v>640</v>
      </c>
      <c r="G995" s="225">
        <v>32.479999999999997</v>
      </c>
      <c r="H995" s="225">
        <f t="shared" ref="H995:H999" si="132">ROUND(F995*G995,2)</f>
        <v>2.6</v>
      </c>
      <c r="I995" s="226"/>
    </row>
    <row r="996" spans="1:9">
      <c r="A996" s="200" t="s">
        <v>15</v>
      </c>
      <c r="B996" s="200" t="s">
        <v>1428</v>
      </c>
      <c r="C996" s="200" t="s">
        <v>84</v>
      </c>
      <c r="D996" s="200" t="s">
        <v>85</v>
      </c>
      <c r="E996" s="200" t="s">
        <v>18</v>
      </c>
      <c r="F996" s="200" t="s">
        <v>686</v>
      </c>
      <c r="G996" s="225">
        <v>25.89</v>
      </c>
      <c r="H996" s="225">
        <f t="shared" si="132"/>
        <v>4.1399999999999997</v>
      </c>
      <c r="I996" s="226"/>
    </row>
    <row r="997" spans="1:9" ht="30">
      <c r="A997" s="200" t="s">
        <v>15</v>
      </c>
      <c r="B997" s="200" t="s">
        <v>1428</v>
      </c>
      <c r="C997" s="200" t="s">
        <v>1432</v>
      </c>
      <c r="D997" s="200" t="s">
        <v>1433</v>
      </c>
      <c r="E997" s="200" t="s">
        <v>156</v>
      </c>
      <c r="F997" s="200" t="s">
        <v>138</v>
      </c>
      <c r="G997" s="225">
        <v>451.25</v>
      </c>
      <c r="H997" s="225">
        <f t="shared" si="132"/>
        <v>2.2599999999999998</v>
      </c>
      <c r="I997" s="226"/>
    </row>
    <row r="998" spans="1:9">
      <c r="A998" s="200" t="s">
        <v>15</v>
      </c>
      <c r="B998" s="200" t="s">
        <v>1428</v>
      </c>
      <c r="C998" s="200" t="s">
        <v>1434</v>
      </c>
      <c r="D998" s="200" t="s">
        <v>1435</v>
      </c>
      <c r="E998" s="200" t="s">
        <v>156</v>
      </c>
      <c r="F998" s="200" t="s">
        <v>1436</v>
      </c>
      <c r="G998" s="225">
        <v>792.3</v>
      </c>
      <c r="H998" s="225">
        <f t="shared" si="132"/>
        <v>0.08</v>
      </c>
      <c r="I998" s="226"/>
    </row>
    <row r="999" spans="1:9">
      <c r="A999" s="200" t="s">
        <v>15</v>
      </c>
      <c r="B999" s="200" t="s">
        <v>1428</v>
      </c>
      <c r="C999" s="200" t="s">
        <v>1437</v>
      </c>
      <c r="D999" s="200" t="s">
        <v>1438</v>
      </c>
      <c r="E999" s="200" t="s">
        <v>28</v>
      </c>
      <c r="F999" s="200" t="s">
        <v>25</v>
      </c>
      <c r="G999" s="225">
        <v>30.35</v>
      </c>
      <c r="H999" s="225">
        <f t="shared" si="132"/>
        <v>30.35</v>
      </c>
      <c r="I999" s="226"/>
    </row>
    <row r="1000" spans="1:9">
      <c r="A1000" s="201" t="s">
        <v>30</v>
      </c>
      <c r="B1000" s="201" t="s">
        <v>30</v>
      </c>
      <c r="C1000" s="201" t="s">
        <v>30</v>
      </c>
      <c r="D1000" s="201" t="s">
        <v>30</v>
      </c>
      <c r="E1000" s="201" t="s">
        <v>30</v>
      </c>
      <c r="F1000" s="201" t="s">
        <v>30</v>
      </c>
      <c r="G1000" s="227" t="s">
        <v>30</v>
      </c>
      <c r="H1000" s="227" t="s">
        <v>30</v>
      </c>
      <c r="I1000" s="228" t="s">
        <v>30</v>
      </c>
    </row>
    <row r="1001" spans="1:9">
      <c r="A1001" s="199" t="s">
        <v>1440</v>
      </c>
      <c r="B1001" s="199" t="s">
        <v>10</v>
      </c>
      <c r="C1001" s="199" t="s">
        <v>1441</v>
      </c>
      <c r="D1001" s="199" t="s">
        <v>1442</v>
      </c>
      <c r="E1001" s="199" t="s">
        <v>156</v>
      </c>
      <c r="F1001" s="199" t="s">
        <v>1443</v>
      </c>
      <c r="G1001" s="223">
        <f>SUM(H1002:H1003)</f>
        <v>248.72</v>
      </c>
      <c r="H1001" s="223">
        <f>TRUNC(G1001 * VALUE(SUBSTITUTE(F1001,"QTD: ","")), 2)</f>
        <v>1489.83</v>
      </c>
      <c r="I1001" s="224" t="str">
        <f>IF(ROUND(ABS(G1001-Orçamento!G198),2)&lt;0.01,"OK","DIVERGENTE")</f>
        <v>OK</v>
      </c>
    </row>
    <row r="1002" spans="1:9">
      <c r="A1002" s="200" t="s">
        <v>15</v>
      </c>
      <c r="B1002" s="200" t="s">
        <v>10</v>
      </c>
      <c r="C1002" s="200" t="s">
        <v>200</v>
      </c>
      <c r="D1002" s="200" t="s">
        <v>201</v>
      </c>
      <c r="E1002" s="200" t="s">
        <v>18</v>
      </c>
      <c r="F1002" s="200" t="s">
        <v>202</v>
      </c>
      <c r="G1002" s="225">
        <v>23.9</v>
      </c>
      <c r="H1002" s="225">
        <f t="shared" ref="H1002:H1003" si="133">ROUND(F1002*G1002,2)</f>
        <v>59.75</v>
      </c>
      <c r="I1002" s="226"/>
    </row>
    <row r="1003" spans="1:9">
      <c r="A1003" s="200" t="s">
        <v>15</v>
      </c>
      <c r="B1003" s="200" t="s">
        <v>10</v>
      </c>
      <c r="C1003" s="200" t="s">
        <v>1444</v>
      </c>
      <c r="D1003" s="200" t="s">
        <v>1442</v>
      </c>
      <c r="E1003" s="200" t="s">
        <v>156</v>
      </c>
      <c r="F1003" s="200" t="s">
        <v>25</v>
      </c>
      <c r="G1003" s="225">
        <v>188.97</v>
      </c>
      <c r="H1003" s="225">
        <f t="shared" si="133"/>
        <v>188.97</v>
      </c>
      <c r="I1003" s="226"/>
    </row>
    <row r="1004" spans="1:9">
      <c r="A1004" s="201" t="s">
        <v>30</v>
      </c>
      <c r="B1004" s="201" t="s">
        <v>30</v>
      </c>
      <c r="C1004" s="201" t="s">
        <v>30</v>
      </c>
      <c r="D1004" s="201" t="s">
        <v>30</v>
      </c>
      <c r="E1004" s="201" t="s">
        <v>30</v>
      </c>
      <c r="F1004" s="201" t="s">
        <v>30</v>
      </c>
      <c r="G1004" s="227" t="s">
        <v>30</v>
      </c>
      <c r="H1004" s="227" t="s">
        <v>30</v>
      </c>
      <c r="I1004" s="228" t="s">
        <v>30</v>
      </c>
    </row>
    <row r="1005" spans="1:9" ht="30">
      <c r="A1005" s="199" t="s">
        <v>1445</v>
      </c>
      <c r="B1005" s="199" t="s">
        <v>143</v>
      </c>
      <c r="C1005" s="199" t="s">
        <v>1446</v>
      </c>
      <c r="D1005" s="199" t="s">
        <v>1447</v>
      </c>
      <c r="E1005" s="199" t="s">
        <v>13</v>
      </c>
      <c r="F1005" s="199" t="s">
        <v>1448</v>
      </c>
      <c r="G1005" s="223">
        <f>SUM(H1006:H1008)</f>
        <v>75.489999999999995</v>
      </c>
      <c r="H1005" s="223">
        <f>TRUNC(G1005 * VALUE(SUBSTITUTE(F1005,"QTD: ","")), 2)</f>
        <v>1506.02</v>
      </c>
      <c r="I1005" s="224" t="str">
        <f>IF(ROUND(ABS(G1005-Orçamento!G199),2)&lt;0.01,"OK","DIVERGENTE")</f>
        <v>OK</v>
      </c>
    </row>
    <row r="1006" spans="1:9">
      <c r="A1006" s="200" t="s">
        <v>149</v>
      </c>
      <c r="B1006" s="200" t="s">
        <v>143</v>
      </c>
      <c r="C1006" s="200" t="s">
        <v>1450</v>
      </c>
      <c r="D1006" s="200" t="s">
        <v>1451</v>
      </c>
      <c r="E1006" s="200" t="s">
        <v>18</v>
      </c>
      <c r="F1006" s="200" t="s">
        <v>1452</v>
      </c>
      <c r="G1006" s="225">
        <v>32.32</v>
      </c>
      <c r="H1006" s="225">
        <f t="shared" ref="H1006:H1008" si="134">TRUNC(F1006*G1006,2)</f>
        <v>1.63</v>
      </c>
      <c r="I1006" s="226" t="str">
        <f>IFERROR(IF(ROUND(G1006, 2) &lt;&gt; ROUND(VLOOKUP("C"&amp;C1006,C:G, 5, FALSE), 2), "VALOR AUXILIAR DIVERGENTE", "OK"), "NÃO ENCONTRADO")</f>
        <v>OK</v>
      </c>
    </row>
    <row r="1007" spans="1:9">
      <c r="A1007" s="200" t="s">
        <v>149</v>
      </c>
      <c r="B1007" s="200" t="s">
        <v>143</v>
      </c>
      <c r="C1007" s="200" t="s">
        <v>150</v>
      </c>
      <c r="D1007" s="200" t="s">
        <v>151</v>
      </c>
      <c r="E1007" s="200" t="s">
        <v>18</v>
      </c>
      <c r="F1007" s="200" t="s">
        <v>1453</v>
      </c>
      <c r="G1007" s="225">
        <v>31.04</v>
      </c>
      <c r="H1007" s="225">
        <f t="shared" si="134"/>
        <v>7.86</v>
      </c>
      <c r="I1007" s="226" t="str">
        <f>IFERROR(IF(ROUND(G1007, 2) &lt;&gt; ROUND(VLOOKUP("C"&amp;C1007,C:G, 5, FALSE), 2), "VALOR AUXILIAR DIVERGENTE", "OK"), "NÃO ENCONTRADO")</f>
        <v>OK</v>
      </c>
    </row>
    <row r="1008" spans="1:9" ht="45">
      <c r="A1008" s="200" t="s">
        <v>15</v>
      </c>
      <c r="B1008" s="200" t="s">
        <v>143</v>
      </c>
      <c r="C1008" s="200" t="s">
        <v>1454</v>
      </c>
      <c r="D1008" s="200" t="s">
        <v>1455</v>
      </c>
      <c r="E1008" s="200" t="s">
        <v>470</v>
      </c>
      <c r="F1008" s="200" t="s">
        <v>1456</v>
      </c>
      <c r="G1008" s="225">
        <v>2.64</v>
      </c>
      <c r="H1008" s="225">
        <f t="shared" si="134"/>
        <v>66</v>
      </c>
      <c r="I1008" s="226"/>
    </row>
    <row r="1009" spans="1:9">
      <c r="A1009" s="201" t="s">
        <v>30</v>
      </c>
      <c r="B1009" s="201" t="s">
        <v>30</v>
      </c>
      <c r="C1009" s="201" t="s">
        <v>30</v>
      </c>
      <c r="D1009" s="201" t="s">
        <v>30</v>
      </c>
      <c r="E1009" s="201" t="s">
        <v>30</v>
      </c>
      <c r="F1009" s="201" t="s">
        <v>30</v>
      </c>
      <c r="G1009" s="227" t="s">
        <v>30</v>
      </c>
      <c r="H1009" s="227" t="s">
        <v>30</v>
      </c>
      <c r="I1009" s="228" t="s">
        <v>30</v>
      </c>
    </row>
    <row r="1010" spans="1:9">
      <c r="A1010" s="199" t="s">
        <v>1457</v>
      </c>
      <c r="B1010" s="199" t="s">
        <v>1344</v>
      </c>
      <c r="C1010" s="199" t="s">
        <v>1458</v>
      </c>
      <c r="D1010" s="199" t="s">
        <v>1459</v>
      </c>
      <c r="E1010" s="199" t="s">
        <v>1460</v>
      </c>
      <c r="F1010" s="199" t="s">
        <v>1461</v>
      </c>
      <c r="G1010" s="223">
        <f>SUM(H1011:H1012)</f>
        <v>10.74</v>
      </c>
      <c r="H1010" s="223">
        <f>TRUNC(G1010 * VALUE(SUBSTITUTE(F1010,"QTD: ","")), 2)</f>
        <v>428.52</v>
      </c>
      <c r="I1010" s="224" t="str">
        <f>IF(ROUND(ABS(G1010-Orçamento!G200),2)&lt;0.01,"OK","DIVERGENTE")</f>
        <v>OK</v>
      </c>
    </row>
    <row r="1011" spans="1:9" ht="60">
      <c r="A1011" s="200" t="s">
        <v>149</v>
      </c>
      <c r="B1011" s="200" t="s">
        <v>143</v>
      </c>
      <c r="C1011" s="200" t="s">
        <v>1462</v>
      </c>
      <c r="D1011" s="200" t="s">
        <v>1463</v>
      </c>
      <c r="E1011" s="200" t="s">
        <v>171</v>
      </c>
      <c r="F1011" s="200" t="s">
        <v>403</v>
      </c>
      <c r="G1011" s="225">
        <v>293.72000000000003</v>
      </c>
      <c r="H1011" s="225">
        <f t="shared" ref="H1011:H1012" si="135">ROUND(F1011*G1011,2)</f>
        <v>8.81</v>
      </c>
      <c r="I1011" s="226" t="str">
        <f>IFERROR(IF(ROUND(G1011, 2) &lt;&gt; ROUND(VLOOKUP("C"&amp;C1011,C:G, 5, FALSE), 2), "VALOR AUXILIAR DIVERGENTE", "OK"), "NÃO ENCONTRADO")</f>
        <v>OK</v>
      </c>
    </row>
    <row r="1012" spans="1:9">
      <c r="A1012" s="200" t="s">
        <v>15</v>
      </c>
      <c r="B1012" s="200" t="s">
        <v>143</v>
      </c>
      <c r="C1012" s="200" t="s">
        <v>1464</v>
      </c>
      <c r="D1012" s="200" t="s">
        <v>1465</v>
      </c>
      <c r="E1012" s="200" t="s">
        <v>18</v>
      </c>
      <c r="F1012" s="200" t="s">
        <v>1466</v>
      </c>
      <c r="G1012" s="225">
        <v>21.39</v>
      </c>
      <c r="H1012" s="225">
        <f t="shared" si="135"/>
        <v>1.93</v>
      </c>
      <c r="I1012" s="226"/>
    </row>
    <row r="1013" spans="1:9">
      <c r="A1013" s="201" t="s">
        <v>30</v>
      </c>
      <c r="B1013" s="201" t="s">
        <v>30</v>
      </c>
      <c r="C1013" s="201" t="s">
        <v>30</v>
      </c>
      <c r="D1013" s="201" t="s">
        <v>30</v>
      </c>
      <c r="E1013" s="201" t="s">
        <v>30</v>
      </c>
      <c r="F1013" s="201" t="s">
        <v>30</v>
      </c>
      <c r="G1013" s="227" t="s">
        <v>30</v>
      </c>
      <c r="H1013" s="227" t="s">
        <v>30</v>
      </c>
      <c r="I1013" s="228" t="s">
        <v>30</v>
      </c>
    </row>
    <row r="1014" spans="1:9">
      <c r="A1014" s="199" t="s">
        <v>1467</v>
      </c>
      <c r="B1014" s="199" t="s">
        <v>10</v>
      </c>
      <c r="C1014" s="199" t="s">
        <v>1441</v>
      </c>
      <c r="D1014" s="199" t="s">
        <v>1442</v>
      </c>
      <c r="E1014" s="199" t="s">
        <v>156</v>
      </c>
      <c r="F1014" s="199" t="s">
        <v>1468</v>
      </c>
      <c r="G1014" s="223">
        <f>SUM(H1015:H1016)</f>
        <v>248.72</v>
      </c>
      <c r="H1014" s="223">
        <f>TRUNC(G1014 * VALUE(SUBSTITUTE(F1014,"QTD: ","")), 2)</f>
        <v>2238.48</v>
      </c>
      <c r="I1014" s="224" t="str">
        <f>IF(ROUND(ABS(G1014-Orçamento!G202),2)&lt;0.01,"OK","DIVERGENTE")</f>
        <v>OK</v>
      </c>
    </row>
    <row r="1015" spans="1:9">
      <c r="A1015" s="200" t="s">
        <v>15</v>
      </c>
      <c r="B1015" s="200" t="s">
        <v>10</v>
      </c>
      <c r="C1015" s="200" t="s">
        <v>200</v>
      </c>
      <c r="D1015" s="200" t="s">
        <v>201</v>
      </c>
      <c r="E1015" s="200" t="s">
        <v>18</v>
      </c>
      <c r="F1015" s="200" t="s">
        <v>202</v>
      </c>
      <c r="G1015" s="225">
        <v>23.9</v>
      </c>
      <c r="H1015" s="225">
        <f t="shared" ref="H1015:H1016" si="136">ROUND(F1015*G1015,2)</f>
        <v>59.75</v>
      </c>
      <c r="I1015" s="226"/>
    </row>
    <row r="1016" spans="1:9">
      <c r="A1016" s="200" t="s">
        <v>15</v>
      </c>
      <c r="B1016" s="200" t="s">
        <v>10</v>
      </c>
      <c r="C1016" s="200" t="s">
        <v>1444</v>
      </c>
      <c r="D1016" s="200" t="s">
        <v>1442</v>
      </c>
      <c r="E1016" s="200" t="s">
        <v>156</v>
      </c>
      <c r="F1016" s="200" t="s">
        <v>25</v>
      </c>
      <c r="G1016" s="225">
        <v>188.97</v>
      </c>
      <c r="H1016" s="225">
        <f t="shared" si="136"/>
        <v>188.97</v>
      </c>
      <c r="I1016" s="226"/>
    </row>
    <row r="1017" spans="1:9">
      <c r="A1017" s="201" t="s">
        <v>30</v>
      </c>
      <c r="B1017" s="201" t="s">
        <v>30</v>
      </c>
      <c r="C1017" s="201" t="s">
        <v>30</v>
      </c>
      <c r="D1017" s="201" t="s">
        <v>30</v>
      </c>
      <c r="E1017" s="201" t="s">
        <v>30</v>
      </c>
      <c r="F1017" s="201" t="s">
        <v>30</v>
      </c>
      <c r="G1017" s="227" t="s">
        <v>30</v>
      </c>
      <c r="H1017" s="227" t="s">
        <v>30</v>
      </c>
      <c r="I1017" s="228" t="s">
        <v>30</v>
      </c>
    </row>
    <row r="1018" spans="1:9" ht="30">
      <c r="A1018" s="199" t="s">
        <v>1470</v>
      </c>
      <c r="B1018" s="199" t="s">
        <v>10</v>
      </c>
      <c r="C1018" s="199" t="s">
        <v>1471</v>
      </c>
      <c r="D1018" s="199" t="s">
        <v>1472</v>
      </c>
      <c r="E1018" s="199" t="s">
        <v>13</v>
      </c>
      <c r="F1018" s="199" t="s">
        <v>1473</v>
      </c>
      <c r="G1018" s="223">
        <f>SUM(H1019:H1022)</f>
        <v>19.89</v>
      </c>
      <c r="H1018" s="223">
        <f>TRUNC(G1018 * VALUE(SUBSTITUTE(F1018,"QTD: ","")), 2)</f>
        <v>3580.2</v>
      </c>
      <c r="I1018" s="224" t="str">
        <f>IF(ROUND(ABS(G1018-Orçamento!G203),2)&lt;0.01,"OK","DIVERGENTE")</f>
        <v>OK</v>
      </c>
    </row>
    <row r="1019" spans="1:9">
      <c r="A1019" s="200" t="s">
        <v>15</v>
      </c>
      <c r="B1019" s="200" t="s">
        <v>10</v>
      </c>
      <c r="C1019" s="200" t="s">
        <v>57</v>
      </c>
      <c r="D1019" s="200" t="s">
        <v>58</v>
      </c>
      <c r="E1019" s="200" t="s">
        <v>18</v>
      </c>
      <c r="F1019" s="200" t="s">
        <v>620</v>
      </c>
      <c r="G1019" s="225">
        <v>23.9</v>
      </c>
      <c r="H1019" s="225">
        <f t="shared" ref="H1019:H1022" si="137">ROUND(F1019*G1019,2)</f>
        <v>4.3</v>
      </c>
      <c r="I1019" s="226"/>
    </row>
    <row r="1020" spans="1:9">
      <c r="A1020" s="200" t="s">
        <v>15</v>
      </c>
      <c r="B1020" s="200" t="s">
        <v>10</v>
      </c>
      <c r="C1020" s="200" t="s">
        <v>1474</v>
      </c>
      <c r="D1020" s="200" t="s">
        <v>1475</v>
      </c>
      <c r="E1020" s="200" t="s">
        <v>18</v>
      </c>
      <c r="F1020" s="200" t="s">
        <v>90</v>
      </c>
      <c r="G1020" s="225">
        <v>29.08</v>
      </c>
      <c r="H1020" s="225">
        <f t="shared" si="137"/>
        <v>1.74</v>
      </c>
      <c r="I1020" s="226"/>
    </row>
    <row r="1021" spans="1:9">
      <c r="A1021" s="200" t="s">
        <v>15</v>
      </c>
      <c r="B1021" s="200" t="s">
        <v>10</v>
      </c>
      <c r="C1021" s="200" t="s">
        <v>1444</v>
      </c>
      <c r="D1021" s="200" t="s">
        <v>1442</v>
      </c>
      <c r="E1021" s="200" t="s">
        <v>156</v>
      </c>
      <c r="F1021" s="200" t="s">
        <v>97</v>
      </c>
      <c r="G1021" s="225">
        <v>188.97</v>
      </c>
      <c r="H1021" s="225">
        <f t="shared" si="137"/>
        <v>1.89</v>
      </c>
      <c r="I1021" s="226"/>
    </row>
    <row r="1022" spans="1:9">
      <c r="A1022" s="200" t="s">
        <v>15</v>
      </c>
      <c r="B1022" s="200" t="s">
        <v>10</v>
      </c>
      <c r="C1022" s="200" t="s">
        <v>1476</v>
      </c>
      <c r="D1022" s="200" t="s">
        <v>1477</v>
      </c>
      <c r="E1022" s="200" t="s">
        <v>13</v>
      </c>
      <c r="F1022" s="200" t="s">
        <v>25</v>
      </c>
      <c r="G1022" s="225">
        <v>11.96</v>
      </c>
      <c r="H1022" s="225">
        <f t="shared" si="137"/>
        <v>11.96</v>
      </c>
      <c r="I1022" s="226"/>
    </row>
    <row r="1023" spans="1:9">
      <c r="A1023" s="201" t="s">
        <v>30</v>
      </c>
      <c r="B1023" s="201" t="s">
        <v>30</v>
      </c>
      <c r="C1023" s="201" t="s">
        <v>30</v>
      </c>
      <c r="D1023" s="201" t="s">
        <v>30</v>
      </c>
      <c r="E1023" s="201" t="s">
        <v>30</v>
      </c>
      <c r="F1023" s="201" t="s">
        <v>30</v>
      </c>
      <c r="G1023" s="227" t="s">
        <v>30</v>
      </c>
      <c r="H1023" s="227" t="s">
        <v>30</v>
      </c>
      <c r="I1023" s="228" t="s">
        <v>30</v>
      </c>
    </row>
    <row r="1024" spans="1:9">
      <c r="A1024" s="199" t="s">
        <v>1478</v>
      </c>
      <c r="B1024" s="199" t="s">
        <v>1344</v>
      </c>
      <c r="C1024" s="199" t="s">
        <v>1458</v>
      </c>
      <c r="D1024" s="199" t="s">
        <v>1459</v>
      </c>
      <c r="E1024" s="199" t="s">
        <v>1460</v>
      </c>
      <c r="F1024" s="199" t="s">
        <v>1479</v>
      </c>
      <c r="G1024" s="223">
        <f>SUM(H1025:H1026)</f>
        <v>10.74</v>
      </c>
      <c r="H1024" s="223">
        <f>TRUNC(G1024 * VALUE(SUBSTITUTE(F1024,"QTD: ","")), 2)</f>
        <v>3866.4</v>
      </c>
      <c r="I1024" s="224" t="str">
        <f>IF(ROUND(ABS(G1024-Orçamento!G204),2)&lt;0.01,"OK","DIVERGENTE")</f>
        <v>OK</v>
      </c>
    </row>
    <row r="1025" spans="1:9" ht="60">
      <c r="A1025" s="200" t="s">
        <v>149</v>
      </c>
      <c r="B1025" s="200" t="s">
        <v>143</v>
      </c>
      <c r="C1025" s="200" t="s">
        <v>1462</v>
      </c>
      <c r="D1025" s="200" t="s">
        <v>1463</v>
      </c>
      <c r="E1025" s="200" t="s">
        <v>171</v>
      </c>
      <c r="F1025" s="200" t="s">
        <v>403</v>
      </c>
      <c r="G1025" s="225">
        <v>293.72000000000003</v>
      </c>
      <c r="H1025" s="225">
        <f t="shared" ref="H1025:H1026" si="138">ROUND(F1025*G1025,2)</f>
        <v>8.81</v>
      </c>
      <c r="I1025" s="226" t="str">
        <f>IFERROR(IF(ROUND(G1025, 2) &lt;&gt; ROUND(VLOOKUP("C"&amp;C1025,C:G, 5, FALSE), 2), "VALOR AUXILIAR DIVERGENTE", "OK"), "NÃO ENCONTRADO")</f>
        <v>OK</v>
      </c>
    </row>
    <row r="1026" spans="1:9">
      <c r="A1026" s="200" t="s">
        <v>15</v>
      </c>
      <c r="B1026" s="200" t="s">
        <v>143</v>
      </c>
      <c r="C1026" s="200" t="s">
        <v>1464</v>
      </c>
      <c r="D1026" s="200" t="s">
        <v>1465</v>
      </c>
      <c r="E1026" s="200" t="s">
        <v>18</v>
      </c>
      <c r="F1026" s="200" t="s">
        <v>1466</v>
      </c>
      <c r="G1026" s="225">
        <v>21.39</v>
      </c>
      <c r="H1026" s="225">
        <f t="shared" si="138"/>
        <v>1.93</v>
      </c>
      <c r="I1026" s="226"/>
    </row>
    <row r="1027" spans="1:9">
      <c r="A1027" s="201" t="s">
        <v>30</v>
      </c>
      <c r="B1027" s="201" t="s">
        <v>30</v>
      </c>
      <c r="C1027" s="201" t="s">
        <v>30</v>
      </c>
      <c r="D1027" s="201" t="s">
        <v>30</v>
      </c>
      <c r="E1027" s="201" t="s">
        <v>30</v>
      </c>
      <c r="F1027" s="201" t="s">
        <v>30</v>
      </c>
      <c r="G1027" s="227" t="s">
        <v>30</v>
      </c>
      <c r="H1027" s="227" t="s">
        <v>30</v>
      </c>
      <c r="I1027" s="228" t="s">
        <v>30</v>
      </c>
    </row>
    <row r="1028" spans="1:9" ht="15.75">
      <c r="A1028" s="202" t="s">
        <v>1481</v>
      </c>
      <c r="B1028" s="202"/>
      <c r="C1028" s="202"/>
      <c r="D1028" s="202" t="s">
        <v>1482</v>
      </c>
      <c r="E1028" s="202"/>
      <c r="F1028" s="202"/>
      <c r="G1028" s="229"/>
      <c r="H1028" s="229">
        <f>SUMIFS(H8:H1027,A8:A1027,"9.*",A8:A1027,"&lt;&gt;INSUMO",A8:A1027,"&lt;&gt;AUXILIAR*")</f>
        <v>15355.659999999998</v>
      </c>
      <c r="I1028" s="230"/>
    </row>
    <row r="1029" spans="1:9">
      <c r="A1029" s="201" t="s">
        <v>30</v>
      </c>
      <c r="B1029" s="201" t="s">
        <v>30</v>
      </c>
      <c r="C1029" s="201" t="s">
        <v>30</v>
      </c>
      <c r="D1029" s="201" t="s">
        <v>30</v>
      </c>
      <c r="E1029" s="201" t="s">
        <v>30</v>
      </c>
      <c r="F1029" s="201" t="s">
        <v>30</v>
      </c>
      <c r="G1029" s="227" t="s">
        <v>30</v>
      </c>
      <c r="H1029" s="227" t="s">
        <v>30</v>
      </c>
      <c r="I1029" s="228" t="s">
        <v>30</v>
      </c>
    </row>
    <row r="1030" spans="1:9" ht="15.75">
      <c r="A1030" s="203"/>
      <c r="B1030" s="203"/>
      <c r="C1030" s="203"/>
      <c r="D1030" s="203" t="s">
        <v>1484</v>
      </c>
      <c r="E1030" s="203"/>
      <c r="F1030" s="203"/>
      <c r="G1030" s="231"/>
      <c r="H1030" s="231">
        <f>SUMIFS(H8:H1029,A8:A1029,"&lt;&gt;INSUMO",A8:A1029,"&lt;&gt;AUXILIAR*",A8:A1029,"&lt;&gt;SUBTOTAL*",A8:A1029,"&lt;&gt; ")</f>
        <v>137373.54000000007</v>
      </c>
      <c r="I1030" s="232"/>
    </row>
    <row r="1031" spans="1:9">
      <c r="A1031" s="204" t="s">
        <v>149</v>
      </c>
      <c r="B1031" s="204" t="s">
        <v>143</v>
      </c>
      <c r="C1031" s="204" t="s">
        <v>1485</v>
      </c>
      <c r="D1031" s="204" t="s">
        <v>151</v>
      </c>
      <c r="E1031" s="204" t="s">
        <v>18</v>
      </c>
      <c r="F1031" s="204" t="s">
        <v>998</v>
      </c>
      <c r="G1031" s="233">
        <f>SUM(H1032:H1039)</f>
        <v>31.04</v>
      </c>
      <c r="H1031" s="233">
        <f>TRUNC(G1031 * 1, 2)</f>
        <v>31.04</v>
      </c>
      <c r="I1031" s="234"/>
    </row>
    <row r="1032" spans="1:9" ht="30">
      <c r="A1032" s="200" t="s">
        <v>1486</v>
      </c>
      <c r="B1032" s="200" t="s">
        <v>143</v>
      </c>
      <c r="C1032" s="200" t="s">
        <v>1487</v>
      </c>
      <c r="D1032" s="200" t="s">
        <v>1488</v>
      </c>
      <c r="E1032" s="200" t="s">
        <v>18</v>
      </c>
      <c r="F1032" s="200" t="s">
        <v>25</v>
      </c>
      <c r="G1032" s="225">
        <v>0.45</v>
      </c>
      <c r="H1032" s="225">
        <f t="shared" ref="H1032:H1039" si="139">TRUNC(F1032*G1032,2)</f>
        <v>0.45</v>
      </c>
      <c r="I1032" s="226" t="str">
        <f>IFERROR(IF(ROUND(G1032, 2) &lt;&gt; ROUND(VLOOKUP("C"&amp;C1032,C:G, 5, FALSE), 2), "VALOR AUXILIAR DIVERGENTE", "OK"), "NÃO ENCONTRADO")</f>
        <v>OK</v>
      </c>
    </row>
    <row r="1033" spans="1:9" ht="30">
      <c r="A1033" s="200" t="s">
        <v>15</v>
      </c>
      <c r="B1033" s="200" t="s">
        <v>143</v>
      </c>
      <c r="C1033" s="200" t="s">
        <v>1490</v>
      </c>
      <c r="D1033" s="200" t="s">
        <v>1491</v>
      </c>
      <c r="E1033" s="200" t="s">
        <v>18</v>
      </c>
      <c r="F1033" s="200" t="s">
        <v>25</v>
      </c>
      <c r="G1033" s="225">
        <v>1.54</v>
      </c>
      <c r="H1033" s="225">
        <f t="shared" si="139"/>
        <v>1.54</v>
      </c>
      <c r="I1033" s="226"/>
    </row>
    <row r="1034" spans="1:9" ht="30">
      <c r="A1034" s="200" t="s">
        <v>15</v>
      </c>
      <c r="B1034" s="200" t="s">
        <v>143</v>
      </c>
      <c r="C1034" s="200" t="s">
        <v>1492</v>
      </c>
      <c r="D1034" s="200" t="s">
        <v>1493</v>
      </c>
      <c r="E1034" s="200" t="s">
        <v>18</v>
      </c>
      <c r="F1034" s="200" t="s">
        <v>25</v>
      </c>
      <c r="G1034" s="225">
        <v>0.56999999999999995</v>
      </c>
      <c r="H1034" s="225">
        <f t="shared" si="139"/>
        <v>0.56999999999999995</v>
      </c>
      <c r="I1034" s="226"/>
    </row>
    <row r="1035" spans="1:9" ht="30">
      <c r="A1035" s="200" t="s">
        <v>15</v>
      </c>
      <c r="B1035" s="200" t="s">
        <v>143</v>
      </c>
      <c r="C1035" s="200" t="s">
        <v>1494</v>
      </c>
      <c r="D1035" s="200" t="s">
        <v>1495</v>
      </c>
      <c r="E1035" s="200" t="s">
        <v>18</v>
      </c>
      <c r="F1035" s="200" t="s">
        <v>25</v>
      </c>
      <c r="G1035" s="225">
        <v>0.11</v>
      </c>
      <c r="H1035" s="225">
        <f t="shared" si="139"/>
        <v>0.11</v>
      </c>
      <c r="I1035" s="226"/>
    </row>
    <row r="1036" spans="1:9" ht="30">
      <c r="A1036" s="200" t="s">
        <v>15</v>
      </c>
      <c r="B1036" s="200" t="s">
        <v>143</v>
      </c>
      <c r="C1036" s="200" t="s">
        <v>1496</v>
      </c>
      <c r="D1036" s="200" t="s">
        <v>1497</v>
      </c>
      <c r="E1036" s="200" t="s">
        <v>18</v>
      </c>
      <c r="F1036" s="200" t="s">
        <v>25</v>
      </c>
      <c r="G1036" s="225">
        <v>1.43</v>
      </c>
      <c r="H1036" s="225">
        <f t="shared" si="139"/>
        <v>1.43</v>
      </c>
      <c r="I1036" s="226"/>
    </row>
    <row r="1037" spans="1:9" ht="30">
      <c r="A1037" s="200" t="s">
        <v>15</v>
      </c>
      <c r="B1037" s="200" t="s">
        <v>143</v>
      </c>
      <c r="C1037" s="200" t="s">
        <v>1498</v>
      </c>
      <c r="D1037" s="200" t="s">
        <v>1499</v>
      </c>
      <c r="E1037" s="200" t="s">
        <v>18</v>
      </c>
      <c r="F1037" s="200" t="s">
        <v>25</v>
      </c>
      <c r="G1037" s="225">
        <v>1.07</v>
      </c>
      <c r="H1037" s="225">
        <f t="shared" si="139"/>
        <v>1.07</v>
      </c>
      <c r="I1037" s="226"/>
    </row>
    <row r="1038" spans="1:9" ht="30">
      <c r="A1038" s="200" t="s">
        <v>15</v>
      </c>
      <c r="B1038" s="200" t="s">
        <v>143</v>
      </c>
      <c r="C1038" s="200" t="s">
        <v>1500</v>
      </c>
      <c r="D1038" s="200" t="s">
        <v>1501</v>
      </c>
      <c r="E1038" s="200" t="s">
        <v>18</v>
      </c>
      <c r="F1038" s="200" t="s">
        <v>25</v>
      </c>
      <c r="G1038" s="225">
        <v>4.4800000000000004</v>
      </c>
      <c r="H1038" s="225">
        <f t="shared" si="139"/>
        <v>4.4800000000000004</v>
      </c>
      <c r="I1038" s="226"/>
    </row>
    <row r="1039" spans="1:9">
      <c r="A1039" s="200" t="s">
        <v>15</v>
      </c>
      <c r="B1039" s="200" t="s">
        <v>143</v>
      </c>
      <c r="C1039" s="200" t="s">
        <v>1464</v>
      </c>
      <c r="D1039" s="200" t="s">
        <v>1465</v>
      </c>
      <c r="E1039" s="200" t="s">
        <v>18</v>
      </c>
      <c r="F1039" s="200" t="s">
        <v>25</v>
      </c>
      <c r="G1039" s="225">
        <v>21.39</v>
      </c>
      <c r="H1039" s="225">
        <f t="shared" si="139"/>
        <v>21.39</v>
      </c>
      <c r="I1039" s="226"/>
    </row>
    <row r="1040" spans="1:9">
      <c r="A1040" s="201" t="s">
        <v>30</v>
      </c>
      <c r="B1040" s="201" t="s">
        <v>30</v>
      </c>
      <c r="C1040" s="201" t="s">
        <v>30</v>
      </c>
      <c r="D1040" s="201" t="s">
        <v>30</v>
      </c>
      <c r="E1040" s="201" t="s">
        <v>30</v>
      </c>
      <c r="F1040" s="201" t="s">
        <v>30</v>
      </c>
      <c r="G1040" s="227" t="s">
        <v>30</v>
      </c>
      <c r="H1040" s="227" t="s">
        <v>30</v>
      </c>
      <c r="I1040" s="228" t="s">
        <v>30</v>
      </c>
    </row>
    <row r="1041" spans="1:9" ht="75">
      <c r="A1041" s="204" t="s">
        <v>149</v>
      </c>
      <c r="B1041" s="204" t="s">
        <v>143</v>
      </c>
      <c r="C1041" s="204" t="s">
        <v>1502</v>
      </c>
      <c r="D1041" s="204" t="s">
        <v>163</v>
      </c>
      <c r="E1041" s="204" t="s">
        <v>164</v>
      </c>
      <c r="F1041" s="204" t="s">
        <v>998</v>
      </c>
      <c r="G1041" s="233">
        <f>SUM(H1042:H1045)</f>
        <v>98.62</v>
      </c>
      <c r="H1041" s="233">
        <f>TRUNC(G1041 * 1, 2)</f>
        <v>98.62</v>
      </c>
      <c r="I1041" s="234"/>
    </row>
    <row r="1042" spans="1:9" ht="75">
      <c r="A1042" s="200" t="s">
        <v>1486</v>
      </c>
      <c r="B1042" s="200" t="s">
        <v>143</v>
      </c>
      <c r="C1042" s="200" t="s">
        <v>1503</v>
      </c>
      <c r="D1042" s="200" t="s">
        <v>1504</v>
      </c>
      <c r="E1042" s="200" t="s">
        <v>18</v>
      </c>
      <c r="F1042" s="200" t="s">
        <v>25</v>
      </c>
      <c r="G1042" s="225">
        <v>5.63</v>
      </c>
      <c r="H1042" s="225">
        <f t="shared" ref="H1042:H1045" si="140">TRUNC(F1042*G1042,2)</f>
        <v>5.63</v>
      </c>
      <c r="I1042" s="226" t="str">
        <f>IFERROR(IF(ROUND(G1042, 2) &lt;&gt; ROUND(VLOOKUP("C"&amp;C1042,C:G, 5, FALSE), 2), "VALOR AUXILIAR DIVERGENTE", "OK"), "NÃO ENCONTRADO")</f>
        <v>OK</v>
      </c>
    </row>
    <row r="1043" spans="1:9" ht="75">
      <c r="A1043" s="200" t="s">
        <v>1486</v>
      </c>
      <c r="B1043" s="200" t="s">
        <v>143</v>
      </c>
      <c r="C1043" s="200" t="s">
        <v>1505</v>
      </c>
      <c r="D1043" s="200" t="s">
        <v>1506</v>
      </c>
      <c r="E1043" s="200" t="s">
        <v>18</v>
      </c>
      <c r="F1043" s="200" t="s">
        <v>25</v>
      </c>
      <c r="G1043" s="225">
        <v>13.95</v>
      </c>
      <c r="H1043" s="225">
        <f t="shared" si="140"/>
        <v>13.95</v>
      </c>
      <c r="I1043" s="226" t="str">
        <f>IFERROR(IF(ROUND(G1043, 2) &lt;&gt; ROUND(VLOOKUP("C"&amp;C1043,C:G, 5, FALSE), 2), "VALOR AUXILIAR DIVERGENTE", "OK"), "NÃO ENCONTRADO")</f>
        <v>OK</v>
      </c>
    </row>
    <row r="1044" spans="1:9" ht="75">
      <c r="A1044" s="200" t="s">
        <v>1486</v>
      </c>
      <c r="B1044" s="200" t="s">
        <v>143</v>
      </c>
      <c r="C1044" s="200" t="s">
        <v>1507</v>
      </c>
      <c r="D1044" s="200" t="s">
        <v>1508</v>
      </c>
      <c r="E1044" s="200" t="s">
        <v>18</v>
      </c>
      <c r="F1044" s="200" t="s">
        <v>25</v>
      </c>
      <c r="G1044" s="225">
        <v>39.75</v>
      </c>
      <c r="H1044" s="225">
        <f t="shared" si="140"/>
        <v>39.75</v>
      </c>
      <c r="I1044" s="226" t="str">
        <f>IFERROR(IF(ROUND(G1044, 2) &lt;&gt; ROUND(VLOOKUP("C"&amp;C1044,C:G, 5, FALSE), 2), "VALOR AUXILIAR DIVERGENTE", "OK"), "NÃO ENCONTRADO")</f>
        <v>OK</v>
      </c>
    </row>
    <row r="1045" spans="1:9" ht="30">
      <c r="A1045" s="200" t="s">
        <v>1486</v>
      </c>
      <c r="B1045" s="200" t="s">
        <v>143</v>
      </c>
      <c r="C1045" s="200" t="s">
        <v>1509</v>
      </c>
      <c r="D1045" s="200" t="s">
        <v>1510</v>
      </c>
      <c r="E1045" s="200" t="s">
        <v>18</v>
      </c>
      <c r="F1045" s="200" t="s">
        <v>25</v>
      </c>
      <c r="G1045" s="225">
        <v>39.29</v>
      </c>
      <c r="H1045" s="225">
        <f t="shared" si="140"/>
        <v>39.29</v>
      </c>
      <c r="I1045" s="226" t="str">
        <f>IFERROR(IF(ROUND(G1045, 2) &lt;&gt; ROUND(VLOOKUP("C"&amp;C1045,C:G, 5, FALSE), 2), "VALOR AUXILIAR DIVERGENTE", "OK"), "NÃO ENCONTRADO")</f>
        <v>OK</v>
      </c>
    </row>
    <row r="1046" spans="1:9">
      <c r="A1046" s="201" t="s">
        <v>30</v>
      </c>
      <c r="B1046" s="201" t="s">
        <v>30</v>
      </c>
      <c r="C1046" s="201" t="s">
        <v>30</v>
      </c>
      <c r="D1046" s="201" t="s">
        <v>30</v>
      </c>
      <c r="E1046" s="201" t="s">
        <v>30</v>
      </c>
      <c r="F1046" s="201" t="s">
        <v>30</v>
      </c>
      <c r="G1046" s="227" t="s">
        <v>30</v>
      </c>
      <c r="H1046" s="227" t="s">
        <v>30</v>
      </c>
      <c r="I1046" s="228" t="s">
        <v>30</v>
      </c>
    </row>
    <row r="1047" spans="1:9" ht="75">
      <c r="A1047" s="204" t="s">
        <v>149</v>
      </c>
      <c r="B1047" s="204" t="s">
        <v>143</v>
      </c>
      <c r="C1047" s="204" t="s">
        <v>1511</v>
      </c>
      <c r="D1047" s="204" t="s">
        <v>169</v>
      </c>
      <c r="E1047" s="204" t="s">
        <v>171</v>
      </c>
      <c r="F1047" s="204" t="s">
        <v>998</v>
      </c>
      <c r="G1047" s="233">
        <f>SUM(H1048:H1053)</f>
        <v>370.49</v>
      </c>
      <c r="H1047" s="233">
        <f>TRUNC(G1047 * 1, 2)</f>
        <v>370.49</v>
      </c>
      <c r="I1047" s="234"/>
    </row>
    <row r="1048" spans="1:9" ht="75">
      <c r="A1048" s="200" t="s">
        <v>1486</v>
      </c>
      <c r="B1048" s="200" t="s">
        <v>143</v>
      </c>
      <c r="C1048" s="200" t="s">
        <v>1512</v>
      </c>
      <c r="D1048" s="200" t="s">
        <v>1513</v>
      </c>
      <c r="E1048" s="200" t="s">
        <v>18</v>
      </c>
      <c r="F1048" s="200" t="s">
        <v>25</v>
      </c>
      <c r="G1048" s="225">
        <v>203.93</v>
      </c>
      <c r="H1048" s="225">
        <f t="shared" ref="H1048:H1053" si="141">TRUNC(F1048*G1048,2)</f>
        <v>203.93</v>
      </c>
      <c r="I1048" s="226" t="str">
        <f t="shared" ref="I1048:I1053" si="142">IFERROR(IF(ROUND(G1048, 2) &lt;&gt; ROUND(VLOOKUP("C"&amp;C1048,C:G, 5, FALSE), 2), "VALOR AUXILIAR DIVERGENTE", "OK"), "NÃO ENCONTRADO")</f>
        <v>OK</v>
      </c>
    </row>
    <row r="1049" spans="1:9" ht="75">
      <c r="A1049" s="200" t="s">
        <v>1486</v>
      </c>
      <c r="B1049" s="200" t="s">
        <v>143</v>
      </c>
      <c r="C1049" s="200" t="s">
        <v>1514</v>
      </c>
      <c r="D1049" s="200" t="s">
        <v>1515</v>
      </c>
      <c r="E1049" s="200" t="s">
        <v>18</v>
      </c>
      <c r="F1049" s="200" t="s">
        <v>25</v>
      </c>
      <c r="G1049" s="225">
        <v>67.94</v>
      </c>
      <c r="H1049" s="225">
        <f t="shared" si="141"/>
        <v>67.94</v>
      </c>
      <c r="I1049" s="226" t="str">
        <f t="shared" si="142"/>
        <v>OK</v>
      </c>
    </row>
    <row r="1050" spans="1:9" ht="75">
      <c r="A1050" s="200" t="s">
        <v>1486</v>
      </c>
      <c r="B1050" s="200" t="s">
        <v>143</v>
      </c>
      <c r="C1050" s="200" t="s">
        <v>1503</v>
      </c>
      <c r="D1050" s="200" t="s">
        <v>1504</v>
      </c>
      <c r="E1050" s="200" t="s">
        <v>18</v>
      </c>
      <c r="F1050" s="200" t="s">
        <v>25</v>
      </c>
      <c r="G1050" s="225">
        <v>5.63</v>
      </c>
      <c r="H1050" s="225">
        <f t="shared" si="141"/>
        <v>5.63</v>
      </c>
      <c r="I1050" s="226" t="str">
        <f t="shared" si="142"/>
        <v>OK</v>
      </c>
    </row>
    <row r="1051" spans="1:9" ht="75">
      <c r="A1051" s="200" t="s">
        <v>1486</v>
      </c>
      <c r="B1051" s="200" t="s">
        <v>143</v>
      </c>
      <c r="C1051" s="200" t="s">
        <v>1505</v>
      </c>
      <c r="D1051" s="200" t="s">
        <v>1506</v>
      </c>
      <c r="E1051" s="200" t="s">
        <v>18</v>
      </c>
      <c r="F1051" s="200" t="s">
        <v>25</v>
      </c>
      <c r="G1051" s="225">
        <v>13.95</v>
      </c>
      <c r="H1051" s="225">
        <f t="shared" si="141"/>
        <v>13.95</v>
      </c>
      <c r="I1051" s="226" t="str">
        <f t="shared" si="142"/>
        <v>OK</v>
      </c>
    </row>
    <row r="1052" spans="1:9" ht="75">
      <c r="A1052" s="200" t="s">
        <v>1486</v>
      </c>
      <c r="B1052" s="200" t="s">
        <v>143</v>
      </c>
      <c r="C1052" s="200" t="s">
        <v>1507</v>
      </c>
      <c r="D1052" s="200" t="s">
        <v>1508</v>
      </c>
      <c r="E1052" s="200" t="s">
        <v>18</v>
      </c>
      <c r="F1052" s="200" t="s">
        <v>25</v>
      </c>
      <c r="G1052" s="225">
        <v>39.75</v>
      </c>
      <c r="H1052" s="225">
        <f t="shared" si="141"/>
        <v>39.75</v>
      </c>
      <c r="I1052" s="226" t="str">
        <f t="shared" si="142"/>
        <v>OK</v>
      </c>
    </row>
    <row r="1053" spans="1:9" ht="30">
      <c r="A1053" s="200" t="s">
        <v>1486</v>
      </c>
      <c r="B1053" s="200" t="s">
        <v>143</v>
      </c>
      <c r="C1053" s="200" t="s">
        <v>1509</v>
      </c>
      <c r="D1053" s="200" t="s">
        <v>1510</v>
      </c>
      <c r="E1053" s="200" t="s">
        <v>18</v>
      </c>
      <c r="F1053" s="200" t="s">
        <v>25</v>
      </c>
      <c r="G1053" s="225">
        <v>39.29</v>
      </c>
      <c r="H1053" s="225">
        <f t="shared" si="141"/>
        <v>39.29</v>
      </c>
      <c r="I1053" s="226" t="str">
        <f t="shared" si="142"/>
        <v>OK</v>
      </c>
    </row>
    <row r="1054" spans="1:9">
      <c r="A1054" s="201" t="s">
        <v>30</v>
      </c>
      <c r="B1054" s="201" t="s">
        <v>30</v>
      </c>
      <c r="C1054" s="201" t="s">
        <v>30</v>
      </c>
      <c r="D1054" s="201" t="s">
        <v>30</v>
      </c>
      <c r="E1054" s="201" t="s">
        <v>30</v>
      </c>
      <c r="F1054" s="201" t="s">
        <v>30</v>
      </c>
      <c r="G1054" s="227" t="s">
        <v>30</v>
      </c>
      <c r="H1054" s="227" t="s">
        <v>30</v>
      </c>
      <c r="I1054" s="228" t="s">
        <v>30</v>
      </c>
    </row>
    <row r="1055" spans="1:9" ht="45">
      <c r="A1055" s="204" t="s">
        <v>149</v>
      </c>
      <c r="B1055" s="204" t="s">
        <v>143</v>
      </c>
      <c r="C1055" s="204" t="s">
        <v>1516</v>
      </c>
      <c r="D1055" s="204" t="s">
        <v>175</v>
      </c>
      <c r="E1055" s="204" t="s">
        <v>164</v>
      </c>
      <c r="F1055" s="204" t="s">
        <v>998</v>
      </c>
      <c r="G1055" s="233">
        <f>SUM(H1056:H1058)</f>
        <v>84.990000000000009</v>
      </c>
      <c r="H1055" s="233">
        <f>TRUNC(G1055 * 1, 2)</f>
        <v>84.99</v>
      </c>
      <c r="I1055" s="234"/>
    </row>
    <row r="1056" spans="1:9" ht="45">
      <c r="A1056" s="200" t="s">
        <v>1486</v>
      </c>
      <c r="B1056" s="200" t="s">
        <v>143</v>
      </c>
      <c r="C1056" s="200" t="s">
        <v>1518</v>
      </c>
      <c r="D1056" s="200" t="s">
        <v>1519</v>
      </c>
      <c r="E1056" s="200" t="s">
        <v>18</v>
      </c>
      <c r="F1056" s="200" t="s">
        <v>25</v>
      </c>
      <c r="G1056" s="225">
        <v>10.06</v>
      </c>
      <c r="H1056" s="225">
        <f t="shared" ref="H1056:H1058" si="143">TRUNC(F1056*G1056,2)</f>
        <v>10.06</v>
      </c>
      <c r="I1056" s="226" t="str">
        <f>IFERROR(IF(ROUND(G1056, 2) &lt;&gt; ROUND(VLOOKUP("C"&amp;C1056,C:G, 5, FALSE), 2), "VALOR AUXILIAR DIVERGENTE", "OK"), "NÃO ENCONTRADO")</f>
        <v>OK</v>
      </c>
    </row>
    <row r="1057" spans="1:9" ht="45">
      <c r="A1057" s="200" t="s">
        <v>1486</v>
      </c>
      <c r="B1057" s="200" t="s">
        <v>143</v>
      </c>
      <c r="C1057" s="200" t="s">
        <v>1520</v>
      </c>
      <c r="D1057" s="200" t="s">
        <v>1521</v>
      </c>
      <c r="E1057" s="200" t="s">
        <v>18</v>
      </c>
      <c r="F1057" s="200" t="s">
        <v>25</v>
      </c>
      <c r="G1057" s="225">
        <v>38.08</v>
      </c>
      <c r="H1057" s="225">
        <f t="shared" si="143"/>
        <v>38.08</v>
      </c>
      <c r="I1057" s="226" t="str">
        <f>IFERROR(IF(ROUND(G1057, 2) &lt;&gt; ROUND(VLOOKUP("C"&amp;C1057,C:G, 5, FALSE), 2), "VALOR AUXILIAR DIVERGENTE", "OK"), "NÃO ENCONTRADO")</f>
        <v>OK</v>
      </c>
    </row>
    <row r="1058" spans="1:9" ht="30">
      <c r="A1058" s="200" t="s">
        <v>1486</v>
      </c>
      <c r="B1058" s="200" t="s">
        <v>143</v>
      </c>
      <c r="C1058" s="200" t="s">
        <v>1522</v>
      </c>
      <c r="D1058" s="200" t="s">
        <v>1523</v>
      </c>
      <c r="E1058" s="200" t="s">
        <v>18</v>
      </c>
      <c r="F1058" s="200" t="s">
        <v>25</v>
      </c>
      <c r="G1058" s="225">
        <v>36.85</v>
      </c>
      <c r="H1058" s="225">
        <f t="shared" si="143"/>
        <v>36.85</v>
      </c>
      <c r="I1058" s="226" t="str">
        <f>IFERROR(IF(ROUND(G1058, 2) &lt;&gt; ROUND(VLOOKUP("C"&amp;C1058,C:G, 5, FALSE), 2), "VALOR AUXILIAR DIVERGENTE", "OK"), "NÃO ENCONTRADO")</f>
        <v>OK</v>
      </c>
    </row>
    <row r="1059" spans="1:9">
      <c r="A1059" s="201" t="s">
        <v>30</v>
      </c>
      <c r="B1059" s="201" t="s">
        <v>30</v>
      </c>
      <c r="C1059" s="201" t="s">
        <v>30</v>
      </c>
      <c r="D1059" s="201" t="s">
        <v>30</v>
      </c>
      <c r="E1059" s="201" t="s">
        <v>30</v>
      </c>
      <c r="F1059" s="201" t="s">
        <v>30</v>
      </c>
      <c r="G1059" s="227" t="s">
        <v>30</v>
      </c>
      <c r="H1059" s="227" t="s">
        <v>30</v>
      </c>
      <c r="I1059" s="228" t="s">
        <v>30</v>
      </c>
    </row>
    <row r="1060" spans="1:9" ht="45">
      <c r="A1060" s="204" t="s">
        <v>149</v>
      </c>
      <c r="B1060" s="204" t="s">
        <v>143</v>
      </c>
      <c r="C1060" s="204" t="s">
        <v>1525</v>
      </c>
      <c r="D1060" s="204" t="s">
        <v>178</v>
      </c>
      <c r="E1060" s="204" t="s">
        <v>171</v>
      </c>
      <c r="F1060" s="204" t="s">
        <v>998</v>
      </c>
      <c r="G1060" s="233">
        <f>SUM(H1061:H1065)</f>
        <v>185.45000000000002</v>
      </c>
      <c r="H1060" s="233">
        <f>TRUNC(G1060 * 1, 2)</f>
        <v>185.45</v>
      </c>
      <c r="I1060" s="234"/>
    </row>
    <row r="1061" spans="1:9" ht="45">
      <c r="A1061" s="200" t="s">
        <v>1486</v>
      </c>
      <c r="B1061" s="200" t="s">
        <v>143</v>
      </c>
      <c r="C1061" s="200" t="s">
        <v>1518</v>
      </c>
      <c r="D1061" s="200" t="s">
        <v>1519</v>
      </c>
      <c r="E1061" s="200" t="s">
        <v>18</v>
      </c>
      <c r="F1061" s="200" t="s">
        <v>25</v>
      </c>
      <c r="G1061" s="225">
        <v>10.06</v>
      </c>
      <c r="H1061" s="225">
        <f t="shared" ref="H1061:H1065" si="144">TRUNC(F1061*G1061,2)</f>
        <v>10.06</v>
      </c>
      <c r="I1061" s="226" t="str">
        <f>IFERROR(IF(ROUND(G1061, 2) &lt;&gt; ROUND(VLOOKUP("C"&amp;C1061,C:G, 5, FALSE), 2), "VALOR AUXILIAR DIVERGENTE", "OK"), "NÃO ENCONTRADO")</f>
        <v>OK</v>
      </c>
    </row>
    <row r="1062" spans="1:9" ht="45">
      <c r="A1062" s="200" t="s">
        <v>1486</v>
      </c>
      <c r="B1062" s="200" t="s">
        <v>143</v>
      </c>
      <c r="C1062" s="200" t="s">
        <v>1520</v>
      </c>
      <c r="D1062" s="200" t="s">
        <v>1521</v>
      </c>
      <c r="E1062" s="200" t="s">
        <v>18</v>
      </c>
      <c r="F1062" s="200" t="s">
        <v>25</v>
      </c>
      <c r="G1062" s="225">
        <v>38.08</v>
      </c>
      <c r="H1062" s="225">
        <f t="shared" si="144"/>
        <v>38.08</v>
      </c>
      <c r="I1062" s="226" t="str">
        <f>IFERROR(IF(ROUND(G1062, 2) &lt;&gt; ROUND(VLOOKUP("C"&amp;C1062,C:G, 5, FALSE), 2), "VALOR AUXILIAR DIVERGENTE", "OK"), "NÃO ENCONTRADO")</f>
        <v>OK</v>
      </c>
    </row>
    <row r="1063" spans="1:9" ht="30">
      <c r="A1063" s="200" t="s">
        <v>1486</v>
      </c>
      <c r="B1063" s="200" t="s">
        <v>143</v>
      </c>
      <c r="C1063" s="200" t="s">
        <v>1522</v>
      </c>
      <c r="D1063" s="200" t="s">
        <v>1523</v>
      </c>
      <c r="E1063" s="200" t="s">
        <v>18</v>
      </c>
      <c r="F1063" s="200" t="s">
        <v>25</v>
      </c>
      <c r="G1063" s="225">
        <v>36.85</v>
      </c>
      <c r="H1063" s="225">
        <f t="shared" si="144"/>
        <v>36.85</v>
      </c>
      <c r="I1063" s="226" t="str">
        <f>IFERROR(IF(ROUND(G1063, 2) &lt;&gt; ROUND(VLOOKUP("C"&amp;C1063,C:G, 5, FALSE), 2), "VALOR AUXILIAR DIVERGENTE", "OK"), "NÃO ENCONTRADO")</f>
        <v>OK</v>
      </c>
    </row>
    <row r="1064" spans="1:9" ht="60">
      <c r="A1064" s="200" t="s">
        <v>1486</v>
      </c>
      <c r="B1064" s="200" t="s">
        <v>143</v>
      </c>
      <c r="C1064" s="200" t="s">
        <v>1526</v>
      </c>
      <c r="D1064" s="200" t="s">
        <v>1527</v>
      </c>
      <c r="E1064" s="200" t="s">
        <v>18</v>
      </c>
      <c r="F1064" s="200" t="s">
        <v>25</v>
      </c>
      <c r="G1064" s="225">
        <v>52.86</v>
      </c>
      <c r="H1064" s="225">
        <f t="shared" si="144"/>
        <v>52.86</v>
      </c>
      <c r="I1064" s="226" t="str">
        <f>IFERROR(IF(ROUND(G1064, 2) &lt;&gt; ROUND(VLOOKUP("C"&amp;C1064,C:G, 5, FALSE), 2), "VALOR AUXILIAR DIVERGENTE", "OK"), "NÃO ENCONTRADO")</f>
        <v>OK</v>
      </c>
    </row>
    <row r="1065" spans="1:9" ht="45">
      <c r="A1065" s="200" t="s">
        <v>1486</v>
      </c>
      <c r="B1065" s="200" t="s">
        <v>143</v>
      </c>
      <c r="C1065" s="200" t="s">
        <v>1528</v>
      </c>
      <c r="D1065" s="200" t="s">
        <v>1529</v>
      </c>
      <c r="E1065" s="200" t="s">
        <v>18</v>
      </c>
      <c r="F1065" s="200" t="s">
        <v>25</v>
      </c>
      <c r="G1065" s="225">
        <v>47.6</v>
      </c>
      <c r="H1065" s="225">
        <f t="shared" si="144"/>
        <v>47.6</v>
      </c>
      <c r="I1065" s="226" t="str">
        <f>IFERROR(IF(ROUND(G1065, 2) &lt;&gt; ROUND(VLOOKUP("C"&amp;C1065,C:G, 5, FALSE), 2), "VALOR AUXILIAR DIVERGENTE", "OK"), "NÃO ENCONTRADO")</f>
        <v>OK</v>
      </c>
    </row>
    <row r="1066" spans="1:9">
      <c r="A1066" s="201" t="s">
        <v>30</v>
      </c>
      <c r="B1066" s="201" t="s">
        <v>30</v>
      </c>
      <c r="C1066" s="201" t="s">
        <v>30</v>
      </c>
      <c r="D1066" s="201" t="s">
        <v>30</v>
      </c>
      <c r="E1066" s="201" t="s">
        <v>30</v>
      </c>
      <c r="F1066" s="201" t="s">
        <v>30</v>
      </c>
      <c r="G1066" s="227" t="s">
        <v>30</v>
      </c>
      <c r="H1066" s="227" t="s">
        <v>30</v>
      </c>
      <c r="I1066" s="228" t="s">
        <v>30</v>
      </c>
    </row>
    <row r="1067" spans="1:9" ht="45">
      <c r="A1067" s="204" t="s">
        <v>149</v>
      </c>
      <c r="B1067" s="204" t="s">
        <v>143</v>
      </c>
      <c r="C1067" s="204" t="s">
        <v>1530</v>
      </c>
      <c r="D1067" s="204" t="s">
        <v>208</v>
      </c>
      <c r="E1067" s="204" t="s">
        <v>164</v>
      </c>
      <c r="F1067" s="204" t="s">
        <v>998</v>
      </c>
      <c r="G1067" s="233">
        <f>SUM(H1068:H1070)</f>
        <v>114.72</v>
      </c>
      <c r="H1067" s="233">
        <f>TRUNC(G1067 * 1, 2)</f>
        <v>114.72</v>
      </c>
      <c r="I1067" s="234"/>
    </row>
    <row r="1068" spans="1:9" ht="45">
      <c r="A1068" s="200" t="s">
        <v>1486</v>
      </c>
      <c r="B1068" s="200" t="s">
        <v>143</v>
      </c>
      <c r="C1068" s="200" t="s">
        <v>1531</v>
      </c>
      <c r="D1068" s="200" t="s">
        <v>1532</v>
      </c>
      <c r="E1068" s="200" t="s">
        <v>18</v>
      </c>
      <c r="F1068" s="200" t="s">
        <v>25</v>
      </c>
      <c r="G1068" s="225">
        <v>14.23</v>
      </c>
      <c r="H1068" s="225">
        <f t="shared" ref="H1068:H1070" si="145">TRUNC(F1068*G1068,2)</f>
        <v>14.23</v>
      </c>
      <c r="I1068" s="226" t="str">
        <f>IFERROR(IF(ROUND(G1068, 2) &lt;&gt; ROUND(VLOOKUP("C"&amp;C1068,C:G, 5, FALSE), 2), "VALOR AUXILIAR DIVERGENTE", "OK"), "NÃO ENCONTRADO")</f>
        <v>OK</v>
      </c>
    </row>
    <row r="1069" spans="1:9" ht="45">
      <c r="A1069" s="200" t="s">
        <v>1486</v>
      </c>
      <c r="B1069" s="200" t="s">
        <v>143</v>
      </c>
      <c r="C1069" s="200" t="s">
        <v>1534</v>
      </c>
      <c r="D1069" s="200" t="s">
        <v>1535</v>
      </c>
      <c r="E1069" s="200" t="s">
        <v>18</v>
      </c>
      <c r="F1069" s="200" t="s">
        <v>25</v>
      </c>
      <c r="G1069" s="225">
        <v>53.86</v>
      </c>
      <c r="H1069" s="225">
        <f t="shared" si="145"/>
        <v>53.86</v>
      </c>
      <c r="I1069" s="226" t="str">
        <f>IFERROR(IF(ROUND(G1069, 2) &lt;&gt; ROUND(VLOOKUP("C"&amp;C1069,C:G, 5, FALSE), 2), "VALOR AUXILIAR DIVERGENTE", "OK"), "NÃO ENCONTRADO")</f>
        <v>OK</v>
      </c>
    </row>
    <row r="1070" spans="1:9" ht="30">
      <c r="A1070" s="200" t="s">
        <v>1486</v>
      </c>
      <c r="B1070" s="200" t="s">
        <v>143</v>
      </c>
      <c r="C1070" s="200" t="s">
        <v>1536</v>
      </c>
      <c r="D1070" s="200" t="s">
        <v>1537</v>
      </c>
      <c r="E1070" s="200" t="s">
        <v>18</v>
      </c>
      <c r="F1070" s="200" t="s">
        <v>25</v>
      </c>
      <c r="G1070" s="225">
        <v>46.63</v>
      </c>
      <c r="H1070" s="225">
        <f t="shared" si="145"/>
        <v>46.63</v>
      </c>
      <c r="I1070" s="226" t="str">
        <f>IFERROR(IF(ROUND(G1070, 2) &lt;&gt; ROUND(VLOOKUP("C"&amp;C1070,C:G, 5, FALSE), 2), "VALOR AUXILIAR DIVERGENTE", "OK"), "NÃO ENCONTRADO")</f>
        <v>OK</v>
      </c>
    </row>
    <row r="1071" spans="1:9">
      <c r="A1071" s="201" t="s">
        <v>30</v>
      </c>
      <c r="B1071" s="201" t="s">
        <v>30</v>
      </c>
      <c r="C1071" s="201" t="s">
        <v>30</v>
      </c>
      <c r="D1071" s="201" t="s">
        <v>30</v>
      </c>
      <c r="E1071" s="201" t="s">
        <v>30</v>
      </c>
      <c r="F1071" s="201" t="s">
        <v>30</v>
      </c>
      <c r="G1071" s="227" t="s">
        <v>30</v>
      </c>
      <c r="H1071" s="227" t="s">
        <v>30</v>
      </c>
      <c r="I1071" s="228" t="s">
        <v>30</v>
      </c>
    </row>
    <row r="1072" spans="1:9" ht="45">
      <c r="A1072" s="204" t="s">
        <v>149</v>
      </c>
      <c r="B1072" s="204" t="s">
        <v>143</v>
      </c>
      <c r="C1072" s="204" t="s">
        <v>1538</v>
      </c>
      <c r="D1072" s="204" t="s">
        <v>213</v>
      </c>
      <c r="E1072" s="204" t="s">
        <v>171</v>
      </c>
      <c r="F1072" s="204" t="s">
        <v>998</v>
      </c>
      <c r="G1072" s="233">
        <f>SUM(H1073:H1077)</f>
        <v>286.03999999999996</v>
      </c>
      <c r="H1072" s="233">
        <f>TRUNC(G1072 * 1, 2)</f>
        <v>286.04000000000002</v>
      </c>
      <c r="I1072" s="234"/>
    </row>
    <row r="1073" spans="1:9" ht="60">
      <c r="A1073" s="200" t="s">
        <v>1486</v>
      </c>
      <c r="B1073" s="200" t="s">
        <v>143</v>
      </c>
      <c r="C1073" s="200" t="s">
        <v>1539</v>
      </c>
      <c r="D1073" s="200" t="s">
        <v>1540</v>
      </c>
      <c r="E1073" s="200" t="s">
        <v>18</v>
      </c>
      <c r="F1073" s="200" t="s">
        <v>25</v>
      </c>
      <c r="G1073" s="225">
        <v>104</v>
      </c>
      <c r="H1073" s="225">
        <f t="shared" ref="H1073:H1077" si="146">TRUNC(F1073*G1073,2)</f>
        <v>104</v>
      </c>
      <c r="I1073" s="226" t="str">
        <f>IFERROR(IF(ROUND(G1073, 2) &lt;&gt; ROUND(VLOOKUP("C"&amp;C1073,C:G, 5, FALSE), 2), "VALOR AUXILIAR DIVERGENTE", "OK"), "NÃO ENCONTRADO")</f>
        <v>OK</v>
      </c>
    </row>
    <row r="1074" spans="1:9" ht="45">
      <c r="A1074" s="200" t="s">
        <v>1486</v>
      </c>
      <c r="B1074" s="200" t="s">
        <v>143</v>
      </c>
      <c r="C1074" s="200" t="s">
        <v>1541</v>
      </c>
      <c r="D1074" s="200" t="s">
        <v>1542</v>
      </c>
      <c r="E1074" s="200" t="s">
        <v>18</v>
      </c>
      <c r="F1074" s="200" t="s">
        <v>25</v>
      </c>
      <c r="G1074" s="225">
        <v>67.319999999999993</v>
      </c>
      <c r="H1074" s="225">
        <f t="shared" si="146"/>
        <v>67.319999999999993</v>
      </c>
      <c r="I1074" s="226" t="str">
        <f>IFERROR(IF(ROUND(G1074, 2) &lt;&gt; ROUND(VLOOKUP("C"&amp;C1074,C:G, 5, FALSE), 2), "VALOR AUXILIAR DIVERGENTE", "OK"), "NÃO ENCONTRADO")</f>
        <v>OK</v>
      </c>
    </row>
    <row r="1075" spans="1:9" ht="45">
      <c r="A1075" s="200" t="s">
        <v>1486</v>
      </c>
      <c r="B1075" s="200" t="s">
        <v>143</v>
      </c>
      <c r="C1075" s="200" t="s">
        <v>1531</v>
      </c>
      <c r="D1075" s="200" t="s">
        <v>1532</v>
      </c>
      <c r="E1075" s="200" t="s">
        <v>18</v>
      </c>
      <c r="F1075" s="200" t="s">
        <v>25</v>
      </c>
      <c r="G1075" s="225">
        <v>14.23</v>
      </c>
      <c r="H1075" s="225">
        <f t="shared" si="146"/>
        <v>14.23</v>
      </c>
      <c r="I1075" s="226" t="str">
        <f>IFERROR(IF(ROUND(G1075, 2) &lt;&gt; ROUND(VLOOKUP("C"&amp;C1075,C:G, 5, FALSE), 2), "VALOR AUXILIAR DIVERGENTE", "OK"), "NÃO ENCONTRADO")</f>
        <v>OK</v>
      </c>
    </row>
    <row r="1076" spans="1:9" ht="45">
      <c r="A1076" s="200" t="s">
        <v>1486</v>
      </c>
      <c r="B1076" s="200" t="s">
        <v>143</v>
      </c>
      <c r="C1076" s="200" t="s">
        <v>1534</v>
      </c>
      <c r="D1076" s="200" t="s">
        <v>1535</v>
      </c>
      <c r="E1076" s="200" t="s">
        <v>18</v>
      </c>
      <c r="F1076" s="200" t="s">
        <v>25</v>
      </c>
      <c r="G1076" s="225">
        <v>53.86</v>
      </c>
      <c r="H1076" s="225">
        <f t="shared" si="146"/>
        <v>53.86</v>
      </c>
      <c r="I1076" s="226" t="str">
        <f>IFERROR(IF(ROUND(G1076, 2) &lt;&gt; ROUND(VLOOKUP("C"&amp;C1076,C:G, 5, FALSE), 2), "VALOR AUXILIAR DIVERGENTE", "OK"), "NÃO ENCONTRADO")</f>
        <v>OK</v>
      </c>
    </row>
    <row r="1077" spans="1:9" ht="30">
      <c r="A1077" s="200" t="s">
        <v>1486</v>
      </c>
      <c r="B1077" s="200" t="s">
        <v>143</v>
      </c>
      <c r="C1077" s="200" t="s">
        <v>1536</v>
      </c>
      <c r="D1077" s="200" t="s">
        <v>1537</v>
      </c>
      <c r="E1077" s="200" t="s">
        <v>18</v>
      </c>
      <c r="F1077" s="200" t="s">
        <v>25</v>
      </c>
      <c r="G1077" s="225">
        <v>46.63</v>
      </c>
      <c r="H1077" s="225">
        <f t="shared" si="146"/>
        <v>46.63</v>
      </c>
      <c r="I1077" s="226" t="str">
        <f>IFERROR(IF(ROUND(G1077, 2) &lt;&gt; ROUND(VLOOKUP("C"&amp;C1077,C:G, 5, FALSE), 2), "VALOR AUXILIAR DIVERGENTE", "OK"), "NÃO ENCONTRADO")</f>
        <v>OK</v>
      </c>
    </row>
    <row r="1078" spans="1:9">
      <c r="A1078" s="201" t="s">
        <v>30</v>
      </c>
      <c r="B1078" s="201" t="s">
        <v>30</v>
      </c>
      <c r="C1078" s="201" t="s">
        <v>30</v>
      </c>
      <c r="D1078" s="201" t="s">
        <v>30</v>
      </c>
      <c r="E1078" s="201" t="s">
        <v>30</v>
      </c>
      <c r="F1078" s="201" t="s">
        <v>30</v>
      </c>
      <c r="G1078" s="227" t="s">
        <v>30</v>
      </c>
      <c r="H1078" s="227" t="s">
        <v>30</v>
      </c>
      <c r="I1078" s="228" t="s">
        <v>30</v>
      </c>
    </row>
    <row r="1079" spans="1:9" ht="75">
      <c r="A1079" s="204" t="s">
        <v>149</v>
      </c>
      <c r="B1079" s="204" t="s">
        <v>143</v>
      </c>
      <c r="C1079" s="204" t="s">
        <v>1543</v>
      </c>
      <c r="D1079" s="204" t="s">
        <v>216</v>
      </c>
      <c r="E1079" s="204" t="s">
        <v>164</v>
      </c>
      <c r="F1079" s="204" t="s">
        <v>998</v>
      </c>
      <c r="G1079" s="233">
        <f>SUM(H1080:H1083)</f>
        <v>76.139999999999986</v>
      </c>
      <c r="H1079" s="233">
        <f>TRUNC(G1079 * 1, 2)</f>
        <v>76.14</v>
      </c>
      <c r="I1079" s="234"/>
    </row>
    <row r="1080" spans="1:9" ht="75">
      <c r="A1080" s="200" t="s">
        <v>1486</v>
      </c>
      <c r="B1080" s="200" t="s">
        <v>143</v>
      </c>
      <c r="C1080" s="200" t="s">
        <v>1546</v>
      </c>
      <c r="D1080" s="200" t="s">
        <v>1547</v>
      </c>
      <c r="E1080" s="200" t="s">
        <v>18</v>
      </c>
      <c r="F1080" s="200" t="s">
        <v>25</v>
      </c>
      <c r="G1080" s="225">
        <v>3.72</v>
      </c>
      <c r="H1080" s="225">
        <f t="shared" ref="H1080:H1083" si="147">TRUNC(F1080*G1080,2)</f>
        <v>3.72</v>
      </c>
      <c r="I1080" s="226" t="str">
        <f>IFERROR(IF(ROUND(G1080, 2) &lt;&gt; ROUND(VLOOKUP("C"&amp;C1080,C:G, 5, FALSE), 2), "VALOR AUXILIAR DIVERGENTE", "OK"), "NÃO ENCONTRADO")</f>
        <v>OK</v>
      </c>
    </row>
    <row r="1081" spans="1:9" ht="30">
      <c r="A1081" s="200" t="s">
        <v>1486</v>
      </c>
      <c r="B1081" s="200" t="s">
        <v>143</v>
      </c>
      <c r="C1081" s="200" t="s">
        <v>1509</v>
      </c>
      <c r="D1081" s="200" t="s">
        <v>1510</v>
      </c>
      <c r="E1081" s="200" t="s">
        <v>18</v>
      </c>
      <c r="F1081" s="200" t="s">
        <v>25</v>
      </c>
      <c r="G1081" s="225">
        <v>39.29</v>
      </c>
      <c r="H1081" s="225">
        <f t="shared" si="147"/>
        <v>39.29</v>
      </c>
      <c r="I1081" s="226" t="str">
        <f>IFERROR(IF(ROUND(G1081, 2) &lt;&gt; ROUND(VLOOKUP("C"&amp;C1081,C:G, 5, FALSE), 2), "VALOR AUXILIAR DIVERGENTE", "OK"), "NÃO ENCONTRADO")</f>
        <v>OK</v>
      </c>
    </row>
    <row r="1082" spans="1:9" ht="60">
      <c r="A1082" s="200" t="s">
        <v>1486</v>
      </c>
      <c r="B1082" s="200" t="s">
        <v>143</v>
      </c>
      <c r="C1082" s="200" t="s">
        <v>1548</v>
      </c>
      <c r="D1082" s="200" t="s">
        <v>1549</v>
      </c>
      <c r="E1082" s="200" t="s">
        <v>18</v>
      </c>
      <c r="F1082" s="200" t="s">
        <v>25</v>
      </c>
      <c r="G1082" s="225">
        <v>9.23</v>
      </c>
      <c r="H1082" s="225">
        <f t="shared" si="147"/>
        <v>9.23</v>
      </c>
      <c r="I1082" s="226" t="str">
        <f>IFERROR(IF(ROUND(G1082, 2) &lt;&gt; ROUND(VLOOKUP("C"&amp;C1082,C:G, 5, FALSE), 2), "VALOR AUXILIAR DIVERGENTE", "OK"), "NÃO ENCONTRADO")</f>
        <v>OK</v>
      </c>
    </row>
    <row r="1083" spans="1:9" ht="75">
      <c r="A1083" s="200" t="s">
        <v>1486</v>
      </c>
      <c r="B1083" s="200" t="s">
        <v>143</v>
      </c>
      <c r="C1083" s="200" t="s">
        <v>1550</v>
      </c>
      <c r="D1083" s="200" t="s">
        <v>1551</v>
      </c>
      <c r="E1083" s="200" t="s">
        <v>18</v>
      </c>
      <c r="F1083" s="200" t="s">
        <v>25</v>
      </c>
      <c r="G1083" s="225">
        <v>23.9</v>
      </c>
      <c r="H1083" s="225">
        <f t="shared" si="147"/>
        <v>23.9</v>
      </c>
      <c r="I1083" s="226" t="str">
        <f>IFERROR(IF(ROUND(G1083, 2) &lt;&gt; ROUND(VLOOKUP("C"&amp;C1083,C:G, 5, FALSE), 2), "VALOR AUXILIAR DIVERGENTE", "OK"), "NÃO ENCONTRADO")</f>
        <v>OK</v>
      </c>
    </row>
    <row r="1084" spans="1:9">
      <c r="A1084" s="201" t="s">
        <v>30</v>
      </c>
      <c r="B1084" s="201" t="s">
        <v>30</v>
      </c>
      <c r="C1084" s="201" t="s">
        <v>30</v>
      </c>
      <c r="D1084" s="201" t="s">
        <v>30</v>
      </c>
      <c r="E1084" s="201" t="s">
        <v>30</v>
      </c>
      <c r="F1084" s="201" t="s">
        <v>30</v>
      </c>
      <c r="G1084" s="227" t="s">
        <v>30</v>
      </c>
      <c r="H1084" s="227" t="s">
        <v>30</v>
      </c>
      <c r="I1084" s="228" t="s">
        <v>30</v>
      </c>
    </row>
    <row r="1085" spans="1:9" ht="75">
      <c r="A1085" s="204" t="s">
        <v>149</v>
      </c>
      <c r="B1085" s="204" t="s">
        <v>143</v>
      </c>
      <c r="C1085" s="204" t="s">
        <v>1552</v>
      </c>
      <c r="D1085" s="204" t="s">
        <v>219</v>
      </c>
      <c r="E1085" s="204" t="s">
        <v>171</v>
      </c>
      <c r="F1085" s="204" t="s">
        <v>998</v>
      </c>
      <c r="G1085" s="233">
        <f>SUM(H1086:H1091)</f>
        <v>213.52999999999997</v>
      </c>
      <c r="H1085" s="233">
        <f>TRUNC(G1085 * 1, 2)</f>
        <v>213.53</v>
      </c>
      <c r="I1085" s="234"/>
    </row>
    <row r="1086" spans="1:9" ht="75">
      <c r="A1086" s="200" t="s">
        <v>1486</v>
      </c>
      <c r="B1086" s="200" t="s">
        <v>143</v>
      </c>
      <c r="C1086" s="200" t="s">
        <v>1546</v>
      </c>
      <c r="D1086" s="200" t="s">
        <v>1547</v>
      </c>
      <c r="E1086" s="200" t="s">
        <v>18</v>
      </c>
      <c r="F1086" s="200" t="s">
        <v>25</v>
      </c>
      <c r="G1086" s="225">
        <v>3.72</v>
      </c>
      <c r="H1086" s="225">
        <f t="shared" ref="H1086:H1091" si="148">TRUNC(F1086*G1086,2)</f>
        <v>3.72</v>
      </c>
      <c r="I1086" s="226" t="str">
        <f t="shared" ref="I1086:I1091" si="149">IFERROR(IF(ROUND(G1086, 2) &lt;&gt; ROUND(VLOOKUP("C"&amp;C1086,C:G, 5, FALSE), 2), "VALOR AUXILIAR DIVERGENTE", "OK"), "NÃO ENCONTRADO")</f>
        <v>OK</v>
      </c>
    </row>
    <row r="1087" spans="1:9" ht="30">
      <c r="A1087" s="200" t="s">
        <v>1486</v>
      </c>
      <c r="B1087" s="200" t="s">
        <v>143</v>
      </c>
      <c r="C1087" s="200" t="s">
        <v>1509</v>
      </c>
      <c r="D1087" s="200" t="s">
        <v>1510</v>
      </c>
      <c r="E1087" s="200" t="s">
        <v>18</v>
      </c>
      <c r="F1087" s="200" t="s">
        <v>25</v>
      </c>
      <c r="G1087" s="225">
        <v>39.29</v>
      </c>
      <c r="H1087" s="225">
        <f t="shared" si="148"/>
        <v>39.29</v>
      </c>
      <c r="I1087" s="226" t="str">
        <f t="shared" si="149"/>
        <v>OK</v>
      </c>
    </row>
    <row r="1088" spans="1:9" ht="75">
      <c r="A1088" s="200" t="s">
        <v>1486</v>
      </c>
      <c r="B1088" s="200" t="s">
        <v>143</v>
      </c>
      <c r="C1088" s="200" t="s">
        <v>1556</v>
      </c>
      <c r="D1088" s="200" t="s">
        <v>1557</v>
      </c>
      <c r="E1088" s="200" t="s">
        <v>18</v>
      </c>
      <c r="F1088" s="200" t="s">
        <v>25</v>
      </c>
      <c r="G1088" s="225">
        <v>94.25</v>
      </c>
      <c r="H1088" s="225">
        <f t="shared" si="148"/>
        <v>94.25</v>
      </c>
      <c r="I1088" s="226" t="str">
        <f t="shared" si="149"/>
        <v>OK</v>
      </c>
    </row>
    <row r="1089" spans="1:9" ht="75">
      <c r="A1089" s="200" t="s">
        <v>1486</v>
      </c>
      <c r="B1089" s="200" t="s">
        <v>143</v>
      </c>
      <c r="C1089" s="200" t="s">
        <v>1558</v>
      </c>
      <c r="D1089" s="200" t="s">
        <v>1559</v>
      </c>
      <c r="E1089" s="200" t="s">
        <v>18</v>
      </c>
      <c r="F1089" s="200" t="s">
        <v>25</v>
      </c>
      <c r="G1089" s="225">
        <v>43.14</v>
      </c>
      <c r="H1089" s="225">
        <f t="shared" si="148"/>
        <v>43.14</v>
      </c>
      <c r="I1089" s="226" t="str">
        <f t="shared" si="149"/>
        <v>OK</v>
      </c>
    </row>
    <row r="1090" spans="1:9" ht="60">
      <c r="A1090" s="200" t="s">
        <v>1486</v>
      </c>
      <c r="B1090" s="200" t="s">
        <v>143</v>
      </c>
      <c r="C1090" s="200" t="s">
        <v>1548</v>
      </c>
      <c r="D1090" s="200" t="s">
        <v>1549</v>
      </c>
      <c r="E1090" s="200" t="s">
        <v>18</v>
      </c>
      <c r="F1090" s="200" t="s">
        <v>25</v>
      </c>
      <c r="G1090" s="225">
        <v>9.23</v>
      </c>
      <c r="H1090" s="225">
        <f t="shared" si="148"/>
        <v>9.23</v>
      </c>
      <c r="I1090" s="226" t="str">
        <f t="shared" si="149"/>
        <v>OK</v>
      </c>
    </row>
    <row r="1091" spans="1:9" ht="75">
      <c r="A1091" s="200" t="s">
        <v>1486</v>
      </c>
      <c r="B1091" s="200" t="s">
        <v>143</v>
      </c>
      <c r="C1091" s="200" t="s">
        <v>1550</v>
      </c>
      <c r="D1091" s="200" t="s">
        <v>1551</v>
      </c>
      <c r="E1091" s="200" t="s">
        <v>18</v>
      </c>
      <c r="F1091" s="200" t="s">
        <v>25</v>
      </c>
      <c r="G1091" s="225">
        <v>23.9</v>
      </c>
      <c r="H1091" s="225">
        <f t="shared" si="148"/>
        <v>23.9</v>
      </c>
      <c r="I1091" s="226" t="str">
        <f t="shared" si="149"/>
        <v>OK</v>
      </c>
    </row>
    <row r="1092" spans="1:9">
      <c r="A1092" s="201" t="s">
        <v>30</v>
      </c>
      <c r="B1092" s="201" t="s">
        <v>30</v>
      </c>
      <c r="C1092" s="201" t="s">
        <v>30</v>
      </c>
      <c r="D1092" s="201" t="s">
        <v>30</v>
      </c>
      <c r="E1092" s="201" t="s">
        <v>30</v>
      </c>
      <c r="F1092" s="201" t="s">
        <v>30</v>
      </c>
      <c r="G1092" s="227" t="s">
        <v>30</v>
      </c>
      <c r="H1092" s="227" t="s">
        <v>30</v>
      </c>
      <c r="I1092" s="228" t="s">
        <v>30</v>
      </c>
    </row>
    <row r="1093" spans="1:9" ht="60">
      <c r="A1093" s="204" t="s">
        <v>149</v>
      </c>
      <c r="B1093" s="204" t="s">
        <v>143</v>
      </c>
      <c r="C1093" s="204" t="s">
        <v>1560</v>
      </c>
      <c r="D1093" s="204" t="s">
        <v>265</v>
      </c>
      <c r="E1093" s="204" t="s">
        <v>171</v>
      </c>
      <c r="F1093" s="204" t="s">
        <v>998</v>
      </c>
      <c r="G1093" s="233">
        <f>SUM(H1094:H1097)</f>
        <v>10.72</v>
      </c>
      <c r="H1093" s="233">
        <f>TRUNC(G1093 * 1, 2)</f>
        <v>10.72</v>
      </c>
      <c r="I1093" s="234"/>
    </row>
    <row r="1094" spans="1:9" ht="60">
      <c r="A1094" s="200" t="s">
        <v>1486</v>
      </c>
      <c r="B1094" s="200" t="s">
        <v>143</v>
      </c>
      <c r="C1094" s="200" t="s">
        <v>1561</v>
      </c>
      <c r="D1094" s="200" t="s">
        <v>1562</v>
      </c>
      <c r="E1094" s="200" t="s">
        <v>18</v>
      </c>
      <c r="F1094" s="200" t="s">
        <v>25</v>
      </c>
      <c r="G1094" s="225">
        <v>9.31</v>
      </c>
      <c r="H1094" s="225">
        <f t="shared" ref="H1094:H1097" si="150">TRUNC(F1094*G1094,2)</f>
        <v>9.31</v>
      </c>
      <c r="I1094" s="226" t="str">
        <f>IFERROR(IF(ROUND(G1094, 2) &lt;&gt; ROUND(VLOOKUP("C"&amp;C1094,C:G, 5, FALSE), 2), "VALOR AUXILIAR DIVERGENTE", "OK"), "NÃO ENCONTRADO")</f>
        <v>OK</v>
      </c>
    </row>
    <row r="1095" spans="1:9" ht="60">
      <c r="A1095" s="200" t="s">
        <v>1486</v>
      </c>
      <c r="B1095" s="200" t="s">
        <v>143</v>
      </c>
      <c r="C1095" s="200" t="s">
        <v>1563</v>
      </c>
      <c r="D1095" s="200" t="s">
        <v>1564</v>
      </c>
      <c r="E1095" s="200" t="s">
        <v>18</v>
      </c>
      <c r="F1095" s="200" t="s">
        <v>25</v>
      </c>
      <c r="G1095" s="225">
        <v>0.7</v>
      </c>
      <c r="H1095" s="225">
        <f t="shared" si="150"/>
        <v>0.7</v>
      </c>
      <c r="I1095" s="226" t="str">
        <f>IFERROR(IF(ROUND(G1095, 2) &lt;&gt; ROUND(VLOOKUP("C"&amp;C1095,C:G, 5, FALSE), 2), "VALOR AUXILIAR DIVERGENTE", "OK"), "NÃO ENCONTRADO")</f>
        <v>OK</v>
      </c>
    </row>
    <row r="1096" spans="1:9" ht="45">
      <c r="A1096" s="200" t="s">
        <v>1486</v>
      </c>
      <c r="B1096" s="200" t="s">
        <v>143</v>
      </c>
      <c r="C1096" s="200" t="s">
        <v>1565</v>
      </c>
      <c r="D1096" s="200" t="s">
        <v>1566</v>
      </c>
      <c r="E1096" s="200" t="s">
        <v>18</v>
      </c>
      <c r="F1096" s="200" t="s">
        <v>25</v>
      </c>
      <c r="G1096" s="225">
        <v>0.15</v>
      </c>
      <c r="H1096" s="225">
        <f t="shared" si="150"/>
        <v>0.15</v>
      </c>
      <c r="I1096" s="226" t="str">
        <f>IFERROR(IF(ROUND(G1096, 2) &lt;&gt; ROUND(VLOOKUP("C"&amp;C1096,C:G, 5, FALSE), 2), "VALOR AUXILIAR DIVERGENTE", "OK"), "NÃO ENCONTRADO")</f>
        <v>OK</v>
      </c>
    </row>
    <row r="1097" spans="1:9" ht="60">
      <c r="A1097" s="200" t="s">
        <v>1486</v>
      </c>
      <c r="B1097" s="200" t="s">
        <v>143</v>
      </c>
      <c r="C1097" s="200" t="s">
        <v>1567</v>
      </c>
      <c r="D1097" s="200" t="s">
        <v>1568</v>
      </c>
      <c r="E1097" s="200" t="s">
        <v>18</v>
      </c>
      <c r="F1097" s="200" t="s">
        <v>25</v>
      </c>
      <c r="G1097" s="225">
        <v>0.56000000000000005</v>
      </c>
      <c r="H1097" s="225">
        <f t="shared" si="150"/>
        <v>0.56000000000000005</v>
      </c>
      <c r="I1097" s="226" t="str">
        <f>IFERROR(IF(ROUND(G1097, 2) &lt;&gt; ROUND(VLOOKUP("C"&amp;C1097,C:G, 5, FALSE), 2), "VALOR AUXILIAR DIVERGENTE", "OK"), "NÃO ENCONTRADO")</f>
        <v>OK</v>
      </c>
    </row>
    <row r="1098" spans="1:9">
      <c r="A1098" s="201" t="s">
        <v>30</v>
      </c>
      <c r="B1098" s="201" t="s">
        <v>30</v>
      </c>
      <c r="C1098" s="201" t="s">
        <v>30</v>
      </c>
      <c r="D1098" s="201" t="s">
        <v>30</v>
      </c>
      <c r="E1098" s="201" t="s">
        <v>30</v>
      </c>
      <c r="F1098" s="201" t="s">
        <v>30</v>
      </c>
      <c r="G1098" s="227" t="s">
        <v>30</v>
      </c>
      <c r="H1098" s="227" t="s">
        <v>30</v>
      </c>
      <c r="I1098" s="228" t="s">
        <v>30</v>
      </c>
    </row>
    <row r="1099" spans="1:9">
      <c r="A1099" s="204" t="s">
        <v>149</v>
      </c>
      <c r="B1099" s="204" t="s">
        <v>143</v>
      </c>
      <c r="C1099" s="204" t="s">
        <v>1569</v>
      </c>
      <c r="D1099" s="204" t="s">
        <v>271</v>
      </c>
      <c r="E1099" s="204" t="s">
        <v>18</v>
      </c>
      <c r="F1099" s="204" t="s">
        <v>998</v>
      </c>
      <c r="G1099" s="233">
        <f>SUM(H1100:H1107)</f>
        <v>35.870000000000005</v>
      </c>
      <c r="H1099" s="233">
        <f>TRUNC(G1099 * 1, 2)</f>
        <v>35.869999999999997</v>
      </c>
      <c r="I1099" s="234"/>
    </row>
    <row r="1100" spans="1:9" ht="30">
      <c r="A1100" s="200" t="s">
        <v>1486</v>
      </c>
      <c r="B1100" s="200" t="s">
        <v>143</v>
      </c>
      <c r="C1100" s="200" t="s">
        <v>1570</v>
      </c>
      <c r="D1100" s="200" t="s">
        <v>1572</v>
      </c>
      <c r="E1100" s="200" t="s">
        <v>18</v>
      </c>
      <c r="F1100" s="200" t="s">
        <v>25</v>
      </c>
      <c r="G1100" s="225">
        <v>0.55000000000000004</v>
      </c>
      <c r="H1100" s="225">
        <f t="shared" ref="H1100:H1107" si="151">TRUNC(F1100*G1100,2)</f>
        <v>0.55000000000000004</v>
      </c>
      <c r="I1100" s="226" t="str">
        <f>IFERROR(IF(ROUND(G1100, 2) &lt;&gt; ROUND(VLOOKUP("C"&amp;C1100,C:G, 5, FALSE), 2), "VALOR AUXILIAR DIVERGENTE", "OK"), "NÃO ENCONTRADO")</f>
        <v>OK</v>
      </c>
    </row>
    <row r="1101" spans="1:9" ht="30">
      <c r="A1101" s="200" t="s">
        <v>15</v>
      </c>
      <c r="B1101" s="200" t="s">
        <v>143</v>
      </c>
      <c r="C1101" s="200" t="s">
        <v>1573</v>
      </c>
      <c r="D1101" s="200" t="s">
        <v>1574</v>
      </c>
      <c r="E1101" s="200" t="s">
        <v>18</v>
      </c>
      <c r="F1101" s="200" t="s">
        <v>25</v>
      </c>
      <c r="G1101" s="225">
        <v>1.47</v>
      </c>
      <c r="H1101" s="225">
        <f t="shared" si="151"/>
        <v>1.47</v>
      </c>
      <c r="I1101" s="226"/>
    </row>
    <row r="1102" spans="1:9" ht="30">
      <c r="A1102" s="200" t="s">
        <v>15</v>
      </c>
      <c r="B1102" s="200" t="s">
        <v>143</v>
      </c>
      <c r="C1102" s="200" t="s">
        <v>1575</v>
      </c>
      <c r="D1102" s="200" t="s">
        <v>1576</v>
      </c>
      <c r="E1102" s="200" t="s">
        <v>18</v>
      </c>
      <c r="F1102" s="200" t="s">
        <v>25</v>
      </c>
      <c r="G1102" s="225">
        <v>0.73</v>
      </c>
      <c r="H1102" s="225">
        <f t="shared" si="151"/>
        <v>0.73</v>
      </c>
      <c r="I1102" s="226"/>
    </row>
    <row r="1103" spans="1:9" ht="30">
      <c r="A1103" s="200" t="s">
        <v>15</v>
      </c>
      <c r="B1103" s="200" t="s">
        <v>143</v>
      </c>
      <c r="C1103" s="200" t="s">
        <v>1494</v>
      </c>
      <c r="D1103" s="200" t="s">
        <v>1495</v>
      </c>
      <c r="E1103" s="200" t="s">
        <v>18</v>
      </c>
      <c r="F1103" s="200" t="s">
        <v>25</v>
      </c>
      <c r="G1103" s="225">
        <v>0.11</v>
      </c>
      <c r="H1103" s="225">
        <f t="shared" si="151"/>
        <v>0.11</v>
      </c>
      <c r="I1103" s="226"/>
    </row>
    <row r="1104" spans="1:9" ht="30">
      <c r="A1104" s="200" t="s">
        <v>15</v>
      </c>
      <c r="B1104" s="200" t="s">
        <v>143</v>
      </c>
      <c r="C1104" s="200" t="s">
        <v>1496</v>
      </c>
      <c r="D1104" s="200" t="s">
        <v>1497</v>
      </c>
      <c r="E1104" s="200" t="s">
        <v>18</v>
      </c>
      <c r="F1104" s="200" t="s">
        <v>25</v>
      </c>
      <c r="G1104" s="225">
        <v>1.43</v>
      </c>
      <c r="H1104" s="225">
        <f t="shared" si="151"/>
        <v>1.43</v>
      </c>
      <c r="I1104" s="226"/>
    </row>
    <row r="1105" spans="1:9" ht="30">
      <c r="A1105" s="200" t="s">
        <v>15</v>
      </c>
      <c r="B1105" s="200" t="s">
        <v>143</v>
      </c>
      <c r="C1105" s="200" t="s">
        <v>1498</v>
      </c>
      <c r="D1105" s="200" t="s">
        <v>1499</v>
      </c>
      <c r="E1105" s="200" t="s">
        <v>18</v>
      </c>
      <c r="F1105" s="200" t="s">
        <v>25</v>
      </c>
      <c r="G1105" s="225">
        <v>1.07</v>
      </c>
      <c r="H1105" s="225">
        <f t="shared" si="151"/>
        <v>1.07</v>
      </c>
      <c r="I1105" s="226"/>
    </row>
    <row r="1106" spans="1:9" ht="30">
      <c r="A1106" s="200" t="s">
        <v>15</v>
      </c>
      <c r="B1106" s="200" t="s">
        <v>143</v>
      </c>
      <c r="C1106" s="200" t="s">
        <v>1500</v>
      </c>
      <c r="D1106" s="200" t="s">
        <v>1501</v>
      </c>
      <c r="E1106" s="200" t="s">
        <v>18</v>
      </c>
      <c r="F1106" s="200" t="s">
        <v>25</v>
      </c>
      <c r="G1106" s="225">
        <v>4.4800000000000004</v>
      </c>
      <c r="H1106" s="225">
        <f t="shared" si="151"/>
        <v>4.4800000000000004</v>
      </c>
      <c r="I1106" s="226"/>
    </row>
    <row r="1107" spans="1:9">
      <c r="A1107" s="200" t="s">
        <v>15</v>
      </c>
      <c r="B1107" s="200" t="s">
        <v>143</v>
      </c>
      <c r="C1107" s="200" t="s">
        <v>1579</v>
      </c>
      <c r="D1107" s="200" t="s">
        <v>1580</v>
      </c>
      <c r="E1107" s="200" t="s">
        <v>18</v>
      </c>
      <c r="F1107" s="200" t="s">
        <v>25</v>
      </c>
      <c r="G1107" s="225">
        <v>26.03</v>
      </c>
      <c r="H1107" s="225">
        <f t="shared" si="151"/>
        <v>26.03</v>
      </c>
      <c r="I1107" s="226"/>
    </row>
    <row r="1108" spans="1:9">
      <c r="A1108" s="201" t="s">
        <v>30</v>
      </c>
      <c r="B1108" s="201" t="s">
        <v>30</v>
      </c>
      <c r="C1108" s="201" t="s">
        <v>30</v>
      </c>
      <c r="D1108" s="201" t="s">
        <v>30</v>
      </c>
      <c r="E1108" s="201" t="s">
        <v>30</v>
      </c>
      <c r="F1108" s="201" t="s">
        <v>30</v>
      </c>
      <c r="G1108" s="227" t="s">
        <v>30</v>
      </c>
      <c r="H1108" s="227" t="s">
        <v>30</v>
      </c>
      <c r="I1108" s="228" t="s">
        <v>30</v>
      </c>
    </row>
    <row r="1109" spans="1:9" ht="75">
      <c r="A1109" s="204" t="s">
        <v>149</v>
      </c>
      <c r="B1109" s="204" t="s">
        <v>143</v>
      </c>
      <c r="C1109" s="204" t="s">
        <v>1581</v>
      </c>
      <c r="D1109" s="204" t="s">
        <v>287</v>
      </c>
      <c r="E1109" s="204" t="s">
        <v>164</v>
      </c>
      <c r="F1109" s="204" t="s">
        <v>998</v>
      </c>
      <c r="G1109" s="233">
        <f>SUM(H1110:H1111)</f>
        <v>0.47000000000000003</v>
      </c>
      <c r="H1109" s="233">
        <f>TRUNC(G1109 * 1, 2)</f>
        <v>0.47</v>
      </c>
      <c r="I1109" s="234"/>
    </row>
    <row r="1110" spans="1:9" ht="75">
      <c r="A1110" s="200" t="s">
        <v>1486</v>
      </c>
      <c r="B1110" s="200" t="s">
        <v>143</v>
      </c>
      <c r="C1110" s="200" t="s">
        <v>1583</v>
      </c>
      <c r="D1110" s="200" t="s">
        <v>1584</v>
      </c>
      <c r="E1110" s="200" t="s">
        <v>18</v>
      </c>
      <c r="F1110" s="200" t="s">
        <v>25</v>
      </c>
      <c r="G1110" s="225">
        <v>0.08</v>
      </c>
      <c r="H1110" s="225">
        <f t="shared" ref="H1110:H1111" si="152">TRUNC(F1110*G1110,2)</f>
        <v>0.08</v>
      </c>
      <c r="I1110" s="226" t="str">
        <f>IFERROR(IF(ROUND(G1110, 2) &lt;&gt; ROUND(VLOOKUP("C"&amp;C1110,C:G, 5, FALSE), 2), "VALOR AUXILIAR DIVERGENTE", "OK"), "NÃO ENCONTRADO")</f>
        <v>OK</v>
      </c>
    </row>
    <row r="1111" spans="1:9" ht="75">
      <c r="A1111" s="200" t="s">
        <v>1486</v>
      </c>
      <c r="B1111" s="200" t="s">
        <v>143</v>
      </c>
      <c r="C1111" s="200" t="s">
        <v>1585</v>
      </c>
      <c r="D1111" s="200" t="s">
        <v>1586</v>
      </c>
      <c r="E1111" s="200" t="s">
        <v>18</v>
      </c>
      <c r="F1111" s="200" t="s">
        <v>25</v>
      </c>
      <c r="G1111" s="225">
        <v>0.39</v>
      </c>
      <c r="H1111" s="225">
        <f t="shared" si="152"/>
        <v>0.39</v>
      </c>
      <c r="I1111" s="226" t="str">
        <f>IFERROR(IF(ROUND(G1111, 2) &lt;&gt; ROUND(VLOOKUP("C"&amp;C1111,C:G, 5, FALSE), 2), "VALOR AUXILIAR DIVERGENTE", "OK"), "NÃO ENCONTRADO")</f>
        <v>OK</v>
      </c>
    </row>
    <row r="1112" spans="1:9">
      <c r="A1112" s="201" t="s">
        <v>30</v>
      </c>
      <c r="B1112" s="201" t="s">
        <v>30</v>
      </c>
      <c r="C1112" s="201" t="s">
        <v>30</v>
      </c>
      <c r="D1112" s="201" t="s">
        <v>30</v>
      </c>
      <c r="E1112" s="201" t="s">
        <v>30</v>
      </c>
      <c r="F1112" s="201" t="s">
        <v>30</v>
      </c>
      <c r="G1112" s="227" t="s">
        <v>30</v>
      </c>
      <c r="H1112" s="227" t="s">
        <v>30</v>
      </c>
      <c r="I1112" s="228" t="s">
        <v>30</v>
      </c>
    </row>
    <row r="1113" spans="1:9" ht="75">
      <c r="A1113" s="204" t="s">
        <v>149</v>
      </c>
      <c r="B1113" s="204" t="s">
        <v>143</v>
      </c>
      <c r="C1113" s="204" t="s">
        <v>1587</v>
      </c>
      <c r="D1113" s="204" t="s">
        <v>291</v>
      </c>
      <c r="E1113" s="204" t="s">
        <v>171</v>
      </c>
      <c r="F1113" s="204" t="s">
        <v>998</v>
      </c>
      <c r="G1113" s="233">
        <f>SUM(H1114:H1117)</f>
        <v>10.350000000000001</v>
      </c>
      <c r="H1113" s="233">
        <f>TRUNC(G1113 * 1, 2)</f>
        <v>10.35</v>
      </c>
      <c r="I1113" s="234"/>
    </row>
    <row r="1114" spans="1:9" ht="75">
      <c r="A1114" s="200" t="s">
        <v>1486</v>
      </c>
      <c r="B1114" s="200" t="s">
        <v>143</v>
      </c>
      <c r="C1114" s="200" t="s">
        <v>1588</v>
      </c>
      <c r="D1114" s="200" t="s">
        <v>1589</v>
      </c>
      <c r="E1114" s="200" t="s">
        <v>18</v>
      </c>
      <c r="F1114" s="200" t="s">
        <v>25</v>
      </c>
      <c r="G1114" s="225">
        <v>9.3800000000000008</v>
      </c>
      <c r="H1114" s="225">
        <f t="shared" ref="H1114:H1117" si="153">TRUNC(F1114*G1114,2)</f>
        <v>9.3800000000000008</v>
      </c>
      <c r="I1114" s="226" t="str">
        <f>IFERROR(IF(ROUND(G1114, 2) &lt;&gt; ROUND(VLOOKUP("C"&amp;C1114,C:G, 5, FALSE), 2), "VALOR AUXILIAR DIVERGENTE", "OK"), "NÃO ENCONTRADO")</f>
        <v>OK</v>
      </c>
    </row>
    <row r="1115" spans="1:9" ht="75">
      <c r="A1115" s="200" t="s">
        <v>1486</v>
      </c>
      <c r="B1115" s="200" t="s">
        <v>143</v>
      </c>
      <c r="C1115" s="200" t="s">
        <v>1590</v>
      </c>
      <c r="D1115" s="200" t="s">
        <v>1591</v>
      </c>
      <c r="E1115" s="200" t="s">
        <v>18</v>
      </c>
      <c r="F1115" s="200" t="s">
        <v>25</v>
      </c>
      <c r="G1115" s="225">
        <v>0.5</v>
      </c>
      <c r="H1115" s="225">
        <f t="shared" si="153"/>
        <v>0.5</v>
      </c>
      <c r="I1115" s="226" t="str">
        <f>IFERROR(IF(ROUND(G1115, 2) &lt;&gt; ROUND(VLOOKUP("C"&amp;C1115,C:G, 5, FALSE), 2), "VALOR AUXILIAR DIVERGENTE", "OK"), "NÃO ENCONTRADO")</f>
        <v>OK</v>
      </c>
    </row>
    <row r="1116" spans="1:9" ht="75">
      <c r="A1116" s="200" t="s">
        <v>1486</v>
      </c>
      <c r="B1116" s="200" t="s">
        <v>143</v>
      </c>
      <c r="C1116" s="200" t="s">
        <v>1583</v>
      </c>
      <c r="D1116" s="200" t="s">
        <v>1584</v>
      </c>
      <c r="E1116" s="200" t="s">
        <v>18</v>
      </c>
      <c r="F1116" s="200" t="s">
        <v>25</v>
      </c>
      <c r="G1116" s="225">
        <v>0.08</v>
      </c>
      <c r="H1116" s="225">
        <f t="shared" si="153"/>
        <v>0.08</v>
      </c>
      <c r="I1116" s="226" t="str">
        <f>IFERROR(IF(ROUND(G1116, 2) &lt;&gt; ROUND(VLOOKUP("C"&amp;C1116,C:G, 5, FALSE), 2), "VALOR AUXILIAR DIVERGENTE", "OK"), "NÃO ENCONTRADO")</f>
        <v>OK</v>
      </c>
    </row>
    <row r="1117" spans="1:9" ht="75">
      <c r="A1117" s="200" t="s">
        <v>1486</v>
      </c>
      <c r="B1117" s="200" t="s">
        <v>143</v>
      </c>
      <c r="C1117" s="200" t="s">
        <v>1585</v>
      </c>
      <c r="D1117" s="200" t="s">
        <v>1586</v>
      </c>
      <c r="E1117" s="200" t="s">
        <v>18</v>
      </c>
      <c r="F1117" s="200" t="s">
        <v>25</v>
      </c>
      <c r="G1117" s="225">
        <v>0.39</v>
      </c>
      <c r="H1117" s="225">
        <f t="shared" si="153"/>
        <v>0.39</v>
      </c>
      <c r="I1117" s="226" t="str">
        <f>IFERROR(IF(ROUND(G1117, 2) &lt;&gt; ROUND(VLOOKUP("C"&amp;C1117,C:G, 5, FALSE), 2), "VALOR AUXILIAR DIVERGENTE", "OK"), "NÃO ENCONTRADO")</f>
        <v>OK</v>
      </c>
    </row>
    <row r="1118" spans="1:9">
      <c r="A1118" s="201" t="s">
        <v>30</v>
      </c>
      <c r="B1118" s="201" t="s">
        <v>30</v>
      </c>
      <c r="C1118" s="201" t="s">
        <v>30</v>
      </c>
      <c r="D1118" s="201" t="s">
        <v>30</v>
      </c>
      <c r="E1118" s="201" t="s">
        <v>30</v>
      </c>
      <c r="F1118" s="201" t="s">
        <v>30</v>
      </c>
      <c r="G1118" s="227" t="s">
        <v>30</v>
      </c>
      <c r="H1118" s="227" t="s">
        <v>30</v>
      </c>
      <c r="I1118" s="228" t="s">
        <v>30</v>
      </c>
    </row>
    <row r="1119" spans="1:9" ht="45">
      <c r="A1119" s="204" t="s">
        <v>149</v>
      </c>
      <c r="B1119" s="204" t="s">
        <v>143</v>
      </c>
      <c r="C1119" s="204" t="s">
        <v>1592</v>
      </c>
      <c r="D1119" s="204" t="s">
        <v>294</v>
      </c>
      <c r="E1119" s="204" t="s">
        <v>164</v>
      </c>
      <c r="F1119" s="204" t="s">
        <v>998</v>
      </c>
      <c r="G1119" s="233">
        <f>SUM(H1120:H1121)</f>
        <v>0.71000000000000008</v>
      </c>
      <c r="H1119" s="233">
        <f>TRUNC(G1119 * 1, 2)</f>
        <v>0.71</v>
      </c>
      <c r="I1119" s="234"/>
    </row>
    <row r="1120" spans="1:9" ht="45">
      <c r="A1120" s="200" t="s">
        <v>1486</v>
      </c>
      <c r="B1120" s="200" t="s">
        <v>143</v>
      </c>
      <c r="C1120" s="200" t="s">
        <v>1565</v>
      </c>
      <c r="D1120" s="200" t="s">
        <v>1566</v>
      </c>
      <c r="E1120" s="200" t="s">
        <v>18</v>
      </c>
      <c r="F1120" s="200" t="s">
        <v>25</v>
      </c>
      <c r="G1120" s="225">
        <v>0.15</v>
      </c>
      <c r="H1120" s="225">
        <f t="shared" ref="H1120:H1121" si="154">TRUNC(F1120*G1120,2)</f>
        <v>0.15</v>
      </c>
      <c r="I1120" s="226" t="str">
        <f>IFERROR(IF(ROUND(G1120, 2) &lt;&gt; ROUND(VLOOKUP("C"&amp;C1120,C:G, 5, FALSE), 2), "VALOR AUXILIAR DIVERGENTE", "OK"), "NÃO ENCONTRADO")</f>
        <v>OK</v>
      </c>
    </row>
    <row r="1121" spans="1:9" ht="60">
      <c r="A1121" s="200" t="s">
        <v>1486</v>
      </c>
      <c r="B1121" s="200" t="s">
        <v>143</v>
      </c>
      <c r="C1121" s="200" t="s">
        <v>1567</v>
      </c>
      <c r="D1121" s="200" t="s">
        <v>1568</v>
      </c>
      <c r="E1121" s="200" t="s">
        <v>18</v>
      </c>
      <c r="F1121" s="200" t="s">
        <v>25</v>
      </c>
      <c r="G1121" s="225">
        <v>0.56000000000000005</v>
      </c>
      <c r="H1121" s="225">
        <f t="shared" si="154"/>
        <v>0.56000000000000005</v>
      </c>
      <c r="I1121" s="226" t="str">
        <f>IFERROR(IF(ROUND(G1121, 2) &lt;&gt; ROUND(VLOOKUP("C"&amp;C1121,C:G, 5, FALSE), 2), "VALOR AUXILIAR DIVERGENTE", "OK"), "NÃO ENCONTRADO")</f>
        <v>OK</v>
      </c>
    </row>
    <row r="1122" spans="1:9">
      <c r="A1122" s="201" t="s">
        <v>30</v>
      </c>
      <c r="B1122" s="201" t="s">
        <v>30</v>
      </c>
      <c r="C1122" s="201" t="s">
        <v>30</v>
      </c>
      <c r="D1122" s="201" t="s">
        <v>30</v>
      </c>
      <c r="E1122" s="201" t="s">
        <v>30</v>
      </c>
      <c r="F1122" s="201" t="s">
        <v>30</v>
      </c>
      <c r="G1122" s="227" t="s">
        <v>30</v>
      </c>
      <c r="H1122" s="227" t="s">
        <v>30</v>
      </c>
      <c r="I1122" s="228" t="s">
        <v>30</v>
      </c>
    </row>
    <row r="1123" spans="1:9">
      <c r="A1123" s="204" t="s">
        <v>149</v>
      </c>
      <c r="B1123" s="204" t="s">
        <v>143</v>
      </c>
      <c r="C1123" s="204" t="s">
        <v>1594</v>
      </c>
      <c r="D1123" s="204" t="s">
        <v>300</v>
      </c>
      <c r="E1123" s="204" t="s">
        <v>18</v>
      </c>
      <c r="F1123" s="204" t="s">
        <v>998</v>
      </c>
      <c r="G1123" s="233">
        <f>SUM(H1124:H1131)</f>
        <v>35.6</v>
      </c>
      <c r="H1123" s="233">
        <f>TRUNC(G1123 * 1, 2)</f>
        <v>35.6</v>
      </c>
      <c r="I1123" s="234"/>
    </row>
    <row r="1124" spans="1:9" ht="30">
      <c r="A1124" s="200" t="s">
        <v>1486</v>
      </c>
      <c r="B1124" s="200" t="s">
        <v>143</v>
      </c>
      <c r="C1124" s="200" t="s">
        <v>1595</v>
      </c>
      <c r="D1124" s="200" t="s">
        <v>1596</v>
      </c>
      <c r="E1124" s="200" t="s">
        <v>18</v>
      </c>
      <c r="F1124" s="200" t="s">
        <v>25</v>
      </c>
      <c r="G1124" s="225">
        <v>0.3</v>
      </c>
      <c r="H1124" s="225">
        <f t="shared" ref="H1124:H1131" si="155">TRUNC(F1124*G1124,2)</f>
        <v>0.3</v>
      </c>
      <c r="I1124" s="226" t="str">
        <f>IFERROR(IF(ROUND(G1124, 2) &lt;&gt; ROUND(VLOOKUP("C"&amp;C1124,C:G, 5, FALSE), 2), "VALOR AUXILIAR DIVERGENTE", "OK"), "NÃO ENCONTRADO")</f>
        <v>OK</v>
      </c>
    </row>
    <row r="1125" spans="1:9" ht="30">
      <c r="A1125" s="200" t="s">
        <v>15</v>
      </c>
      <c r="B1125" s="200" t="s">
        <v>143</v>
      </c>
      <c r="C1125" s="200" t="s">
        <v>1573</v>
      </c>
      <c r="D1125" s="200" t="s">
        <v>1574</v>
      </c>
      <c r="E1125" s="200" t="s">
        <v>18</v>
      </c>
      <c r="F1125" s="200" t="s">
        <v>25</v>
      </c>
      <c r="G1125" s="225">
        <v>1.47</v>
      </c>
      <c r="H1125" s="225">
        <f t="shared" si="155"/>
        <v>1.47</v>
      </c>
      <c r="I1125" s="226"/>
    </row>
    <row r="1126" spans="1:9" ht="30">
      <c r="A1126" s="200" t="s">
        <v>15</v>
      </c>
      <c r="B1126" s="200" t="s">
        <v>143</v>
      </c>
      <c r="C1126" s="200" t="s">
        <v>1575</v>
      </c>
      <c r="D1126" s="200" t="s">
        <v>1576</v>
      </c>
      <c r="E1126" s="200" t="s">
        <v>18</v>
      </c>
      <c r="F1126" s="200" t="s">
        <v>25</v>
      </c>
      <c r="G1126" s="225">
        <v>0.73</v>
      </c>
      <c r="H1126" s="225">
        <f t="shared" si="155"/>
        <v>0.73</v>
      </c>
      <c r="I1126" s="226"/>
    </row>
    <row r="1127" spans="1:9" ht="30">
      <c r="A1127" s="200" t="s">
        <v>15</v>
      </c>
      <c r="B1127" s="200" t="s">
        <v>143</v>
      </c>
      <c r="C1127" s="200" t="s">
        <v>1494</v>
      </c>
      <c r="D1127" s="200" t="s">
        <v>1495</v>
      </c>
      <c r="E1127" s="200" t="s">
        <v>18</v>
      </c>
      <c r="F1127" s="200" t="s">
        <v>25</v>
      </c>
      <c r="G1127" s="225">
        <v>0.11</v>
      </c>
      <c r="H1127" s="225">
        <f t="shared" si="155"/>
        <v>0.11</v>
      </c>
      <c r="I1127" s="226"/>
    </row>
    <row r="1128" spans="1:9" ht="30">
      <c r="A1128" s="200" t="s">
        <v>15</v>
      </c>
      <c r="B1128" s="200" t="s">
        <v>143</v>
      </c>
      <c r="C1128" s="200" t="s">
        <v>1496</v>
      </c>
      <c r="D1128" s="200" t="s">
        <v>1497</v>
      </c>
      <c r="E1128" s="200" t="s">
        <v>18</v>
      </c>
      <c r="F1128" s="200" t="s">
        <v>25</v>
      </c>
      <c r="G1128" s="225">
        <v>1.43</v>
      </c>
      <c r="H1128" s="225">
        <f t="shared" si="155"/>
        <v>1.43</v>
      </c>
      <c r="I1128" s="226"/>
    </row>
    <row r="1129" spans="1:9" ht="30">
      <c r="A1129" s="200" t="s">
        <v>15</v>
      </c>
      <c r="B1129" s="200" t="s">
        <v>143</v>
      </c>
      <c r="C1129" s="200" t="s">
        <v>1498</v>
      </c>
      <c r="D1129" s="200" t="s">
        <v>1499</v>
      </c>
      <c r="E1129" s="200" t="s">
        <v>18</v>
      </c>
      <c r="F1129" s="200" t="s">
        <v>25</v>
      </c>
      <c r="G1129" s="225">
        <v>1.07</v>
      </c>
      <c r="H1129" s="225">
        <f t="shared" si="155"/>
        <v>1.07</v>
      </c>
      <c r="I1129" s="226"/>
    </row>
    <row r="1130" spans="1:9" ht="30">
      <c r="A1130" s="200" t="s">
        <v>15</v>
      </c>
      <c r="B1130" s="200" t="s">
        <v>143</v>
      </c>
      <c r="C1130" s="200" t="s">
        <v>1500</v>
      </c>
      <c r="D1130" s="200" t="s">
        <v>1501</v>
      </c>
      <c r="E1130" s="200" t="s">
        <v>18</v>
      </c>
      <c r="F1130" s="200" t="s">
        <v>25</v>
      </c>
      <c r="G1130" s="225">
        <v>4.4800000000000004</v>
      </c>
      <c r="H1130" s="225">
        <f t="shared" si="155"/>
        <v>4.4800000000000004</v>
      </c>
      <c r="I1130" s="226"/>
    </row>
    <row r="1131" spans="1:9">
      <c r="A1131" s="200" t="s">
        <v>15</v>
      </c>
      <c r="B1131" s="200" t="s">
        <v>143</v>
      </c>
      <c r="C1131" s="200" t="s">
        <v>1597</v>
      </c>
      <c r="D1131" s="200" t="s">
        <v>1598</v>
      </c>
      <c r="E1131" s="200" t="s">
        <v>18</v>
      </c>
      <c r="F1131" s="200" t="s">
        <v>25</v>
      </c>
      <c r="G1131" s="225">
        <v>26.01</v>
      </c>
      <c r="H1131" s="225">
        <f t="shared" si="155"/>
        <v>26.01</v>
      </c>
      <c r="I1131" s="226"/>
    </row>
    <row r="1132" spans="1:9">
      <c r="A1132" s="201" t="s">
        <v>30</v>
      </c>
      <c r="B1132" s="201" t="s">
        <v>30</v>
      </c>
      <c r="C1132" s="201" t="s">
        <v>30</v>
      </c>
      <c r="D1132" s="201" t="s">
        <v>30</v>
      </c>
      <c r="E1132" s="201" t="s">
        <v>30</v>
      </c>
      <c r="F1132" s="201" t="s">
        <v>30</v>
      </c>
      <c r="G1132" s="227" t="s">
        <v>30</v>
      </c>
      <c r="H1132" s="227" t="s">
        <v>30</v>
      </c>
      <c r="I1132" s="228" t="s">
        <v>30</v>
      </c>
    </row>
    <row r="1133" spans="1:9" ht="45">
      <c r="A1133" s="204" t="s">
        <v>149</v>
      </c>
      <c r="B1133" s="204" t="s">
        <v>143</v>
      </c>
      <c r="C1133" s="204" t="s">
        <v>1599</v>
      </c>
      <c r="D1133" s="204" t="s">
        <v>348</v>
      </c>
      <c r="E1133" s="204" t="s">
        <v>156</v>
      </c>
      <c r="F1133" s="204" t="s">
        <v>998</v>
      </c>
      <c r="G1133" s="233">
        <f>SUM(H1134:H1140)</f>
        <v>488.5</v>
      </c>
      <c r="H1133" s="233">
        <f>TRUNC(G1133 * 1, 2)</f>
        <v>488.5</v>
      </c>
      <c r="I1133" s="234"/>
    </row>
    <row r="1134" spans="1:9" ht="60">
      <c r="A1134" s="200" t="s">
        <v>1486</v>
      </c>
      <c r="B1134" s="200" t="s">
        <v>143</v>
      </c>
      <c r="C1134" s="200" t="s">
        <v>785</v>
      </c>
      <c r="D1134" s="200" t="s">
        <v>786</v>
      </c>
      <c r="E1134" s="200" t="s">
        <v>164</v>
      </c>
      <c r="F1134" s="200" t="s">
        <v>1601</v>
      </c>
      <c r="G1134" s="225">
        <v>0.4</v>
      </c>
      <c r="H1134" s="225">
        <f t="shared" ref="H1134:H1140" si="156">TRUNC(F1134*G1134,2)</f>
        <v>0.31</v>
      </c>
      <c r="I1134" s="226" t="str">
        <f>IFERROR(IF(ROUND(G1134, 2) &lt;&gt; ROUND(VLOOKUP("C"&amp;C1134,C:G, 5, FALSE), 2), "VALOR AUXILIAR DIVERGENTE", "OK"), "NÃO ENCONTRADO")</f>
        <v>OK</v>
      </c>
    </row>
    <row r="1135" spans="1:9" ht="60">
      <c r="A1135" s="200" t="s">
        <v>1486</v>
      </c>
      <c r="B1135" s="200" t="s">
        <v>143</v>
      </c>
      <c r="C1135" s="200" t="s">
        <v>788</v>
      </c>
      <c r="D1135" s="200" t="s">
        <v>789</v>
      </c>
      <c r="E1135" s="200" t="s">
        <v>171</v>
      </c>
      <c r="F1135" s="200" t="s">
        <v>1602</v>
      </c>
      <c r="G1135" s="225">
        <v>1.86</v>
      </c>
      <c r="H1135" s="225">
        <f t="shared" si="156"/>
        <v>1.53</v>
      </c>
      <c r="I1135" s="226" t="str">
        <f>IFERROR(IF(ROUND(G1135, 2) &lt;&gt; ROUND(VLOOKUP("C"&amp;C1135,C:G, 5, FALSE), 2), "VALOR AUXILIAR DIVERGENTE", "OK"), "NÃO ENCONTRADO")</f>
        <v>OK</v>
      </c>
    </row>
    <row r="1136" spans="1:9" ht="45">
      <c r="A1136" s="200" t="s">
        <v>1486</v>
      </c>
      <c r="B1136" s="200" t="s">
        <v>143</v>
      </c>
      <c r="C1136" s="200" t="s">
        <v>791</v>
      </c>
      <c r="D1136" s="200" t="s">
        <v>792</v>
      </c>
      <c r="E1136" s="200" t="s">
        <v>18</v>
      </c>
      <c r="F1136" s="200" t="s">
        <v>1603</v>
      </c>
      <c r="G1136" s="225">
        <v>34.17</v>
      </c>
      <c r="H1136" s="225">
        <f t="shared" si="156"/>
        <v>54.82</v>
      </c>
      <c r="I1136" s="226" t="str">
        <f>IFERROR(IF(ROUND(G1136, 2) &lt;&gt; ROUND(VLOOKUP("C"&amp;C1136,C:G, 5, FALSE), 2), "VALOR AUXILIAR DIVERGENTE", "OK"), "NÃO ENCONTRADO")</f>
        <v>OK</v>
      </c>
    </row>
    <row r="1137" spans="1:9">
      <c r="A1137" s="200" t="s">
        <v>1486</v>
      </c>
      <c r="B1137" s="200" t="s">
        <v>143</v>
      </c>
      <c r="C1137" s="200" t="s">
        <v>150</v>
      </c>
      <c r="D1137" s="200" t="s">
        <v>151</v>
      </c>
      <c r="E1137" s="200" t="s">
        <v>18</v>
      </c>
      <c r="F1137" s="200" t="s">
        <v>1604</v>
      </c>
      <c r="G1137" s="225">
        <v>31.04</v>
      </c>
      <c r="H1137" s="225">
        <f t="shared" si="156"/>
        <v>78.63</v>
      </c>
      <c r="I1137" s="226" t="str">
        <f>IFERROR(IF(ROUND(G1137, 2) &lt;&gt; ROUND(VLOOKUP("C"&amp;C1137,C:G, 5, FALSE), 2), "VALOR AUXILIAR DIVERGENTE", "OK"), "NÃO ENCONTRADO")</f>
        <v>OK</v>
      </c>
    </row>
    <row r="1138" spans="1:9" ht="30">
      <c r="A1138" s="200" t="s">
        <v>15</v>
      </c>
      <c r="B1138" s="200" t="s">
        <v>143</v>
      </c>
      <c r="C1138" s="200" t="s">
        <v>795</v>
      </c>
      <c r="D1138" s="200" t="s">
        <v>796</v>
      </c>
      <c r="E1138" s="200" t="s">
        <v>156</v>
      </c>
      <c r="F1138" s="200" t="s">
        <v>1605</v>
      </c>
      <c r="G1138" s="225">
        <v>87.1</v>
      </c>
      <c r="H1138" s="225">
        <f t="shared" si="156"/>
        <v>51.14</v>
      </c>
      <c r="I1138" s="226"/>
    </row>
    <row r="1139" spans="1:9">
      <c r="A1139" s="200" t="s">
        <v>15</v>
      </c>
      <c r="B1139" s="200" t="s">
        <v>143</v>
      </c>
      <c r="C1139" s="200" t="s">
        <v>798</v>
      </c>
      <c r="D1139" s="200" t="s">
        <v>799</v>
      </c>
      <c r="E1139" s="200" t="s">
        <v>129</v>
      </c>
      <c r="F1139" s="200" t="s">
        <v>1606</v>
      </c>
      <c r="G1139" s="225">
        <v>0.72</v>
      </c>
      <c r="H1139" s="225">
        <f t="shared" si="156"/>
        <v>232.54</v>
      </c>
      <c r="I1139" s="226"/>
    </row>
    <row r="1140" spans="1:9" ht="30">
      <c r="A1140" s="200" t="s">
        <v>15</v>
      </c>
      <c r="B1140" s="200" t="s">
        <v>143</v>
      </c>
      <c r="C1140" s="200" t="s">
        <v>309</v>
      </c>
      <c r="D1140" s="200" t="s">
        <v>310</v>
      </c>
      <c r="E1140" s="200" t="s">
        <v>156</v>
      </c>
      <c r="F1140" s="200" t="s">
        <v>1607</v>
      </c>
      <c r="G1140" s="225">
        <v>92</v>
      </c>
      <c r="H1140" s="225">
        <f t="shared" si="156"/>
        <v>69.53</v>
      </c>
      <c r="I1140" s="226"/>
    </row>
    <row r="1141" spans="1:9">
      <c r="A1141" s="201" t="s">
        <v>30</v>
      </c>
      <c r="B1141" s="201" t="s">
        <v>30</v>
      </c>
      <c r="C1141" s="201" t="s">
        <v>30</v>
      </c>
      <c r="D1141" s="201" t="s">
        <v>30</v>
      </c>
      <c r="E1141" s="201" t="s">
        <v>30</v>
      </c>
      <c r="F1141" s="201" t="s">
        <v>30</v>
      </c>
      <c r="G1141" s="227" t="s">
        <v>30</v>
      </c>
      <c r="H1141" s="227" t="s">
        <v>30</v>
      </c>
      <c r="I1141" s="228" t="s">
        <v>30</v>
      </c>
    </row>
    <row r="1142" spans="1:9" ht="30">
      <c r="A1142" s="204" t="s">
        <v>149</v>
      </c>
      <c r="B1142" s="204" t="s">
        <v>143</v>
      </c>
      <c r="C1142" s="204" t="s">
        <v>1608</v>
      </c>
      <c r="D1142" s="204" t="s">
        <v>353</v>
      </c>
      <c r="E1142" s="204" t="s">
        <v>18</v>
      </c>
      <c r="F1142" s="204" t="s">
        <v>998</v>
      </c>
      <c r="G1142" s="233">
        <f>SUM(H1143:H1150)</f>
        <v>35.160000000000004</v>
      </c>
      <c r="H1142" s="233">
        <f>TRUNC(G1142 * 1, 2)</f>
        <v>35.159999999999997</v>
      </c>
      <c r="I1142" s="234"/>
    </row>
    <row r="1143" spans="1:9" ht="30">
      <c r="A1143" s="200" t="s">
        <v>1486</v>
      </c>
      <c r="B1143" s="200" t="s">
        <v>143</v>
      </c>
      <c r="C1143" s="200" t="s">
        <v>1609</v>
      </c>
      <c r="D1143" s="200" t="s">
        <v>1610</v>
      </c>
      <c r="E1143" s="200" t="s">
        <v>18</v>
      </c>
      <c r="F1143" s="200" t="s">
        <v>25</v>
      </c>
      <c r="G1143" s="225">
        <v>0.3</v>
      </c>
      <c r="H1143" s="225">
        <f t="shared" ref="H1143:H1150" si="157">TRUNC(F1143*G1143,2)</f>
        <v>0.3</v>
      </c>
      <c r="I1143" s="226" t="str">
        <f>IFERROR(IF(ROUND(G1143, 2) &lt;&gt; ROUND(VLOOKUP("C"&amp;C1143,C:G, 5, FALSE), 2), "VALOR AUXILIAR DIVERGENTE", "OK"), "NÃO ENCONTRADO")</f>
        <v>OK</v>
      </c>
    </row>
    <row r="1144" spans="1:9" ht="30">
      <c r="A1144" s="200" t="s">
        <v>15</v>
      </c>
      <c r="B1144" s="200" t="s">
        <v>143</v>
      </c>
      <c r="C1144" s="200" t="s">
        <v>1612</v>
      </c>
      <c r="D1144" s="200" t="s">
        <v>1613</v>
      </c>
      <c r="E1144" s="200" t="s">
        <v>18</v>
      </c>
      <c r="F1144" s="200" t="s">
        <v>25</v>
      </c>
      <c r="G1144" s="225">
        <v>1.45</v>
      </c>
      <c r="H1144" s="225">
        <f t="shared" si="157"/>
        <v>1.45</v>
      </c>
      <c r="I1144" s="226"/>
    </row>
    <row r="1145" spans="1:9" ht="45">
      <c r="A1145" s="200" t="s">
        <v>15</v>
      </c>
      <c r="B1145" s="200" t="s">
        <v>143</v>
      </c>
      <c r="C1145" s="200" t="s">
        <v>1614</v>
      </c>
      <c r="D1145" s="200" t="s">
        <v>1615</v>
      </c>
      <c r="E1145" s="200" t="s">
        <v>18</v>
      </c>
      <c r="F1145" s="200" t="s">
        <v>25</v>
      </c>
      <c r="G1145" s="225">
        <v>0.28999999999999998</v>
      </c>
      <c r="H1145" s="225">
        <f t="shared" si="157"/>
        <v>0.28999999999999998</v>
      </c>
      <c r="I1145" s="226"/>
    </row>
    <row r="1146" spans="1:9" ht="30">
      <c r="A1146" s="200" t="s">
        <v>15</v>
      </c>
      <c r="B1146" s="200" t="s">
        <v>143</v>
      </c>
      <c r="C1146" s="200" t="s">
        <v>1494</v>
      </c>
      <c r="D1146" s="200" t="s">
        <v>1495</v>
      </c>
      <c r="E1146" s="200" t="s">
        <v>18</v>
      </c>
      <c r="F1146" s="200" t="s">
        <v>25</v>
      </c>
      <c r="G1146" s="225">
        <v>0.11</v>
      </c>
      <c r="H1146" s="225">
        <f t="shared" si="157"/>
        <v>0.11</v>
      </c>
      <c r="I1146" s="226"/>
    </row>
    <row r="1147" spans="1:9" ht="30">
      <c r="A1147" s="200" t="s">
        <v>15</v>
      </c>
      <c r="B1147" s="200" t="s">
        <v>143</v>
      </c>
      <c r="C1147" s="200" t="s">
        <v>1496</v>
      </c>
      <c r="D1147" s="200" t="s">
        <v>1497</v>
      </c>
      <c r="E1147" s="200" t="s">
        <v>18</v>
      </c>
      <c r="F1147" s="200" t="s">
        <v>25</v>
      </c>
      <c r="G1147" s="225">
        <v>1.43</v>
      </c>
      <c r="H1147" s="225">
        <f t="shared" si="157"/>
        <v>1.43</v>
      </c>
      <c r="I1147" s="226"/>
    </row>
    <row r="1148" spans="1:9" ht="30">
      <c r="A1148" s="200" t="s">
        <v>15</v>
      </c>
      <c r="B1148" s="200" t="s">
        <v>143</v>
      </c>
      <c r="C1148" s="200" t="s">
        <v>1498</v>
      </c>
      <c r="D1148" s="200" t="s">
        <v>1499</v>
      </c>
      <c r="E1148" s="200" t="s">
        <v>18</v>
      </c>
      <c r="F1148" s="200" t="s">
        <v>25</v>
      </c>
      <c r="G1148" s="225">
        <v>1.07</v>
      </c>
      <c r="H1148" s="225">
        <f t="shared" si="157"/>
        <v>1.07</v>
      </c>
      <c r="I1148" s="226"/>
    </row>
    <row r="1149" spans="1:9" ht="30">
      <c r="A1149" s="200" t="s">
        <v>15</v>
      </c>
      <c r="B1149" s="200" t="s">
        <v>143</v>
      </c>
      <c r="C1149" s="200" t="s">
        <v>1500</v>
      </c>
      <c r="D1149" s="200" t="s">
        <v>1501</v>
      </c>
      <c r="E1149" s="200" t="s">
        <v>18</v>
      </c>
      <c r="F1149" s="200" t="s">
        <v>25</v>
      </c>
      <c r="G1149" s="225">
        <v>4.4800000000000004</v>
      </c>
      <c r="H1149" s="225">
        <f t="shared" si="157"/>
        <v>4.4800000000000004</v>
      </c>
      <c r="I1149" s="226"/>
    </row>
    <row r="1150" spans="1:9">
      <c r="A1150" s="200" t="s">
        <v>15</v>
      </c>
      <c r="B1150" s="200" t="s">
        <v>143</v>
      </c>
      <c r="C1150" s="200" t="s">
        <v>1616</v>
      </c>
      <c r="D1150" s="200" t="s">
        <v>1617</v>
      </c>
      <c r="E1150" s="200" t="s">
        <v>18</v>
      </c>
      <c r="F1150" s="200" t="s">
        <v>25</v>
      </c>
      <c r="G1150" s="225">
        <v>26.03</v>
      </c>
      <c r="H1150" s="225">
        <f t="shared" si="157"/>
        <v>26.03</v>
      </c>
      <c r="I1150" s="226"/>
    </row>
    <row r="1151" spans="1:9">
      <c r="A1151" s="201" t="s">
        <v>30</v>
      </c>
      <c r="B1151" s="201" t="s">
        <v>30</v>
      </c>
      <c r="C1151" s="201" t="s">
        <v>30</v>
      </c>
      <c r="D1151" s="201" t="s">
        <v>30</v>
      </c>
      <c r="E1151" s="201" t="s">
        <v>30</v>
      </c>
      <c r="F1151" s="201" t="s">
        <v>30</v>
      </c>
      <c r="G1151" s="227" t="s">
        <v>30</v>
      </c>
      <c r="H1151" s="227" t="s">
        <v>30</v>
      </c>
      <c r="I1151" s="228" t="s">
        <v>30</v>
      </c>
    </row>
    <row r="1152" spans="1:9" ht="45">
      <c r="A1152" s="204" t="s">
        <v>149</v>
      </c>
      <c r="B1152" s="204" t="s">
        <v>143</v>
      </c>
      <c r="C1152" s="204" t="s">
        <v>1618</v>
      </c>
      <c r="D1152" s="204" t="s">
        <v>379</v>
      </c>
      <c r="E1152" s="204" t="s">
        <v>13</v>
      </c>
      <c r="F1152" s="204" t="s">
        <v>998</v>
      </c>
      <c r="G1152" s="233">
        <f>SUM(H1153:H1157)</f>
        <v>203.44</v>
      </c>
      <c r="H1152" s="233">
        <f>TRUNC(G1152 * 1, 2)</f>
        <v>203.44</v>
      </c>
      <c r="I1152" s="234"/>
    </row>
    <row r="1153" spans="1:9">
      <c r="A1153" s="200" t="s">
        <v>1486</v>
      </c>
      <c r="B1153" s="200" t="s">
        <v>143</v>
      </c>
      <c r="C1153" s="200" t="s">
        <v>150</v>
      </c>
      <c r="D1153" s="200" t="s">
        <v>151</v>
      </c>
      <c r="E1153" s="200" t="s">
        <v>18</v>
      </c>
      <c r="F1153" s="200" t="s">
        <v>1619</v>
      </c>
      <c r="G1153" s="225">
        <v>31.04</v>
      </c>
      <c r="H1153" s="225">
        <f t="shared" ref="H1153:H1157" si="158">TRUNC(F1153*G1153,2)</f>
        <v>39.700000000000003</v>
      </c>
      <c r="I1153" s="226" t="str">
        <f>IFERROR(IF(ROUND(G1153, 2) &lt;&gt; ROUND(VLOOKUP("C"&amp;C1153,C:G, 5, FALSE), 2), "VALOR AUXILIAR DIVERGENTE", "OK"), "NÃO ENCONTRADO")</f>
        <v>OK</v>
      </c>
    </row>
    <row r="1154" spans="1:9">
      <c r="A1154" s="200" t="s">
        <v>1486</v>
      </c>
      <c r="B1154" s="200" t="s">
        <v>143</v>
      </c>
      <c r="C1154" s="200" t="s">
        <v>269</v>
      </c>
      <c r="D1154" s="200" t="s">
        <v>271</v>
      </c>
      <c r="E1154" s="200" t="s">
        <v>18</v>
      </c>
      <c r="F1154" s="200" t="s">
        <v>1620</v>
      </c>
      <c r="G1154" s="225">
        <v>35.869999999999997</v>
      </c>
      <c r="H1154" s="225">
        <f t="shared" si="158"/>
        <v>22.92</v>
      </c>
      <c r="I1154" s="226" t="str">
        <f>IFERROR(IF(ROUND(G1154, 2) &lt;&gt; ROUND(VLOOKUP("C"&amp;C1154,C:G, 5, FALSE), 2), "VALOR AUXILIAR DIVERGENTE", "OK"), "NÃO ENCONTRADO")</f>
        <v>OK</v>
      </c>
    </row>
    <row r="1155" spans="1:9" ht="45">
      <c r="A1155" s="200" t="s">
        <v>15</v>
      </c>
      <c r="B1155" s="200" t="s">
        <v>143</v>
      </c>
      <c r="C1155" s="200" t="s">
        <v>1621</v>
      </c>
      <c r="D1155" s="200" t="s">
        <v>1622</v>
      </c>
      <c r="E1155" s="200" t="s">
        <v>470</v>
      </c>
      <c r="F1155" s="200" t="s">
        <v>1624</v>
      </c>
      <c r="G1155" s="225">
        <v>19.91</v>
      </c>
      <c r="H1155" s="225">
        <f t="shared" si="158"/>
        <v>128.16999999999999</v>
      </c>
      <c r="I1155" s="226"/>
    </row>
    <row r="1156" spans="1:9">
      <c r="A1156" s="200" t="s">
        <v>15</v>
      </c>
      <c r="B1156" s="200" t="s">
        <v>143</v>
      </c>
      <c r="C1156" s="200" t="s">
        <v>1625</v>
      </c>
      <c r="D1156" s="200" t="s">
        <v>1626</v>
      </c>
      <c r="E1156" s="200" t="s">
        <v>129</v>
      </c>
      <c r="F1156" s="200" t="s">
        <v>576</v>
      </c>
      <c r="G1156" s="225">
        <v>4.28</v>
      </c>
      <c r="H1156" s="225">
        <f t="shared" si="158"/>
        <v>1.02</v>
      </c>
      <c r="I1156" s="226"/>
    </row>
    <row r="1157" spans="1:9">
      <c r="A1157" s="200" t="s">
        <v>15</v>
      </c>
      <c r="B1157" s="200" t="s">
        <v>143</v>
      </c>
      <c r="C1157" s="200" t="s">
        <v>1627</v>
      </c>
      <c r="D1157" s="200" t="s">
        <v>1628</v>
      </c>
      <c r="E1157" s="200" t="s">
        <v>129</v>
      </c>
      <c r="F1157" s="200" t="s">
        <v>1629</v>
      </c>
      <c r="G1157" s="225">
        <v>1.35</v>
      </c>
      <c r="H1157" s="225">
        <f t="shared" si="158"/>
        <v>11.63</v>
      </c>
      <c r="I1157" s="226"/>
    </row>
    <row r="1158" spans="1:9">
      <c r="A1158" s="201" t="s">
        <v>30</v>
      </c>
      <c r="B1158" s="201" t="s">
        <v>30</v>
      </c>
      <c r="C1158" s="201" t="s">
        <v>30</v>
      </c>
      <c r="D1158" s="201" t="s">
        <v>30</v>
      </c>
      <c r="E1158" s="201" t="s">
        <v>30</v>
      </c>
      <c r="F1158" s="201" t="s">
        <v>30</v>
      </c>
      <c r="G1158" s="227" t="s">
        <v>30</v>
      </c>
      <c r="H1158" s="227" t="s">
        <v>30</v>
      </c>
      <c r="I1158" s="228" t="s">
        <v>30</v>
      </c>
    </row>
    <row r="1159" spans="1:9" ht="45">
      <c r="A1159" s="204" t="s">
        <v>149</v>
      </c>
      <c r="B1159" s="204" t="s">
        <v>143</v>
      </c>
      <c r="C1159" s="204" t="s">
        <v>1630</v>
      </c>
      <c r="D1159" s="204" t="s">
        <v>382</v>
      </c>
      <c r="E1159" s="204" t="s">
        <v>156</v>
      </c>
      <c r="F1159" s="204" t="s">
        <v>998</v>
      </c>
      <c r="G1159" s="233">
        <f>SUM(H1160:H1166)</f>
        <v>502.73</v>
      </c>
      <c r="H1159" s="233">
        <f>TRUNC(G1159 * 1, 2)</f>
        <v>502.73</v>
      </c>
      <c r="I1159" s="234"/>
    </row>
    <row r="1160" spans="1:9" ht="60">
      <c r="A1160" s="200" t="s">
        <v>1486</v>
      </c>
      <c r="B1160" s="200" t="s">
        <v>143</v>
      </c>
      <c r="C1160" s="200" t="s">
        <v>785</v>
      </c>
      <c r="D1160" s="200" t="s">
        <v>786</v>
      </c>
      <c r="E1160" s="200" t="s">
        <v>164</v>
      </c>
      <c r="F1160" s="200" t="s">
        <v>787</v>
      </c>
      <c r="G1160" s="225">
        <v>0.4</v>
      </c>
      <c r="H1160" s="225">
        <f t="shared" ref="H1160:H1166" si="159">TRUNC(F1160*G1160,2)</f>
        <v>0.28000000000000003</v>
      </c>
      <c r="I1160" s="226" t="str">
        <f>IFERROR(IF(ROUND(G1160, 2) &lt;&gt; ROUND(VLOOKUP("C"&amp;C1160,C:G, 5, FALSE), 2), "VALOR AUXILIAR DIVERGENTE", "OK"), "NÃO ENCONTRADO")</f>
        <v>OK</v>
      </c>
    </row>
    <row r="1161" spans="1:9" ht="60">
      <c r="A1161" s="200" t="s">
        <v>1486</v>
      </c>
      <c r="B1161" s="200" t="s">
        <v>143</v>
      </c>
      <c r="C1161" s="200" t="s">
        <v>788</v>
      </c>
      <c r="D1161" s="200" t="s">
        <v>789</v>
      </c>
      <c r="E1161" s="200" t="s">
        <v>171</v>
      </c>
      <c r="F1161" s="200" t="s">
        <v>790</v>
      </c>
      <c r="G1161" s="225">
        <v>1.86</v>
      </c>
      <c r="H1161" s="225">
        <f t="shared" si="159"/>
        <v>1.4</v>
      </c>
      <c r="I1161" s="226" t="str">
        <f>IFERROR(IF(ROUND(G1161, 2) &lt;&gt; ROUND(VLOOKUP("C"&amp;C1161,C:G, 5, FALSE), 2), "VALOR AUXILIAR DIVERGENTE", "OK"), "NÃO ENCONTRADO")</f>
        <v>OK</v>
      </c>
    </row>
    <row r="1162" spans="1:9" ht="45">
      <c r="A1162" s="200" t="s">
        <v>1486</v>
      </c>
      <c r="B1162" s="200" t="s">
        <v>143</v>
      </c>
      <c r="C1162" s="200" t="s">
        <v>791</v>
      </c>
      <c r="D1162" s="200" t="s">
        <v>792</v>
      </c>
      <c r="E1162" s="200" t="s">
        <v>18</v>
      </c>
      <c r="F1162" s="200" t="s">
        <v>793</v>
      </c>
      <c r="G1162" s="225">
        <v>34.17</v>
      </c>
      <c r="H1162" s="225">
        <f t="shared" si="159"/>
        <v>50.01</v>
      </c>
      <c r="I1162" s="226" t="str">
        <f>IFERROR(IF(ROUND(G1162, 2) &lt;&gt; ROUND(VLOOKUP("C"&amp;C1162,C:G, 5, FALSE), 2), "VALOR AUXILIAR DIVERGENTE", "OK"), "NÃO ENCONTRADO")</f>
        <v>OK</v>
      </c>
    </row>
    <row r="1163" spans="1:9">
      <c r="A1163" s="200" t="s">
        <v>1486</v>
      </c>
      <c r="B1163" s="200" t="s">
        <v>143</v>
      </c>
      <c r="C1163" s="200" t="s">
        <v>150</v>
      </c>
      <c r="D1163" s="200" t="s">
        <v>151</v>
      </c>
      <c r="E1163" s="200" t="s">
        <v>18</v>
      </c>
      <c r="F1163" s="200" t="s">
        <v>794</v>
      </c>
      <c r="G1163" s="225">
        <v>31.04</v>
      </c>
      <c r="H1163" s="225">
        <f t="shared" si="159"/>
        <v>71.75</v>
      </c>
      <c r="I1163" s="226" t="str">
        <f>IFERROR(IF(ROUND(G1163, 2) &lt;&gt; ROUND(VLOOKUP("C"&amp;C1163,C:G, 5, FALSE), 2), "VALOR AUXILIAR DIVERGENTE", "OK"), "NÃO ENCONTRADO")</f>
        <v>OK</v>
      </c>
    </row>
    <row r="1164" spans="1:9" ht="30">
      <c r="A1164" s="200" t="s">
        <v>15</v>
      </c>
      <c r="B1164" s="200" t="s">
        <v>143</v>
      </c>
      <c r="C1164" s="200" t="s">
        <v>795</v>
      </c>
      <c r="D1164" s="200" t="s">
        <v>796</v>
      </c>
      <c r="E1164" s="200" t="s">
        <v>156</v>
      </c>
      <c r="F1164" s="200" t="s">
        <v>797</v>
      </c>
      <c r="G1164" s="225">
        <v>87.1</v>
      </c>
      <c r="H1164" s="225">
        <f t="shared" si="159"/>
        <v>51.68</v>
      </c>
      <c r="I1164" s="226"/>
    </row>
    <row r="1165" spans="1:9">
      <c r="A1165" s="200" t="s">
        <v>15</v>
      </c>
      <c r="B1165" s="200" t="s">
        <v>143</v>
      </c>
      <c r="C1165" s="200" t="s">
        <v>798</v>
      </c>
      <c r="D1165" s="200" t="s">
        <v>799</v>
      </c>
      <c r="E1165" s="200" t="s">
        <v>129</v>
      </c>
      <c r="F1165" s="200" t="s">
        <v>800</v>
      </c>
      <c r="G1165" s="225">
        <v>0.72</v>
      </c>
      <c r="H1165" s="225">
        <f t="shared" si="159"/>
        <v>261.11</v>
      </c>
      <c r="I1165" s="226"/>
    </row>
    <row r="1166" spans="1:9" ht="30">
      <c r="A1166" s="200" t="s">
        <v>15</v>
      </c>
      <c r="B1166" s="200" t="s">
        <v>143</v>
      </c>
      <c r="C1166" s="200" t="s">
        <v>309</v>
      </c>
      <c r="D1166" s="200" t="s">
        <v>310</v>
      </c>
      <c r="E1166" s="200" t="s">
        <v>156</v>
      </c>
      <c r="F1166" s="200" t="s">
        <v>801</v>
      </c>
      <c r="G1166" s="225">
        <v>92</v>
      </c>
      <c r="H1166" s="225">
        <f t="shared" si="159"/>
        <v>66.5</v>
      </c>
      <c r="I1166" s="226"/>
    </row>
    <row r="1167" spans="1:9">
      <c r="A1167" s="201" t="s">
        <v>30</v>
      </c>
      <c r="B1167" s="201" t="s">
        <v>30</v>
      </c>
      <c r="C1167" s="201" t="s">
        <v>30</v>
      </c>
      <c r="D1167" s="201" t="s">
        <v>30</v>
      </c>
      <c r="E1167" s="201" t="s">
        <v>30</v>
      </c>
      <c r="F1167" s="201" t="s">
        <v>30</v>
      </c>
      <c r="G1167" s="227" t="s">
        <v>30</v>
      </c>
      <c r="H1167" s="227" t="s">
        <v>30</v>
      </c>
      <c r="I1167" s="228" t="s">
        <v>30</v>
      </c>
    </row>
    <row r="1168" spans="1:9">
      <c r="A1168" s="204" t="s">
        <v>149</v>
      </c>
      <c r="B1168" s="204" t="s">
        <v>143</v>
      </c>
      <c r="C1168" s="204" t="s">
        <v>1632</v>
      </c>
      <c r="D1168" s="204" t="s">
        <v>414</v>
      </c>
      <c r="E1168" s="204" t="s">
        <v>18</v>
      </c>
      <c r="F1168" s="204" t="s">
        <v>998</v>
      </c>
      <c r="G1168" s="233">
        <f>SUM(H1169:H1176)</f>
        <v>35.620000000000005</v>
      </c>
      <c r="H1168" s="233">
        <f>TRUNC(G1168 * 1, 2)</f>
        <v>35.619999999999997</v>
      </c>
      <c r="I1168" s="234"/>
    </row>
    <row r="1169" spans="1:9" ht="30">
      <c r="A1169" s="200" t="s">
        <v>1486</v>
      </c>
      <c r="B1169" s="200" t="s">
        <v>143</v>
      </c>
      <c r="C1169" s="200" t="s">
        <v>1633</v>
      </c>
      <c r="D1169" s="200" t="s">
        <v>1634</v>
      </c>
      <c r="E1169" s="200" t="s">
        <v>18</v>
      </c>
      <c r="F1169" s="200" t="s">
        <v>25</v>
      </c>
      <c r="G1169" s="225">
        <v>0.3</v>
      </c>
      <c r="H1169" s="225">
        <f t="shared" ref="H1169:H1176" si="160">TRUNC(F1169*G1169,2)</f>
        <v>0.3</v>
      </c>
      <c r="I1169" s="226" t="str">
        <f>IFERROR(IF(ROUND(G1169, 2) &lt;&gt; ROUND(VLOOKUP("C"&amp;C1169,C:G, 5, FALSE), 2), "VALOR AUXILIAR DIVERGENTE", "OK"), "NÃO ENCONTRADO")</f>
        <v>OK</v>
      </c>
    </row>
    <row r="1170" spans="1:9" ht="30">
      <c r="A1170" s="200" t="s">
        <v>15</v>
      </c>
      <c r="B1170" s="200" t="s">
        <v>143</v>
      </c>
      <c r="C1170" s="200" t="s">
        <v>1573</v>
      </c>
      <c r="D1170" s="200" t="s">
        <v>1574</v>
      </c>
      <c r="E1170" s="200" t="s">
        <v>18</v>
      </c>
      <c r="F1170" s="200" t="s">
        <v>25</v>
      </c>
      <c r="G1170" s="225">
        <v>1.47</v>
      </c>
      <c r="H1170" s="225">
        <f t="shared" si="160"/>
        <v>1.47</v>
      </c>
      <c r="I1170" s="226"/>
    </row>
    <row r="1171" spans="1:9" ht="30">
      <c r="A1171" s="200" t="s">
        <v>15</v>
      </c>
      <c r="B1171" s="200" t="s">
        <v>143</v>
      </c>
      <c r="C1171" s="200" t="s">
        <v>1575</v>
      </c>
      <c r="D1171" s="200" t="s">
        <v>1576</v>
      </c>
      <c r="E1171" s="200" t="s">
        <v>18</v>
      </c>
      <c r="F1171" s="200" t="s">
        <v>25</v>
      </c>
      <c r="G1171" s="225">
        <v>0.73</v>
      </c>
      <c r="H1171" s="225">
        <f t="shared" si="160"/>
        <v>0.73</v>
      </c>
      <c r="I1171" s="226"/>
    </row>
    <row r="1172" spans="1:9" ht="30">
      <c r="A1172" s="200" t="s">
        <v>15</v>
      </c>
      <c r="B1172" s="200" t="s">
        <v>143</v>
      </c>
      <c r="C1172" s="200" t="s">
        <v>1494</v>
      </c>
      <c r="D1172" s="200" t="s">
        <v>1495</v>
      </c>
      <c r="E1172" s="200" t="s">
        <v>18</v>
      </c>
      <c r="F1172" s="200" t="s">
        <v>25</v>
      </c>
      <c r="G1172" s="225">
        <v>0.11</v>
      </c>
      <c r="H1172" s="225">
        <f t="shared" si="160"/>
        <v>0.11</v>
      </c>
      <c r="I1172" s="226"/>
    </row>
    <row r="1173" spans="1:9" ht="30">
      <c r="A1173" s="200" t="s">
        <v>15</v>
      </c>
      <c r="B1173" s="200" t="s">
        <v>143</v>
      </c>
      <c r="C1173" s="200" t="s">
        <v>1496</v>
      </c>
      <c r="D1173" s="200" t="s">
        <v>1497</v>
      </c>
      <c r="E1173" s="200" t="s">
        <v>18</v>
      </c>
      <c r="F1173" s="200" t="s">
        <v>25</v>
      </c>
      <c r="G1173" s="225">
        <v>1.43</v>
      </c>
      <c r="H1173" s="225">
        <f t="shared" si="160"/>
        <v>1.43</v>
      </c>
      <c r="I1173" s="226"/>
    </row>
    <row r="1174" spans="1:9" ht="30">
      <c r="A1174" s="200" t="s">
        <v>15</v>
      </c>
      <c r="B1174" s="200" t="s">
        <v>143</v>
      </c>
      <c r="C1174" s="200" t="s">
        <v>1498</v>
      </c>
      <c r="D1174" s="200" t="s">
        <v>1499</v>
      </c>
      <c r="E1174" s="200" t="s">
        <v>18</v>
      </c>
      <c r="F1174" s="200" t="s">
        <v>25</v>
      </c>
      <c r="G1174" s="225">
        <v>1.07</v>
      </c>
      <c r="H1174" s="225">
        <f t="shared" si="160"/>
        <v>1.07</v>
      </c>
      <c r="I1174" s="226"/>
    </row>
    <row r="1175" spans="1:9" ht="30">
      <c r="A1175" s="200" t="s">
        <v>15</v>
      </c>
      <c r="B1175" s="200" t="s">
        <v>143</v>
      </c>
      <c r="C1175" s="200" t="s">
        <v>1500</v>
      </c>
      <c r="D1175" s="200" t="s">
        <v>1501</v>
      </c>
      <c r="E1175" s="200" t="s">
        <v>18</v>
      </c>
      <c r="F1175" s="200" t="s">
        <v>25</v>
      </c>
      <c r="G1175" s="225">
        <v>4.4800000000000004</v>
      </c>
      <c r="H1175" s="225">
        <f t="shared" si="160"/>
        <v>4.4800000000000004</v>
      </c>
      <c r="I1175" s="226"/>
    </row>
    <row r="1176" spans="1:9">
      <c r="A1176" s="200" t="s">
        <v>15</v>
      </c>
      <c r="B1176" s="200" t="s">
        <v>143</v>
      </c>
      <c r="C1176" s="200" t="s">
        <v>1635</v>
      </c>
      <c r="D1176" s="200" t="s">
        <v>1636</v>
      </c>
      <c r="E1176" s="200" t="s">
        <v>18</v>
      </c>
      <c r="F1176" s="200" t="s">
        <v>25</v>
      </c>
      <c r="G1176" s="225">
        <v>26.03</v>
      </c>
      <c r="H1176" s="225">
        <f t="shared" si="160"/>
        <v>26.03</v>
      </c>
      <c r="I1176" s="226"/>
    </row>
    <row r="1177" spans="1:9">
      <c r="A1177" s="201" t="s">
        <v>30</v>
      </c>
      <c r="B1177" s="201" t="s">
        <v>30</v>
      </c>
      <c r="C1177" s="201" t="s">
        <v>30</v>
      </c>
      <c r="D1177" s="201" t="s">
        <v>30</v>
      </c>
      <c r="E1177" s="201" t="s">
        <v>30</v>
      </c>
      <c r="F1177" s="201" t="s">
        <v>30</v>
      </c>
      <c r="G1177" s="227" t="s">
        <v>30</v>
      </c>
      <c r="H1177" s="227" t="s">
        <v>30</v>
      </c>
      <c r="I1177" s="228" t="s">
        <v>30</v>
      </c>
    </row>
    <row r="1178" spans="1:9" ht="30">
      <c r="A1178" s="204" t="s">
        <v>149</v>
      </c>
      <c r="B1178" s="204" t="s">
        <v>143</v>
      </c>
      <c r="C1178" s="204" t="s">
        <v>1637</v>
      </c>
      <c r="D1178" s="204" t="s">
        <v>417</v>
      </c>
      <c r="E1178" s="204" t="s">
        <v>18</v>
      </c>
      <c r="F1178" s="204" t="s">
        <v>998</v>
      </c>
      <c r="G1178" s="233">
        <f>SUM(H1179:H1186)</f>
        <v>33.380000000000003</v>
      </c>
      <c r="H1178" s="233">
        <f>TRUNC(G1178 * 1, 2)</f>
        <v>33.380000000000003</v>
      </c>
      <c r="I1178" s="234"/>
    </row>
    <row r="1179" spans="1:9" ht="30">
      <c r="A1179" s="200" t="s">
        <v>1486</v>
      </c>
      <c r="B1179" s="200" t="s">
        <v>143</v>
      </c>
      <c r="C1179" s="200" t="s">
        <v>1639</v>
      </c>
      <c r="D1179" s="200" t="s">
        <v>1640</v>
      </c>
      <c r="E1179" s="200" t="s">
        <v>18</v>
      </c>
      <c r="F1179" s="200" t="s">
        <v>25</v>
      </c>
      <c r="G1179" s="225">
        <v>0.27</v>
      </c>
      <c r="H1179" s="225">
        <f t="shared" ref="H1179:H1186" si="161">TRUNC(F1179*G1179,2)</f>
        <v>0.27</v>
      </c>
      <c r="I1179" s="226" t="str">
        <f>IFERROR(IF(ROUND(G1179, 2) &lt;&gt; ROUND(VLOOKUP("C"&amp;C1179,C:G, 5, FALSE), 2), "VALOR AUXILIAR DIVERGENTE", "OK"), "NÃO ENCONTRADO")</f>
        <v>OK</v>
      </c>
    </row>
    <row r="1180" spans="1:9" ht="30">
      <c r="A1180" s="200" t="s">
        <v>15</v>
      </c>
      <c r="B1180" s="200" t="s">
        <v>143</v>
      </c>
      <c r="C1180" s="200" t="s">
        <v>1573</v>
      </c>
      <c r="D1180" s="200" t="s">
        <v>1574</v>
      </c>
      <c r="E1180" s="200" t="s">
        <v>18</v>
      </c>
      <c r="F1180" s="200" t="s">
        <v>25</v>
      </c>
      <c r="G1180" s="225">
        <v>1.47</v>
      </c>
      <c r="H1180" s="225">
        <f t="shared" si="161"/>
        <v>1.47</v>
      </c>
      <c r="I1180" s="226"/>
    </row>
    <row r="1181" spans="1:9" ht="30">
      <c r="A1181" s="200" t="s">
        <v>15</v>
      </c>
      <c r="B1181" s="200" t="s">
        <v>143</v>
      </c>
      <c r="C1181" s="200" t="s">
        <v>1575</v>
      </c>
      <c r="D1181" s="200" t="s">
        <v>1576</v>
      </c>
      <c r="E1181" s="200" t="s">
        <v>18</v>
      </c>
      <c r="F1181" s="200" t="s">
        <v>25</v>
      </c>
      <c r="G1181" s="225">
        <v>0.73</v>
      </c>
      <c r="H1181" s="225">
        <f t="shared" si="161"/>
        <v>0.73</v>
      </c>
      <c r="I1181" s="226"/>
    </row>
    <row r="1182" spans="1:9" ht="30">
      <c r="A1182" s="200" t="s">
        <v>15</v>
      </c>
      <c r="B1182" s="200" t="s">
        <v>143</v>
      </c>
      <c r="C1182" s="200" t="s">
        <v>1494</v>
      </c>
      <c r="D1182" s="200" t="s">
        <v>1495</v>
      </c>
      <c r="E1182" s="200" t="s">
        <v>18</v>
      </c>
      <c r="F1182" s="200" t="s">
        <v>25</v>
      </c>
      <c r="G1182" s="225">
        <v>0.11</v>
      </c>
      <c r="H1182" s="225">
        <f t="shared" si="161"/>
        <v>0.11</v>
      </c>
      <c r="I1182" s="226"/>
    </row>
    <row r="1183" spans="1:9" ht="30">
      <c r="A1183" s="200" t="s">
        <v>15</v>
      </c>
      <c r="B1183" s="200" t="s">
        <v>143</v>
      </c>
      <c r="C1183" s="200" t="s">
        <v>1496</v>
      </c>
      <c r="D1183" s="200" t="s">
        <v>1497</v>
      </c>
      <c r="E1183" s="200" t="s">
        <v>18</v>
      </c>
      <c r="F1183" s="200" t="s">
        <v>25</v>
      </c>
      <c r="G1183" s="225">
        <v>1.43</v>
      </c>
      <c r="H1183" s="225">
        <f t="shared" si="161"/>
        <v>1.43</v>
      </c>
      <c r="I1183" s="226"/>
    </row>
    <row r="1184" spans="1:9" ht="30">
      <c r="A1184" s="200" t="s">
        <v>15</v>
      </c>
      <c r="B1184" s="200" t="s">
        <v>143</v>
      </c>
      <c r="C1184" s="200" t="s">
        <v>1498</v>
      </c>
      <c r="D1184" s="200" t="s">
        <v>1499</v>
      </c>
      <c r="E1184" s="200" t="s">
        <v>18</v>
      </c>
      <c r="F1184" s="200" t="s">
        <v>25</v>
      </c>
      <c r="G1184" s="225">
        <v>1.07</v>
      </c>
      <c r="H1184" s="225">
        <f t="shared" si="161"/>
        <v>1.07</v>
      </c>
      <c r="I1184" s="226"/>
    </row>
    <row r="1185" spans="1:9" ht="30">
      <c r="A1185" s="200" t="s">
        <v>15</v>
      </c>
      <c r="B1185" s="200" t="s">
        <v>143</v>
      </c>
      <c r="C1185" s="200" t="s">
        <v>1500</v>
      </c>
      <c r="D1185" s="200" t="s">
        <v>1501</v>
      </c>
      <c r="E1185" s="200" t="s">
        <v>18</v>
      </c>
      <c r="F1185" s="200" t="s">
        <v>25</v>
      </c>
      <c r="G1185" s="225">
        <v>4.4800000000000004</v>
      </c>
      <c r="H1185" s="225">
        <f t="shared" si="161"/>
        <v>4.4800000000000004</v>
      </c>
      <c r="I1185" s="226"/>
    </row>
    <row r="1186" spans="1:9">
      <c r="A1186" s="200" t="s">
        <v>15</v>
      </c>
      <c r="B1186" s="200" t="s">
        <v>143</v>
      </c>
      <c r="C1186" s="200" t="s">
        <v>1642</v>
      </c>
      <c r="D1186" s="200" t="s">
        <v>1643</v>
      </c>
      <c r="E1186" s="200" t="s">
        <v>18</v>
      </c>
      <c r="F1186" s="200" t="s">
        <v>25</v>
      </c>
      <c r="G1186" s="225">
        <v>23.82</v>
      </c>
      <c r="H1186" s="225">
        <f t="shared" si="161"/>
        <v>23.82</v>
      </c>
      <c r="I1186" s="226"/>
    </row>
    <row r="1187" spans="1:9">
      <c r="A1187" s="201" t="s">
        <v>30</v>
      </c>
      <c r="B1187" s="201" t="s">
        <v>30</v>
      </c>
      <c r="C1187" s="201" t="s">
        <v>30</v>
      </c>
      <c r="D1187" s="201" t="s">
        <v>30</v>
      </c>
      <c r="E1187" s="201" t="s">
        <v>30</v>
      </c>
      <c r="F1187" s="201" t="s">
        <v>30</v>
      </c>
      <c r="G1187" s="227" t="s">
        <v>30</v>
      </c>
      <c r="H1187" s="227" t="s">
        <v>30</v>
      </c>
      <c r="I1187" s="228" t="s">
        <v>30</v>
      </c>
    </row>
    <row r="1188" spans="1:9" ht="30">
      <c r="A1188" s="204" t="s">
        <v>149</v>
      </c>
      <c r="B1188" s="204" t="s">
        <v>143</v>
      </c>
      <c r="C1188" s="204" t="s">
        <v>1644</v>
      </c>
      <c r="D1188" s="204" t="s">
        <v>434</v>
      </c>
      <c r="E1188" s="204" t="s">
        <v>18</v>
      </c>
      <c r="F1188" s="204" t="s">
        <v>998</v>
      </c>
      <c r="G1188" s="233">
        <f>SUM(H1189:H1196)</f>
        <v>33</v>
      </c>
      <c r="H1188" s="233">
        <f>TRUNC(G1188 * 1, 2)</f>
        <v>33</v>
      </c>
      <c r="I1188" s="234"/>
    </row>
    <row r="1189" spans="1:9" ht="45">
      <c r="A1189" s="200" t="s">
        <v>1486</v>
      </c>
      <c r="B1189" s="200" t="s">
        <v>143</v>
      </c>
      <c r="C1189" s="200" t="s">
        <v>1645</v>
      </c>
      <c r="D1189" s="200" t="s">
        <v>1646</v>
      </c>
      <c r="E1189" s="200" t="s">
        <v>18</v>
      </c>
      <c r="F1189" s="200" t="s">
        <v>25</v>
      </c>
      <c r="G1189" s="225">
        <v>0.35</v>
      </c>
      <c r="H1189" s="225">
        <f t="shared" ref="H1189:H1196" si="162">TRUNC(F1189*G1189,2)</f>
        <v>0.35</v>
      </c>
      <c r="I1189" s="226" t="str">
        <f>IFERROR(IF(ROUND(G1189, 2) &lt;&gt; ROUND(VLOOKUP("C"&amp;C1189,C:G, 5, FALSE), 2), "VALOR AUXILIAR DIVERGENTE", "OK"), "NÃO ENCONTRADO")</f>
        <v>OK</v>
      </c>
    </row>
    <row r="1190" spans="1:9" ht="30">
      <c r="A1190" s="200" t="s">
        <v>15</v>
      </c>
      <c r="B1190" s="200" t="s">
        <v>143</v>
      </c>
      <c r="C1190" s="200" t="s">
        <v>1612</v>
      </c>
      <c r="D1190" s="200" t="s">
        <v>1613</v>
      </c>
      <c r="E1190" s="200" t="s">
        <v>18</v>
      </c>
      <c r="F1190" s="200" t="s">
        <v>25</v>
      </c>
      <c r="G1190" s="225">
        <v>1.45</v>
      </c>
      <c r="H1190" s="225">
        <f t="shared" si="162"/>
        <v>1.45</v>
      </c>
      <c r="I1190" s="226"/>
    </row>
    <row r="1191" spans="1:9" ht="45">
      <c r="A1191" s="200" t="s">
        <v>15</v>
      </c>
      <c r="B1191" s="200" t="s">
        <v>143</v>
      </c>
      <c r="C1191" s="200" t="s">
        <v>1614</v>
      </c>
      <c r="D1191" s="200" t="s">
        <v>1615</v>
      </c>
      <c r="E1191" s="200" t="s">
        <v>18</v>
      </c>
      <c r="F1191" s="200" t="s">
        <v>25</v>
      </c>
      <c r="G1191" s="225">
        <v>0.28999999999999998</v>
      </c>
      <c r="H1191" s="225">
        <f t="shared" si="162"/>
        <v>0.28999999999999998</v>
      </c>
      <c r="I1191" s="226"/>
    </row>
    <row r="1192" spans="1:9" ht="30">
      <c r="A1192" s="200" t="s">
        <v>15</v>
      </c>
      <c r="B1192" s="200" t="s">
        <v>143</v>
      </c>
      <c r="C1192" s="200" t="s">
        <v>1494</v>
      </c>
      <c r="D1192" s="200" t="s">
        <v>1495</v>
      </c>
      <c r="E1192" s="200" t="s">
        <v>18</v>
      </c>
      <c r="F1192" s="200" t="s">
        <v>25</v>
      </c>
      <c r="G1192" s="225">
        <v>0.11</v>
      </c>
      <c r="H1192" s="225">
        <f t="shared" si="162"/>
        <v>0.11</v>
      </c>
      <c r="I1192" s="226"/>
    </row>
    <row r="1193" spans="1:9" ht="30">
      <c r="A1193" s="200" t="s">
        <v>15</v>
      </c>
      <c r="B1193" s="200" t="s">
        <v>143</v>
      </c>
      <c r="C1193" s="200" t="s">
        <v>1496</v>
      </c>
      <c r="D1193" s="200" t="s">
        <v>1497</v>
      </c>
      <c r="E1193" s="200" t="s">
        <v>18</v>
      </c>
      <c r="F1193" s="200" t="s">
        <v>25</v>
      </c>
      <c r="G1193" s="225">
        <v>1.43</v>
      </c>
      <c r="H1193" s="225">
        <f t="shared" si="162"/>
        <v>1.43</v>
      </c>
      <c r="I1193" s="226"/>
    </row>
    <row r="1194" spans="1:9" ht="30">
      <c r="A1194" s="200" t="s">
        <v>15</v>
      </c>
      <c r="B1194" s="200" t="s">
        <v>143</v>
      </c>
      <c r="C1194" s="200" t="s">
        <v>1498</v>
      </c>
      <c r="D1194" s="200" t="s">
        <v>1499</v>
      </c>
      <c r="E1194" s="200" t="s">
        <v>18</v>
      </c>
      <c r="F1194" s="200" t="s">
        <v>25</v>
      </c>
      <c r="G1194" s="225">
        <v>1.07</v>
      </c>
      <c r="H1194" s="225">
        <f t="shared" si="162"/>
        <v>1.07</v>
      </c>
      <c r="I1194" s="226"/>
    </row>
    <row r="1195" spans="1:9" ht="30">
      <c r="A1195" s="200" t="s">
        <v>15</v>
      </c>
      <c r="B1195" s="200" t="s">
        <v>143</v>
      </c>
      <c r="C1195" s="200" t="s">
        <v>1500</v>
      </c>
      <c r="D1195" s="200" t="s">
        <v>1501</v>
      </c>
      <c r="E1195" s="200" t="s">
        <v>18</v>
      </c>
      <c r="F1195" s="200" t="s">
        <v>25</v>
      </c>
      <c r="G1195" s="225">
        <v>4.4800000000000004</v>
      </c>
      <c r="H1195" s="225">
        <f t="shared" si="162"/>
        <v>4.4800000000000004</v>
      </c>
      <c r="I1195" s="226"/>
    </row>
    <row r="1196" spans="1:9">
      <c r="A1196" s="200" t="s">
        <v>15</v>
      </c>
      <c r="B1196" s="200" t="s">
        <v>143</v>
      </c>
      <c r="C1196" s="200" t="s">
        <v>1648</v>
      </c>
      <c r="D1196" s="200" t="s">
        <v>1649</v>
      </c>
      <c r="E1196" s="200" t="s">
        <v>18</v>
      </c>
      <c r="F1196" s="200" t="s">
        <v>25</v>
      </c>
      <c r="G1196" s="225">
        <v>23.82</v>
      </c>
      <c r="H1196" s="225">
        <f t="shared" si="162"/>
        <v>23.82</v>
      </c>
      <c r="I1196" s="226"/>
    </row>
    <row r="1197" spans="1:9">
      <c r="A1197" s="201" t="s">
        <v>30</v>
      </c>
      <c r="B1197" s="201" t="s">
        <v>30</v>
      </c>
      <c r="C1197" s="201" t="s">
        <v>30</v>
      </c>
      <c r="D1197" s="201" t="s">
        <v>30</v>
      </c>
      <c r="E1197" s="201" t="s">
        <v>30</v>
      </c>
      <c r="F1197" s="201" t="s">
        <v>30</v>
      </c>
      <c r="G1197" s="227" t="s">
        <v>30</v>
      </c>
      <c r="H1197" s="227" t="s">
        <v>30</v>
      </c>
      <c r="I1197" s="228" t="s">
        <v>30</v>
      </c>
    </row>
    <row r="1198" spans="1:9" ht="45">
      <c r="A1198" s="204" t="s">
        <v>149</v>
      </c>
      <c r="B1198" s="204" t="s">
        <v>143</v>
      </c>
      <c r="C1198" s="204" t="s">
        <v>1650</v>
      </c>
      <c r="D1198" s="204" t="s">
        <v>450</v>
      </c>
      <c r="E1198" s="204" t="s">
        <v>164</v>
      </c>
      <c r="F1198" s="204" t="s">
        <v>998</v>
      </c>
      <c r="G1198" s="233">
        <f>SUM(H1199:H1200)</f>
        <v>0.6</v>
      </c>
      <c r="H1198" s="233">
        <f>TRUNC(G1198 * 1, 2)</f>
        <v>0.6</v>
      </c>
      <c r="I1198" s="234"/>
    </row>
    <row r="1199" spans="1:9" ht="45">
      <c r="A1199" s="200" t="s">
        <v>1486</v>
      </c>
      <c r="B1199" s="200" t="s">
        <v>143</v>
      </c>
      <c r="C1199" s="200" t="s">
        <v>1653</v>
      </c>
      <c r="D1199" s="200" t="s">
        <v>1654</v>
      </c>
      <c r="E1199" s="200" t="s">
        <v>18</v>
      </c>
      <c r="F1199" s="200" t="s">
        <v>25</v>
      </c>
      <c r="G1199" s="225">
        <v>0.11</v>
      </c>
      <c r="H1199" s="225">
        <f t="shared" ref="H1199:H1200" si="163">TRUNC(F1199*G1199,2)</f>
        <v>0.11</v>
      </c>
      <c r="I1199" s="226" t="str">
        <f>IFERROR(IF(ROUND(G1199, 2) &lt;&gt; ROUND(VLOOKUP("C"&amp;C1199,C:G, 5, FALSE), 2), "VALOR AUXILIAR DIVERGENTE", "OK"), "NÃO ENCONTRADO")</f>
        <v>OK</v>
      </c>
    </row>
    <row r="1200" spans="1:9" ht="45">
      <c r="A1200" s="200" t="s">
        <v>1486</v>
      </c>
      <c r="B1200" s="200" t="s">
        <v>143</v>
      </c>
      <c r="C1200" s="200" t="s">
        <v>1655</v>
      </c>
      <c r="D1200" s="200" t="s">
        <v>1656</v>
      </c>
      <c r="E1200" s="200" t="s">
        <v>18</v>
      </c>
      <c r="F1200" s="200" t="s">
        <v>25</v>
      </c>
      <c r="G1200" s="225">
        <v>0.49</v>
      </c>
      <c r="H1200" s="225">
        <f t="shared" si="163"/>
        <v>0.49</v>
      </c>
      <c r="I1200" s="226" t="str">
        <f>IFERROR(IF(ROUND(G1200, 2) &lt;&gt; ROUND(VLOOKUP("C"&amp;C1200,C:G, 5, FALSE), 2), "VALOR AUXILIAR DIVERGENTE", "OK"), "NÃO ENCONTRADO")</f>
        <v>OK</v>
      </c>
    </row>
    <row r="1201" spans="1:9">
      <c r="A1201" s="201" t="s">
        <v>30</v>
      </c>
      <c r="B1201" s="201" t="s">
        <v>30</v>
      </c>
      <c r="C1201" s="201" t="s">
        <v>30</v>
      </c>
      <c r="D1201" s="201" t="s">
        <v>30</v>
      </c>
      <c r="E1201" s="201" t="s">
        <v>30</v>
      </c>
      <c r="F1201" s="201" t="s">
        <v>30</v>
      </c>
      <c r="G1201" s="227" t="s">
        <v>30</v>
      </c>
      <c r="H1201" s="227" t="s">
        <v>30</v>
      </c>
      <c r="I1201" s="228" t="s">
        <v>30</v>
      </c>
    </row>
    <row r="1202" spans="1:9" ht="45">
      <c r="A1202" s="204" t="s">
        <v>149</v>
      </c>
      <c r="B1202" s="204" t="s">
        <v>143</v>
      </c>
      <c r="C1202" s="204" t="s">
        <v>1657</v>
      </c>
      <c r="D1202" s="204" t="s">
        <v>454</v>
      </c>
      <c r="E1202" s="204" t="s">
        <v>171</v>
      </c>
      <c r="F1202" s="204" t="s">
        <v>998</v>
      </c>
      <c r="G1202" s="233">
        <f>SUM(H1203:H1206)</f>
        <v>1.4300000000000002</v>
      </c>
      <c r="H1202" s="233">
        <f>TRUNC(G1202 * 1, 2)</f>
        <v>1.43</v>
      </c>
      <c r="I1202" s="234"/>
    </row>
    <row r="1203" spans="1:9" ht="45">
      <c r="A1203" s="200" t="s">
        <v>1486</v>
      </c>
      <c r="B1203" s="200" t="s">
        <v>143</v>
      </c>
      <c r="C1203" s="200" t="s">
        <v>1658</v>
      </c>
      <c r="D1203" s="200" t="s">
        <v>1659</v>
      </c>
      <c r="E1203" s="200" t="s">
        <v>18</v>
      </c>
      <c r="F1203" s="200" t="s">
        <v>25</v>
      </c>
      <c r="G1203" s="225">
        <v>0.45</v>
      </c>
      <c r="H1203" s="225">
        <f t="shared" ref="H1203:H1206" si="164">TRUNC(F1203*G1203,2)</f>
        <v>0.45</v>
      </c>
      <c r="I1203" s="226" t="str">
        <f>IFERROR(IF(ROUND(G1203, 2) &lt;&gt; ROUND(VLOOKUP("C"&amp;C1203,C:G, 5, FALSE), 2), "VALOR AUXILIAR DIVERGENTE", "OK"), "NÃO ENCONTRADO")</f>
        <v>OK</v>
      </c>
    </row>
    <row r="1204" spans="1:9" ht="45">
      <c r="A1204" s="200" t="s">
        <v>1486</v>
      </c>
      <c r="B1204" s="200" t="s">
        <v>143</v>
      </c>
      <c r="C1204" s="200" t="s">
        <v>1660</v>
      </c>
      <c r="D1204" s="200" t="s">
        <v>1661</v>
      </c>
      <c r="E1204" s="200" t="s">
        <v>18</v>
      </c>
      <c r="F1204" s="200" t="s">
        <v>25</v>
      </c>
      <c r="G1204" s="225">
        <v>0.38</v>
      </c>
      <c r="H1204" s="225">
        <f t="shared" si="164"/>
        <v>0.38</v>
      </c>
      <c r="I1204" s="226" t="str">
        <f>IFERROR(IF(ROUND(G1204, 2) &lt;&gt; ROUND(VLOOKUP("C"&amp;C1204,C:G, 5, FALSE), 2), "VALOR AUXILIAR DIVERGENTE", "OK"), "NÃO ENCONTRADO")</f>
        <v>OK</v>
      </c>
    </row>
    <row r="1205" spans="1:9" ht="45">
      <c r="A1205" s="200" t="s">
        <v>1486</v>
      </c>
      <c r="B1205" s="200" t="s">
        <v>143</v>
      </c>
      <c r="C1205" s="200" t="s">
        <v>1653</v>
      </c>
      <c r="D1205" s="200" t="s">
        <v>1654</v>
      </c>
      <c r="E1205" s="200" t="s">
        <v>18</v>
      </c>
      <c r="F1205" s="200" t="s">
        <v>25</v>
      </c>
      <c r="G1205" s="225">
        <v>0.11</v>
      </c>
      <c r="H1205" s="225">
        <f t="shared" si="164"/>
        <v>0.11</v>
      </c>
      <c r="I1205" s="226" t="str">
        <f>IFERROR(IF(ROUND(G1205, 2) &lt;&gt; ROUND(VLOOKUP("C"&amp;C1205,C:G, 5, FALSE), 2), "VALOR AUXILIAR DIVERGENTE", "OK"), "NÃO ENCONTRADO")</f>
        <v>OK</v>
      </c>
    </row>
    <row r="1206" spans="1:9" ht="45">
      <c r="A1206" s="200" t="s">
        <v>1486</v>
      </c>
      <c r="B1206" s="200" t="s">
        <v>143</v>
      </c>
      <c r="C1206" s="200" t="s">
        <v>1655</v>
      </c>
      <c r="D1206" s="200" t="s">
        <v>1656</v>
      </c>
      <c r="E1206" s="200" t="s">
        <v>18</v>
      </c>
      <c r="F1206" s="200" t="s">
        <v>25</v>
      </c>
      <c r="G1206" s="225">
        <v>0.49</v>
      </c>
      <c r="H1206" s="225">
        <f t="shared" si="164"/>
        <v>0.49</v>
      </c>
      <c r="I1206" s="226" t="str">
        <f>IFERROR(IF(ROUND(G1206, 2) &lt;&gt; ROUND(VLOOKUP("C"&amp;C1206,C:G, 5, FALSE), 2), "VALOR AUXILIAR DIVERGENTE", "OK"), "NÃO ENCONTRADO")</f>
        <v>OK</v>
      </c>
    </row>
    <row r="1207" spans="1:9">
      <c r="A1207" s="201" t="s">
        <v>30</v>
      </c>
      <c r="B1207" s="201" t="s">
        <v>30</v>
      </c>
      <c r="C1207" s="201" t="s">
        <v>30</v>
      </c>
      <c r="D1207" s="201" t="s">
        <v>30</v>
      </c>
      <c r="E1207" s="201" t="s">
        <v>30</v>
      </c>
      <c r="F1207" s="201" t="s">
        <v>30</v>
      </c>
      <c r="G1207" s="227" t="s">
        <v>30</v>
      </c>
      <c r="H1207" s="227" t="s">
        <v>30</v>
      </c>
      <c r="I1207" s="228" t="s">
        <v>30</v>
      </c>
    </row>
    <row r="1208" spans="1:9" ht="75">
      <c r="A1208" s="204" t="s">
        <v>149</v>
      </c>
      <c r="B1208" s="204" t="s">
        <v>143</v>
      </c>
      <c r="C1208" s="204" t="s">
        <v>1662</v>
      </c>
      <c r="D1208" s="204" t="s">
        <v>465</v>
      </c>
      <c r="E1208" s="204" t="s">
        <v>156</v>
      </c>
      <c r="F1208" s="204" t="s">
        <v>998</v>
      </c>
      <c r="G1208" s="233">
        <f>SUM(H1209:H1214)</f>
        <v>569.72</v>
      </c>
      <c r="H1208" s="233">
        <f>TRUNC(G1208 * 1, 2)</f>
        <v>569.72</v>
      </c>
      <c r="I1208" s="234"/>
    </row>
    <row r="1209" spans="1:9" ht="60">
      <c r="A1209" s="200" t="s">
        <v>1486</v>
      </c>
      <c r="B1209" s="200" t="s">
        <v>143</v>
      </c>
      <c r="C1209" s="200" t="s">
        <v>785</v>
      </c>
      <c r="D1209" s="200" t="s">
        <v>786</v>
      </c>
      <c r="E1209" s="200" t="s">
        <v>164</v>
      </c>
      <c r="F1209" s="200" t="s">
        <v>1663</v>
      </c>
      <c r="G1209" s="225">
        <v>0.4</v>
      </c>
      <c r="H1209" s="225">
        <f t="shared" ref="H1209:H1214" si="165">TRUNC(F1209*G1209,2)</f>
        <v>1.3</v>
      </c>
      <c r="I1209" s="226" t="str">
        <f>IFERROR(IF(ROUND(G1209, 2) &lt;&gt; ROUND(VLOOKUP("C"&amp;C1209,C:G, 5, FALSE), 2), "VALOR AUXILIAR DIVERGENTE", "OK"), "NÃO ENCONTRADO")</f>
        <v>OK</v>
      </c>
    </row>
    <row r="1210" spans="1:9" ht="60">
      <c r="A1210" s="200" t="s">
        <v>1486</v>
      </c>
      <c r="B1210" s="200" t="s">
        <v>143</v>
      </c>
      <c r="C1210" s="200" t="s">
        <v>788</v>
      </c>
      <c r="D1210" s="200" t="s">
        <v>789</v>
      </c>
      <c r="E1210" s="200" t="s">
        <v>171</v>
      </c>
      <c r="F1210" s="200" t="s">
        <v>62</v>
      </c>
      <c r="G1210" s="225">
        <v>1.86</v>
      </c>
      <c r="H1210" s="225">
        <f t="shared" si="165"/>
        <v>1.84</v>
      </c>
      <c r="I1210" s="226" t="str">
        <f>IFERROR(IF(ROUND(G1210, 2) &lt;&gt; ROUND(VLOOKUP("C"&amp;C1210,C:G, 5, FALSE), 2), "VALOR AUXILIAR DIVERGENTE", "OK"), "NÃO ENCONTRADO")</f>
        <v>OK</v>
      </c>
    </row>
    <row r="1211" spans="1:9" ht="45">
      <c r="A1211" s="200" t="s">
        <v>1486</v>
      </c>
      <c r="B1211" s="200" t="s">
        <v>143</v>
      </c>
      <c r="C1211" s="200" t="s">
        <v>791</v>
      </c>
      <c r="D1211" s="200" t="s">
        <v>792</v>
      </c>
      <c r="E1211" s="200" t="s">
        <v>18</v>
      </c>
      <c r="F1211" s="200" t="s">
        <v>1664</v>
      </c>
      <c r="G1211" s="225">
        <v>34.17</v>
      </c>
      <c r="H1211" s="225">
        <f t="shared" si="165"/>
        <v>145.56</v>
      </c>
      <c r="I1211" s="226" t="str">
        <f>IFERROR(IF(ROUND(G1211, 2) &lt;&gt; ROUND(VLOOKUP("C"&amp;C1211,C:G, 5, FALSE), 2), "VALOR AUXILIAR DIVERGENTE", "OK"), "NÃO ENCONTRADO")</f>
        <v>OK</v>
      </c>
    </row>
    <row r="1212" spans="1:9">
      <c r="A1212" s="200" t="s">
        <v>15</v>
      </c>
      <c r="B1212" s="200" t="s">
        <v>143</v>
      </c>
      <c r="C1212" s="200" t="s">
        <v>798</v>
      </c>
      <c r="D1212" s="200" t="s">
        <v>799</v>
      </c>
      <c r="E1212" s="200" t="s">
        <v>129</v>
      </c>
      <c r="F1212" s="200" t="s">
        <v>1665</v>
      </c>
      <c r="G1212" s="225">
        <v>0.72</v>
      </c>
      <c r="H1212" s="225">
        <f t="shared" si="165"/>
        <v>128.75</v>
      </c>
      <c r="I1212" s="226"/>
    </row>
    <row r="1213" spans="1:9">
      <c r="A1213" s="200" t="s">
        <v>15</v>
      </c>
      <c r="B1213" s="200" t="s">
        <v>143</v>
      </c>
      <c r="C1213" s="200" t="s">
        <v>1666</v>
      </c>
      <c r="D1213" s="200" t="s">
        <v>1667</v>
      </c>
      <c r="E1213" s="200" t="s">
        <v>129</v>
      </c>
      <c r="F1213" s="200" t="s">
        <v>1668</v>
      </c>
      <c r="G1213" s="225">
        <v>1.1499999999999999</v>
      </c>
      <c r="H1213" s="225">
        <f t="shared" si="165"/>
        <v>182.79</v>
      </c>
      <c r="I1213" s="226"/>
    </row>
    <row r="1214" spans="1:9" ht="30">
      <c r="A1214" s="200" t="s">
        <v>15</v>
      </c>
      <c r="B1214" s="200" t="s">
        <v>143</v>
      </c>
      <c r="C1214" s="200" t="s">
        <v>309</v>
      </c>
      <c r="D1214" s="200" t="s">
        <v>310</v>
      </c>
      <c r="E1214" s="200" t="s">
        <v>156</v>
      </c>
      <c r="F1214" s="200" t="s">
        <v>1669</v>
      </c>
      <c r="G1214" s="225">
        <v>92</v>
      </c>
      <c r="H1214" s="225">
        <f t="shared" si="165"/>
        <v>109.48</v>
      </c>
      <c r="I1214" s="226"/>
    </row>
    <row r="1215" spans="1:9">
      <c r="A1215" s="201" t="s">
        <v>30</v>
      </c>
      <c r="B1215" s="201" t="s">
        <v>30</v>
      </c>
      <c r="C1215" s="201" t="s">
        <v>30</v>
      </c>
      <c r="D1215" s="201" t="s">
        <v>30</v>
      </c>
      <c r="E1215" s="201" t="s">
        <v>30</v>
      </c>
      <c r="F1215" s="201" t="s">
        <v>30</v>
      </c>
      <c r="G1215" s="227" t="s">
        <v>30</v>
      </c>
      <c r="H1215" s="227" t="s">
        <v>30</v>
      </c>
      <c r="I1215" s="228" t="s">
        <v>30</v>
      </c>
    </row>
    <row r="1216" spans="1:9" ht="60">
      <c r="A1216" s="204" t="s">
        <v>149</v>
      </c>
      <c r="B1216" s="204" t="s">
        <v>143</v>
      </c>
      <c r="C1216" s="204" t="s">
        <v>1670</v>
      </c>
      <c r="D1216" s="204" t="s">
        <v>495</v>
      </c>
      <c r="E1216" s="204" t="s">
        <v>156</v>
      </c>
      <c r="F1216" s="204" t="s">
        <v>998</v>
      </c>
      <c r="G1216" s="233">
        <f>SUM(H1217:H1224)</f>
        <v>574.04000000000008</v>
      </c>
      <c r="H1216" s="233">
        <f>TRUNC(G1216 * 1, 2)</f>
        <v>574.04</v>
      </c>
      <c r="I1216" s="234"/>
    </row>
    <row r="1217" spans="1:9" ht="60">
      <c r="A1217" s="200" t="s">
        <v>1486</v>
      </c>
      <c r="B1217" s="200" t="s">
        <v>143</v>
      </c>
      <c r="C1217" s="200" t="s">
        <v>785</v>
      </c>
      <c r="D1217" s="200" t="s">
        <v>786</v>
      </c>
      <c r="E1217" s="200" t="s">
        <v>164</v>
      </c>
      <c r="F1217" s="200" t="s">
        <v>1671</v>
      </c>
      <c r="G1217" s="225">
        <v>0.4</v>
      </c>
      <c r="H1217" s="225">
        <f t="shared" ref="H1217:H1224" si="166">TRUNC(F1217*G1217,2)</f>
        <v>0.19</v>
      </c>
      <c r="I1217" s="226" t="str">
        <f>IFERROR(IF(ROUND(G1217, 2) &lt;&gt; ROUND(VLOOKUP("C"&amp;C1217,C:G, 5, FALSE), 2), "VALOR AUXILIAR DIVERGENTE", "OK"), "NÃO ENCONTRADO")</f>
        <v>OK</v>
      </c>
    </row>
    <row r="1218" spans="1:9" ht="60">
      <c r="A1218" s="200" t="s">
        <v>1486</v>
      </c>
      <c r="B1218" s="200" t="s">
        <v>143</v>
      </c>
      <c r="C1218" s="200" t="s">
        <v>788</v>
      </c>
      <c r="D1218" s="200" t="s">
        <v>789</v>
      </c>
      <c r="E1218" s="200" t="s">
        <v>171</v>
      </c>
      <c r="F1218" s="200" t="s">
        <v>1672</v>
      </c>
      <c r="G1218" s="225">
        <v>1.86</v>
      </c>
      <c r="H1218" s="225">
        <f t="shared" si="166"/>
        <v>2.0699999999999998</v>
      </c>
      <c r="I1218" s="226" t="str">
        <f>IFERROR(IF(ROUND(G1218, 2) &lt;&gt; ROUND(VLOOKUP("C"&amp;C1218,C:G, 5, FALSE), 2), "VALOR AUXILIAR DIVERGENTE", "OK"), "NÃO ENCONTRADO")</f>
        <v>OK</v>
      </c>
    </row>
    <row r="1219" spans="1:9" ht="45">
      <c r="A1219" s="200" t="s">
        <v>1486</v>
      </c>
      <c r="B1219" s="200" t="s">
        <v>143</v>
      </c>
      <c r="C1219" s="200" t="s">
        <v>791</v>
      </c>
      <c r="D1219" s="200" t="s">
        <v>792</v>
      </c>
      <c r="E1219" s="200" t="s">
        <v>18</v>
      </c>
      <c r="F1219" s="200" t="s">
        <v>1673</v>
      </c>
      <c r="G1219" s="225">
        <v>34.17</v>
      </c>
      <c r="H1219" s="225">
        <f t="shared" si="166"/>
        <v>54.9</v>
      </c>
      <c r="I1219" s="226" t="str">
        <f>IFERROR(IF(ROUND(G1219, 2) &lt;&gt; ROUND(VLOOKUP("C"&amp;C1219,C:G, 5, FALSE), 2), "VALOR AUXILIAR DIVERGENTE", "OK"), "NÃO ENCONTRADO")</f>
        <v>OK</v>
      </c>
    </row>
    <row r="1220" spans="1:9">
      <c r="A1220" s="200" t="s">
        <v>1486</v>
      </c>
      <c r="B1220" s="200" t="s">
        <v>143</v>
      </c>
      <c r="C1220" s="200" t="s">
        <v>150</v>
      </c>
      <c r="D1220" s="200" t="s">
        <v>151</v>
      </c>
      <c r="E1220" s="200" t="s">
        <v>18</v>
      </c>
      <c r="F1220" s="200" t="s">
        <v>1674</v>
      </c>
      <c r="G1220" s="225">
        <v>31.04</v>
      </c>
      <c r="H1220" s="225">
        <f t="shared" si="166"/>
        <v>79.12</v>
      </c>
      <c r="I1220" s="226" t="str">
        <f>IFERROR(IF(ROUND(G1220, 2) &lt;&gt; ROUND(VLOOKUP("C"&amp;C1220,C:G, 5, FALSE), 2), "VALOR AUXILIAR DIVERGENTE", "OK"), "NÃO ENCONTRADO")</f>
        <v>OK</v>
      </c>
    </row>
    <row r="1221" spans="1:9" ht="30">
      <c r="A1221" s="200" t="s">
        <v>15</v>
      </c>
      <c r="B1221" s="200" t="s">
        <v>143</v>
      </c>
      <c r="C1221" s="200" t="s">
        <v>1675</v>
      </c>
      <c r="D1221" s="200" t="s">
        <v>1676</v>
      </c>
      <c r="E1221" s="200" t="s">
        <v>156</v>
      </c>
      <c r="F1221" s="200" t="s">
        <v>1677</v>
      </c>
      <c r="G1221" s="225">
        <v>100.56</v>
      </c>
      <c r="H1221" s="225">
        <f t="shared" si="166"/>
        <v>59.14</v>
      </c>
      <c r="I1221" s="226"/>
    </row>
    <row r="1222" spans="1:9">
      <c r="A1222" s="200" t="s">
        <v>15</v>
      </c>
      <c r="B1222" s="200" t="s">
        <v>143</v>
      </c>
      <c r="C1222" s="200" t="s">
        <v>798</v>
      </c>
      <c r="D1222" s="200" t="s">
        <v>799</v>
      </c>
      <c r="E1222" s="200" t="s">
        <v>129</v>
      </c>
      <c r="F1222" s="200" t="s">
        <v>1678</v>
      </c>
      <c r="G1222" s="225">
        <v>0.72</v>
      </c>
      <c r="H1222" s="225">
        <f t="shared" si="166"/>
        <v>302.5</v>
      </c>
      <c r="I1222" s="226"/>
    </row>
    <row r="1223" spans="1:9">
      <c r="A1223" s="200" t="s">
        <v>15</v>
      </c>
      <c r="B1223" s="200" t="s">
        <v>143</v>
      </c>
      <c r="C1223" s="200" t="s">
        <v>1666</v>
      </c>
      <c r="D1223" s="200" t="s">
        <v>1667</v>
      </c>
      <c r="E1223" s="200" t="s">
        <v>129</v>
      </c>
      <c r="F1223" s="200" t="s">
        <v>1679</v>
      </c>
      <c r="G1223" s="225">
        <v>1.1499999999999999</v>
      </c>
      <c r="H1223" s="225">
        <f t="shared" si="166"/>
        <v>17.39</v>
      </c>
      <c r="I1223" s="226"/>
    </row>
    <row r="1224" spans="1:9" ht="30">
      <c r="A1224" s="200" t="s">
        <v>15</v>
      </c>
      <c r="B1224" s="200" t="s">
        <v>143</v>
      </c>
      <c r="C1224" s="200" t="s">
        <v>1680</v>
      </c>
      <c r="D1224" s="200" t="s">
        <v>1681</v>
      </c>
      <c r="E1224" s="200" t="s">
        <v>156</v>
      </c>
      <c r="F1224" s="200" t="s">
        <v>1682</v>
      </c>
      <c r="G1224" s="225">
        <v>93.2</v>
      </c>
      <c r="H1224" s="225">
        <f t="shared" si="166"/>
        <v>58.73</v>
      </c>
      <c r="I1224" s="226"/>
    </row>
    <row r="1225" spans="1:9">
      <c r="A1225" s="201" t="s">
        <v>30</v>
      </c>
      <c r="B1225" s="201" t="s">
        <v>30</v>
      </c>
      <c r="C1225" s="201" t="s">
        <v>30</v>
      </c>
      <c r="D1225" s="201" t="s">
        <v>30</v>
      </c>
      <c r="E1225" s="201" t="s">
        <v>30</v>
      </c>
      <c r="F1225" s="201" t="s">
        <v>30</v>
      </c>
      <c r="G1225" s="227" t="s">
        <v>30</v>
      </c>
      <c r="H1225" s="227" t="s">
        <v>30</v>
      </c>
      <c r="I1225" s="228" t="s">
        <v>30</v>
      </c>
    </row>
    <row r="1226" spans="1:9" ht="30">
      <c r="A1226" s="204" t="s">
        <v>149</v>
      </c>
      <c r="B1226" s="204" t="s">
        <v>143</v>
      </c>
      <c r="C1226" s="204" t="s">
        <v>1683</v>
      </c>
      <c r="D1226" s="204" t="s">
        <v>504</v>
      </c>
      <c r="E1226" s="204" t="s">
        <v>129</v>
      </c>
      <c r="F1226" s="204" t="s">
        <v>998</v>
      </c>
      <c r="G1226" s="233">
        <f>SUM(H1227:H1229)</f>
        <v>9.23</v>
      </c>
      <c r="H1226" s="233">
        <f>TRUNC(G1226 * 1, 2)</f>
        <v>9.23</v>
      </c>
      <c r="I1226" s="234"/>
    </row>
    <row r="1227" spans="1:9">
      <c r="A1227" s="200" t="s">
        <v>1486</v>
      </c>
      <c r="B1227" s="200" t="s">
        <v>143</v>
      </c>
      <c r="C1227" s="200" t="s">
        <v>413</v>
      </c>
      <c r="D1227" s="200" t="s">
        <v>414</v>
      </c>
      <c r="E1227" s="200" t="s">
        <v>18</v>
      </c>
      <c r="F1227" s="200" t="s">
        <v>1684</v>
      </c>
      <c r="G1227" s="225">
        <v>35.619999999999997</v>
      </c>
      <c r="H1227" s="225">
        <f t="shared" ref="H1227:H1229" si="167">TRUNC(F1227*G1227,2)</f>
        <v>1.73</v>
      </c>
      <c r="I1227" s="226" t="str">
        <f>IFERROR(IF(ROUND(G1227, 2) &lt;&gt; ROUND(VLOOKUP("C"&amp;C1227,C:G, 5, FALSE), 2), "VALOR AUXILIAR DIVERGENTE", "OK"), "NÃO ENCONTRADO")</f>
        <v>OK</v>
      </c>
    </row>
    <row r="1228" spans="1:9" ht="30">
      <c r="A1228" s="200" t="s">
        <v>1486</v>
      </c>
      <c r="B1228" s="200" t="s">
        <v>143</v>
      </c>
      <c r="C1228" s="200" t="s">
        <v>416</v>
      </c>
      <c r="D1228" s="200" t="s">
        <v>417</v>
      </c>
      <c r="E1228" s="200" t="s">
        <v>18</v>
      </c>
      <c r="F1228" s="200" t="s">
        <v>1685</v>
      </c>
      <c r="G1228" s="225">
        <v>33.380000000000003</v>
      </c>
      <c r="H1228" s="225">
        <f t="shared" si="167"/>
        <v>1.08</v>
      </c>
      <c r="I1228" s="226" t="str">
        <f>IFERROR(IF(ROUND(G1228, 2) &lt;&gt; ROUND(VLOOKUP("C"&amp;C1228,C:G, 5, FALSE), 2), "VALOR AUXILIAR DIVERGENTE", "OK"), "NÃO ENCONTRADO")</f>
        <v>OK</v>
      </c>
    </row>
    <row r="1229" spans="1:9">
      <c r="A1229" s="200" t="s">
        <v>15</v>
      </c>
      <c r="B1229" s="200" t="s">
        <v>143</v>
      </c>
      <c r="C1229" s="200" t="s">
        <v>487</v>
      </c>
      <c r="D1229" s="200" t="s">
        <v>488</v>
      </c>
      <c r="E1229" s="200" t="s">
        <v>129</v>
      </c>
      <c r="F1229" s="200" t="s">
        <v>25</v>
      </c>
      <c r="G1229" s="225">
        <v>6.42</v>
      </c>
      <c r="H1229" s="225">
        <f t="shared" si="167"/>
        <v>6.42</v>
      </c>
      <c r="I1229" s="226"/>
    </row>
    <row r="1230" spans="1:9">
      <c r="A1230" s="201" t="s">
        <v>30</v>
      </c>
      <c r="B1230" s="201" t="s">
        <v>30</v>
      </c>
      <c r="C1230" s="201" t="s">
        <v>30</v>
      </c>
      <c r="D1230" s="201" t="s">
        <v>30</v>
      </c>
      <c r="E1230" s="201" t="s">
        <v>30</v>
      </c>
      <c r="F1230" s="201" t="s">
        <v>30</v>
      </c>
      <c r="G1230" s="227" t="s">
        <v>30</v>
      </c>
      <c r="H1230" s="227" t="s">
        <v>30</v>
      </c>
      <c r="I1230" s="228" t="s">
        <v>30</v>
      </c>
    </row>
    <row r="1231" spans="1:9" ht="45">
      <c r="A1231" s="204" t="s">
        <v>149</v>
      </c>
      <c r="B1231" s="204" t="s">
        <v>143</v>
      </c>
      <c r="C1231" s="204" t="s">
        <v>1688</v>
      </c>
      <c r="D1231" s="204" t="s">
        <v>508</v>
      </c>
      <c r="E1231" s="204" t="s">
        <v>156</v>
      </c>
      <c r="F1231" s="204" t="s">
        <v>998</v>
      </c>
      <c r="G1231" s="233">
        <f>SUM(H1232:H1234)</f>
        <v>964.71</v>
      </c>
      <c r="H1231" s="233">
        <f>TRUNC(G1231 * 1, 2)</f>
        <v>964.71</v>
      </c>
      <c r="I1231" s="234"/>
    </row>
    <row r="1232" spans="1:9" ht="60">
      <c r="A1232" s="200" t="s">
        <v>1486</v>
      </c>
      <c r="B1232" s="200" t="s">
        <v>143</v>
      </c>
      <c r="C1232" s="200" t="s">
        <v>494</v>
      </c>
      <c r="D1232" s="200" t="s">
        <v>495</v>
      </c>
      <c r="E1232" s="200" t="s">
        <v>156</v>
      </c>
      <c r="F1232" s="200" t="s">
        <v>496</v>
      </c>
      <c r="G1232" s="225">
        <v>574.04</v>
      </c>
      <c r="H1232" s="225">
        <f t="shared" ref="H1232:H1234" si="168">TRUNC(F1232*G1232,2)</f>
        <v>690.57</v>
      </c>
      <c r="I1232" s="226" t="str">
        <f>IFERROR(IF(ROUND(G1232, 2) &lt;&gt; ROUND(VLOOKUP("C"&amp;C1232,C:G, 5, FALSE), 2), "VALOR AUXILIAR DIVERGENTE", "OK"), "NÃO ENCONTRADO")</f>
        <v>OK</v>
      </c>
    </row>
    <row r="1233" spans="1:9">
      <c r="A1233" s="200" t="s">
        <v>1486</v>
      </c>
      <c r="B1233" s="200" t="s">
        <v>143</v>
      </c>
      <c r="C1233" s="200" t="s">
        <v>150</v>
      </c>
      <c r="D1233" s="200" t="s">
        <v>151</v>
      </c>
      <c r="E1233" s="200" t="s">
        <v>18</v>
      </c>
      <c r="F1233" s="200" t="s">
        <v>1690</v>
      </c>
      <c r="G1233" s="225">
        <v>31.04</v>
      </c>
      <c r="H1233" s="225">
        <f t="shared" si="168"/>
        <v>100.29</v>
      </c>
      <c r="I1233" s="226" t="str">
        <f>IFERROR(IF(ROUND(G1233, 2) &lt;&gt; ROUND(VLOOKUP("C"&amp;C1233,C:G, 5, FALSE), 2), "VALOR AUXILIAR DIVERGENTE", "OK"), "NÃO ENCONTRADO")</f>
        <v>OK</v>
      </c>
    </row>
    <row r="1234" spans="1:9">
      <c r="A1234" s="200" t="s">
        <v>1486</v>
      </c>
      <c r="B1234" s="200" t="s">
        <v>143</v>
      </c>
      <c r="C1234" s="200" t="s">
        <v>269</v>
      </c>
      <c r="D1234" s="200" t="s">
        <v>271</v>
      </c>
      <c r="E1234" s="200" t="s">
        <v>18</v>
      </c>
      <c r="F1234" s="200" t="s">
        <v>1691</v>
      </c>
      <c r="G1234" s="225">
        <v>35.869999999999997</v>
      </c>
      <c r="H1234" s="225">
        <f t="shared" si="168"/>
        <v>173.85</v>
      </c>
      <c r="I1234" s="226" t="str">
        <f>IFERROR(IF(ROUND(G1234, 2) &lt;&gt; ROUND(VLOOKUP("C"&amp;C1234,C:G, 5, FALSE), 2), "VALOR AUXILIAR DIVERGENTE", "OK"), "NÃO ENCONTRADO")</f>
        <v>OK</v>
      </c>
    </row>
    <row r="1235" spans="1:9">
      <c r="A1235" s="201" t="s">
        <v>30</v>
      </c>
      <c r="B1235" s="201" t="s">
        <v>30</v>
      </c>
      <c r="C1235" s="201" t="s">
        <v>30</v>
      </c>
      <c r="D1235" s="201" t="s">
        <v>30</v>
      </c>
      <c r="E1235" s="201" t="s">
        <v>30</v>
      </c>
      <c r="F1235" s="201" t="s">
        <v>30</v>
      </c>
      <c r="G1235" s="227" t="s">
        <v>30</v>
      </c>
      <c r="H1235" s="227" t="s">
        <v>30</v>
      </c>
      <c r="I1235" s="228" t="s">
        <v>30</v>
      </c>
    </row>
    <row r="1236" spans="1:9" ht="75">
      <c r="A1236" s="204" t="s">
        <v>149</v>
      </c>
      <c r="B1236" s="204" t="s">
        <v>143</v>
      </c>
      <c r="C1236" s="204" t="s">
        <v>1692</v>
      </c>
      <c r="D1236" s="204" t="s">
        <v>513</v>
      </c>
      <c r="E1236" s="204" t="s">
        <v>156</v>
      </c>
      <c r="F1236" s="204" t="s">
        <v>998</v>
      </c>
      <c r="G1236" s="233">
        <f>SUM(H1237:H1243)</f>
        <v>575.54</v>
      </c>
      <c r="H1236" s="233">
        <f>TRUNC(G1236 * 1, 2)</f>
        <v>575.54</v>
      </c>
      <c r="I1236" s="234"/>
    </row>
    <row r="1237" spans="1:9" ht="60">
      <c r="A1237" s="200" t="s">
        <v>1486</v>
      </c>
      <c r="B1237" s="200" t="s">
        <v>143</v>
      </c>
      <c r="C1237" s="200" t="s">
        <v>1693</v>
      </c>
      <c r="D1237" s="200" t="s">
        <v>1694</v>
      </c>
      <c r="E1237" s="200" t="s">
        <v>164</v>
      </c>
      <c r="F1237" s="200" t="s">
        <v>1695</v>
      </c>
      <c r="G1237" s="225">
        <v>1.66</v>
      </c>
      <c r="H1237" s="225">
        <f t="shared" ref="H1237:H1243" si="169">TRUNC(F1237*G1237,2)</f>
        <v>4.6399999999999997</v>
      </c>
      <c r="I1237" s="226" t="str">
        <f>IFERROR(IF(ROUND(G1237, 2) &lt;&gt; ROUND(VLOOKUP("C"&amp;C1237,C:G, 5, FALSE), 2), "VALOR AUXILIAR DIVERGENTE", "OK"), "NÃO ENCONTRADO")</f>
        <v>OK</v>
      </c>
    </row>
    <row r="1238" spans="1:9" ht="60">
      <c r="A1238" s="200" t="s">
        <v>1486</v>
      </c>
      <c r="B1238" s="200" t="s">
        <v>143</v>
      </c>
      <c r="C1238" s="200" t="s">
        <v>1696</v>
      </c>
      <c r="D1238" s="200" t="s">
        <v>1697</v>
      </c>
      <c r="E1238" s="200" t="s">
        <v>171</v>
      </c>
      <c r="F1238" s="200" t="s">
        <v>1698</v>
      </c>
      <c r="G1238" s="225">
        <v>5.34</v>
      </c>
      <c r="H1238" s="225">
        <f t="shared" si="169"/>
        <v>4.53</v>
      </c>
      <c r="I1238" s="226" t="str">
        <f>IFERROR(IF(ROUND(G1238, 2) &lt;&gt; ROUND(VLOOKUP("C"&amp;C1238,C:G, 5, FALSE), 2), "VALOR AUXILIAR DIVERGENTE", "OK"), "NÃO ENCONTRADO")</f>
        <v>OK</v>
      </c>
    </row>
    <row r="1239" spans="1:9" ht="45">
      <c r="A1239" s="200" t="s">
        <v>1486</v>
      </c>
      <c r="B1239" s="200" t="s">
        <v>143</v>
      </c>
      <c r="C1239" s="200" t="s">
        <v>791</v>
      </c>
      <c r="D1239" s="200" t="s">
        <v>792</v>
      </c>
      <c r="E1239" s="200" t="s">
        <v>18</v>
      </c>
      <c r="F1239" s="200" t="s">
        <v>1699</v>
      </c>
      <c r="G1239" s="225">
        <v>34.17</v>
      </c>
      <c r="H1239" s="225">
        <f t="shared" si="169"/>
        <v>124.72</v>
      </c>
      <c r="I1239" s="226" t="str">
        <f>IFERROR(IF(ROUND(G1239, 2) &lt;&gt; ROUND(VLOOKUP("C"&amp;C1239,C:G, 5, FALSE), 2), "VALOR AUXILIAR DIVERGENTE", "OK"), "NÃO ENCONTRADO")</f>
        <v>OK</v>
      </c>
    </row>
    <row r="1240" spans="1:9">
      <c r="A1240" s="200" t="s">
        <v>1486</v>
      </c>
      <c r="B1240" s="200" t="s">
        <v>143</v>
      </c>
      <c r="C1240" s="200" t="s">
        <v>150</v>
      </c>
      <c r="D1240" s="200" t="s">
        <v>151</v>
      </c>
      <c r="E1240" s="200" t="s">
        <v>18</v>
      </c>
      <c r="F1240" s="200" t="s">
        <v>1700</v>
      </c>
      <c r="G1240" s="225">
        <v>31.04</v>
      </c>
      <c r="H1240" s="225">
        <f t="shared" si="169"/>
        <v>24.52</v>
      </c>
      <c r="I1240" s="226" t="str">
        <f>IFERROR(IF(ROUND(G1240, 2) &lt;&gt; ROUND(VLOOKUP("C"&amp;C1240,C:G, 5, FALSE), 2), "VALOR AUXILIAR DIVERGENTE", "OK"), "NÃO ENCONTRADO")</f>
        <v>OK</v>
      </c>
    </row>
    <row r="1241" spans="1:9">
      <c r="A1241" s="200" t="s">
        <v>15</v>
      </c>
      <c r="B1241" s="200" t="s">
        <v>143</v>
      </c>
      <c r="C1241" s="200" t="s">
        <v>798</v>
      </c>
      <c r="D1241" s="200" t="s">
        <v>799</v>
      </c>
      <c r="E1241" s="200" t="s">
        <v>129</v>
      </c>
      <c r="F1241" s="200" t="s">
        <v>1701</v>
      </c>
      <c r="G1241" s="225">
        <v>0.72</v>
      </c>
      <c r="H1241" s="225">
        <f t="shared" si="169"/>
        <v>127.52</v>
      </c>
      <c r="I1241" s="226"/>
    </row>
    <row r="1242" spans="1:9">
      <c r="A1242" s="200" t="s">
        <v>15</v>
      </c>
      <c r="B1242" s="200" t="s">
        <v>143</v>
      </c>
      <c r="C1242" s="200" t="s">
        <v>1666</v>
      </c>
      <c r="D1242" s="200" t="s">
        <v>1667</v>
      </c>
      <c r="E1242" s="200" t="s">
        <v>129</v>
      </c>
      <c r="F1242" s="200" t="s">
        <v>1702</v>
      </c>
      <c r="G1242" s="225">
        <v>1.1499999999999999</v>
      </c>
      <c r="H1242" s="225">
        <f t="shared" si="169"/>
        <v>181.05</v>
      </c>
      <c r="I1242" s="226"/>
    </row>
    <row r="1243" spans="1:9" ht="30">
      <c r="A1243" s="200" t="s">
        <v>15</v>
      </c>
      <c r="B1243" s="200" t="s">
        <v>143</v>
      </c>
      <c r="C1243" s="200" t="s">
        <v>309</v>
      </c>
      <c r="D1243" s="200" t="s">
        <v>310</v>
      </c>
      <c r="E1243" s="200" t="s">
        <v>156</v>
      </c>
      <c r="F1243" s="200" t="s">
        <v>1703</v>
      </c>
      <c r="G1243" s="225">
        <v>92</v>
      </c>
      <c r="H1243" s="225">
        <f t="shared" si="169"/>
        <v>108.56</v>
      </c>
      <c r="I1243" s="226"/>
    </row>
    <row r="1244" spans="1:9">
      <c r="A1244" s="201" t="s">
        <v>30</v>
      </c>
      <c r="B1244" s="201" t="s">
        <v>30</v>
      </c>
      <c r="C1244" s="201" t="s">
        <v>30</v>
      </c>
      <c r="D1244" s="201" t="s">
        <v>30</v>
      </c>
      <c r="E1244" s="201" t="s">
        <v>30</v>
      </c>
      <c r="F1244" s="201" t="s">
        <v>30</v>
      </c>
      <c r="G1244" s="227" t="s">
        <v>30</v>
      </c>
      <c r="H1244" s="227" t="s">
        <v>30</v>
      </c>
      <c r="I1244" s="228" t="s">
        <v>30</v>
      </c>
    </row>
    <row r="1245" spans="1:9">
      <c r="A1245" s="204" t="s">
        <v>149</v>
      </c>
      <c r="B1245" s="204" t="s">
        <v>143</v>
      </c>
      <c r="C1245" s="204" t="s">
        <v>1704</v>
      </c>
      <c r="D1245" s="204" t="s">
        <v>557</v>
      </c>
      <c r="E1245" s="204" t="s">
        <v>18</v>
      </c>
      <c r="F1245" s="204" t="s">
        <v>998</v>
      </c>
      <c r="G1245" s="233">
        <f>SUM(H1246:H1253)</f>
        <v>37.450000000000003</v>
      </c>
      <c r="H1245" s="233">
        <f>TRUNC(G1245 * 1, 2)</f>
        <v>37.450000000000003</v>
      </c>
      <c r="I1245" s="234"/>
    </row>
    <row r="1246" spans="1:9" ht="30">
      <c r="A1246" s="200" t="s">
        <v>1486</v>
      </c>
      <c r="B1246" s="200" t="s">
        <v>143</v>
      </c>
      <c r="C1246" s="200" t="s">
        <v>1705</v>
      </c>
      <c r="D1246" s="200" t="s">
        <v>1706</v>
      </c>
      <c r="E1246" s="200" t="s">
        <v>18</v>
      </c>
      <c r="F1246" s="200" t="s">
        <v>25</v>
      </c>
      <c r="G1246" s="225">
        <v>0.38</v>
      </c>
      <c r="H1246" s="225">
        <f t="shared" ref="H1246:H1253" si="170">TRUNC(F1246*G1246,2)</f>
        <v>0.38</v>
      </c>
      <c r="I1246" s="226" t="str">
        <f>IFERROR(IF(ROUND(G1246, 2) &lt;&gt; ROUND(VLOOKUP("C"&amp;C1246,C:G, 5, FALSE), 2), "VALOR AUXILIAR DIVERGENTE", "OK"), "NÃO ENCONTRADO")</f>
        <v>OK</v>
      </c>
    </row>
    <row r="1247" spans="1:9" ht="30">
      <c r="A1247" s="200" t="s">
        <v>15</v>
      </c>
      <c r="B1247" s="200" t="s">
        <v>143</v>
      </c>
      <c r="C1247" s="200" t="s">
        <v>1708</v>
      </c>
      <c r="D1247" s="200" t="s">
        <v>1709</v>
      </c>
      <c r="E1247" s="200" t="s">
        <v>18</v>
      </c>
      <c r="F1247" s="200" t="s">
        <v>25</v>
      </c>
      <c r="G1247" s="225">
        <v>1.87</v>
      </c>
      <c r="H1247" s="225">
        <f t="shared" si="170"/>
        <v>1.87</v>
      </c>
      <c r="I1247" s="226"/>
    </row>
    <row r="1248" spans="1:9" ht="30">
      <c r="A1248" s="200" t="s">
        <v>15</v>
      </c>
      <c r="B1248" s="200" t="s">
        <v>143</v>
      </c>
      <c r="C1248" s="200" t="s">
        <v>1710</v>
      </c>
      <c r="D1248" s="200" t="s">
        <v>1711</v>
      </c>
      <c r="E1248" s="200" t="s">
        <v>18</v>
      </c>
      <c r="F1248" s="200" t="s">
        <v>25</v>
      </c>
      <c r="G1248" s="225">
        <v>2.08</v>
      </c>
      <c r="H1248" s="225">
        <f t="shared" si="170"/>
        <v>2.08</v>
      </c>
      <c r="I1248" s="226"/>
    </row>
    <row r="1249" spans="1:9" ht="30">
      <c r="A1249" s="200" t="s">
        <v>15</v>
      </c>
      <c r="B1249" s="200" t="s">
        <v>143</v>
      </c>
      <c r="C1249" s="200" t="s">
        <v>1494</v>
      </c>
      <c r="D1249" s="200" t="s">
        <v>1495</v>
      </c>
      <c r="E1249" s="200" t="s">
        <v>18</v>
      </c>
      <c r="F1249" s="200" t="s">
        <v>25</v>
      </c>
      <c r="G1249" s="225">
        <v>0.11</v>
      </c>
      <c r="H1249" s="225">
        <f t="shared" si="170"/>
        <v>0.11</v>
      </c>
      <c r="I1249" s="226"/>
    </row>
    <row r="1250" spans="1:9" ht="30">
      <c r="A1250" s="200" t="s">
        <v>15</v>
      </c>
      <c r="B1250" s="200" t="s">
        <v>143</v>
      </c>
      <c r="C1250" s="200" t="s">
        <v>1496</v>
      </c>
      <c r="D1250" s="200" t="s">
        <v>1497</v>
      </c>
      <c r="E1250" s="200" t="s">
        <v>18</v>
      </c>
      <c r="F1250" s="200" t="s">
        <v>25</v>
      </c>
      <c r="G1250" s="225">
        <v>1.43</v>
      </c>
      <c r="H1250" s="225">
        <f t="shared" si="170"/>
        <v>1.43</v>
      </c>
      <c r="I1250" s="226"/>
    </row>
    <row r="1251" spans="1:9" ht="30">
      <c r="A1251" s="200" t="s">
        <v>15</v>
      </c>
      <c r="B1251" s="200" t="s">
        <v>143</v>
      </c>
      <c r="C1251" s="200" t="s">
        <v>1498</v>
      </c>
      <c r="D1251" s="200" t="s">
        <v>1499</v>
      </c>
      <c r="E1251" s="200" t="s">
        <v>18</v>
      </c>
      <c r="F1251" s="200" t="s">
        <v>25</v>
      </c>
      <c r="G1251" s="225">
        <v>1.07</v>
      </c>
      <c r="H1251" s="225">
        <f t="shared" si="170"/>
        <v>1.07</v>
      </c>
      <c r="I1251" s="226"/>
    </row>
    <row r="1252" spans="1:9" ht="30">
      <c r="A1252" s="200" t="s">
        <v>15</v>
      </c>
      <c r="B1252" s="200" t="s">
        <v>143</v>
      </c>
      <c r="C1252" s="200" t="s">
        <v>1500</v>
      </c>
      <c r="D1252" s="200" t="s">
        <v>1501</v>
      </c>
      <c r="E1252" s="200" t="s">
        <v>18</v>
      </c>
      <c r="F1252" s="200" t="s">
        <v>25</v>
      </c>
      <c r="G1252" s="225">
        <v>4.4800000000000004</v>
      </c>
      <c r="H1252" s="225">
        <f t="shared" si="170"/>
        <v>4.4800000000000004</v>
      </c>
      <c r="I1252" s="226"/>
    </row>
    <row r="1253" spans="1:9">
      <c r="A1253" s="200" t="s">
        <v>15</v>
      </c>
      <c r="B1253" s="200" t="s">
        <v>143</v>
      </c>
      <c r="C1253" s="200" t="s">
        <v>1712</v>
      </c>
      <c r="D1253" s="200" t="s">
        <v>1713</v>
      </c>
      <c r="E1253" s="200" t="s">
        <v>18</v>
      </c>
      <c r="F1253" s="200" t="s">
        <v>25</v>
      </c>
      <c r="G1253" s="225">
        <v>26.03</v>
      </c>
      <c r="H1253" s="225">
        <f t="shared" si="170"/>
        <v>26.03</v>
      </c>
      <c r="I1253" s="226"/>
    </row>
    <row r="1254" spans="1:9">
      <c r="A1254" s="201" t="s">
        <v>30</v>
      </c>
      <c r="B1254" s="201" t="s">
        <v>30</v>
      </c>
      <c r="C1254" s="201" t="s">
        <v>30</v>
      </c>
      <c r="D1254" s="201" t="s">
        <v>30</v>
      </c>
      <c r="E1254" s="201" t="s">
        <v>30</v>
      </c>
      <c r="F1254" s="201" t="s">
        <v>30</v>
      </c>
      <c r="G1254" s="227" t="s">
        <v>30</v>
      </c>
      <c r="H1254" s="227" t="s">
        <v>30</v>
      </c>
      <c r="I1254" s="228" t="s">
        <v>30</v>
      </c>
    </row>
    <row r="1255" spans="1:9" ht="45">
      <c r="A1255" s="204" t="s">
        <v>149</v>
      </c>
      <c r="B1255" s="204" t="s">
        <v>143</v>
      </c>
      <c r="C1255" s="204" t="s">
        <v>1714</v>
      </c>
      <c r="D1255" s="204" t="s">
        <v>722</v>
      </c>
      <c r="E1255" s="204" t="s">
        <v>164</v>
      </c>
      <c r="F1255" s="204" t="s">
        <v>998</v>
      </c>
      <c r="G1255" s="233">
        <f>SUM(H1256:H1257)</f>
        <v>0.65</v>
      </c>
      <c r="H1255" s="233">
        <f>TRUNC(G1255 * 1, 2)</f>
        <v>0.65</v>
      </c>
      <c r="I1255" s="234"/>
    </row>
    <row r="1256" spans="1:9" ht="45">
      <c r="A1256" s="200" t="s">
        <v>1486</v>
      </c>
      <c r="B1256" s="200" t="s">
        <v>143</v>
      </c>
      <c r="C1256" s="200" t="s">
        <v>1715</v>
      </c>
      <c r="D1256" s="200" t="s">
        <v>1716</v>
      </c>
      <c r="E1256" s="200" t="s">
        <v>18</v>
      </c>
      <c r="F1256" s="200" t="s">
        <v>25</v>
      </c>
      <c r="G1256" s="225">
        <v>0.12</v>
      </c>
      <c r="H1256" s="225">
        <f t="shared" ref="H1256:H1257" si="171">TRUNC(F1256*G1256,2)</f>
        <v>0.12</v>
      </c>
      <c r="I1256" s="226" t="str">
        <f>IFERROR(IF(ROUND(G1256, 2) &lt;&gt; ROUND(VLOOKUP("C"&amp;C1256,C:G, 5, FALSE), 2), "VALOR AUXILIAR DIVERGENTE", "OK"), "NÃO ENCONTRADO")</f>
        <v>OK</v>
      </c>
    </row>
    <row r="1257" spans="1:9" ht="45">
      <c r="A1257" s="200" t="s">
        <v>1486</v>
      </c>
      <c r="B1257" s="200" t="s">
        <v>143</v>
      </c>
      <c r="C1257" s="200" t="s">
        <v>1718</v>
      </c>
      <c r="D1257" s="200" t="s">
        <v>1719</v>
      </c>
      <c r="E1257" s="200" t="s">
        <v>18</v>
      </c>
      <c r="F1257" s="200" t="s">
        <v>25</v>
      </c>
      <c r="G1257" s="225">
        <v>0.53</v>
      </c>
      <c r="H1257" s="225">
        <f t="shared" si="171"/>
        <v>0.53</v>
      </c>
      <c r="I1257" s="226" t="str">
        <f>IFERROR(IF(ROUND(G1257, 2) &lt;&gt; ROUND(VLOOKUP("C"&amp;C1257,C:G, 5, FALSE), 2), "VALOR AUXILIAR DIVERGENTE", "OK"), "NÃO ENCONTRADO")</f>
        <v>OK</v>
      </c>
    </row>
    <row r="1258" spans="1:9">
      <c r="A1258" s="201" t="s">
        <v>30</v>
      </c>
      <c r="B1258" s="201" t="s">
        <v>30</v>
      </c>
      <c r="C1258" s="201" t="s">
        <v>30</v>
      </c>
      <c r="D1258" s="201" t="s">
        <v>30</v>
      </c>
      <c r="E1258" s="201" t="s">
        <v>30</v>
      </c>
      <c r="F1258" s="201" t="s">
        <v>30</v>
      </c>
      <c r="G1258" s="227" t="s">
        <v>30</v>
      </c>
      <c r="H1258" s="227" t="s">
        <v>30</v>
      </c>
      <c r="I1258" s="228" t="s">
        <v>30</v>
      </c>
    </row>
    <row r="1259" spans="1:9" ht="45">
      <c r="A1259" s="204" t="s">
        <v>149</v>
      </c>
      <c r="B1259" s="204" t="s">
        <v>143</v>
      </c>
      <c r="C1259" s="204" t="s">
        <v>1720</v>
      </c>
      <c r="D1259" s="204" t="s">
        <v>725</v>
      </c>
      <c r="E1259" s="204" t="s">
        <v>171</v>
      </c>
      <c r="F1259" s="204" t="s">
        <v>998</v>
      </c>
      <c r="G1259" s="233">
        <f>SUM(H1260:H1263)</f>
        <v>3.3</v>
      </c>
      <c r="H1259" s="233">
        <f>TRUNC(G1259 * 1, 2)</f>
        <v>3.3</v>
      </c>
      <c r="I1259" s="234"/>
    </row>
    <row r="1260" spans="1:9" ht="45">
      <c r="A1260" s="200" t="s">
        <v>1486</v>
      </c>
      <c r="B1260" s="200" t="s">
        <v>143</v>
      </c>
      <c r="C1260" s="200" t="s">
        <v>1721</v>
      </c>
      <c r="D1260" s="200" t="s">
        <v>1722</v>
      </c>
      <c r="E1260" s="200" t="s">
        <v>18</v>
      </c>
      <c r="F1260" s="200" t="s">
        <v>25</v>
      </c>
      <c r="G1260" s="225">
        <v>2.23</v>
      </c>
      <c r="H1260" s="225">
        <f t="shared" ref="H1260:H1263" si="172">TRUNC(F1260*G1260,2)</f>
        <v>2.23</v>
      </c>
      <c r="I1260" s="226" t="str">
        <f>IFERROR(IF(ROUND(G1260, 2) &lt;&gt; ROUND(VLOOKUP("C"&amp;C1260,C:G, 5, FALSE), 2), "VALOR AUXILIAR DIVERGENTE", "OK"), "NÃO ENCONTRADO")</f>
        <v>OK</v>
      </c>
    </row>
    <row r="1261" spans="1:9" ht="45">
      <c r="A1261" s="200" t="s">
        <v>1486</v>
      </c>
      <c r="B1261" s="200" t="s">
        <v>143</v>
      </c>
      <c r="C1261" s="200" t="s">
        <v>1723</v>
      </c>
      <c r="D1261" s="200" t="s">
        <v>1724</v>
      </c>
      <c r="E1261" s="200" t="s">
        <v>18</v>
      </c>
      <c r="F1261" s="200" t="s">
        <v>25</v>
      </c>
      <c r="G1261" s="225">
        <v>0.42</v>
      </c>
      <c r="H1261" s="225">
        <f t="shared" si="172"/>
        <v>0.42</v>
      </c>
      <c r="I1261" s="226" t="str">
        <f>IFERROR(IF(ROUND(G1261, 2) &lt;&gt; ROUND(VLOOKUP("C"&amp;C1261,C:G, 5, FALSE), 2), "VALOR AUXILIAR DIVERGENTE", "OK"), "NÃO ENCONTRADO")</f>
        <v>OK</v>
      </c>
    </row>
    <row r="1262" spans="1:9" ht="45">
      <c r="A1262" s="200" t="s">
        <v>1486</v>
      </c>
      <c r="B1262" s="200" t="s">
        <v>143</v>
      </c>
      <c r="C1262" s="200" t="s">
        <v>1715</v>
      </c>
      <c r="D1262" s="200" t="s">
        <v>1716</v>
      </c>
      <c r="E1262" s="200" t="s">
        <v>18</v>
      </c>
      <c r="F1262" s="200" t="s">
        <v>25</v>
      </c>
      <c r="G1262" s="225">
        <v>0.12</v>
      </c>
      <c r="H1262" s="225">
        <f t="shared" si="172"/>
        <v>0.12</v>
      </c>
      <c r="I1262" s="226" t="str">
        <f>IFERROR(IF(ROUND(G1262, 2) &lt;&gt; ROUND(VLOOKUP("C"&amp;C1262,C:G, 5, FALSE), 2), "VALOR AUXILIAR DIVERGENTE", "OK"), "NÃO ENCONTRADO")</f>
        <v>OK</v>
      </c>
    </row>
    <row r="1263" spans="1:9" ht="45">
      <c r="A1263" s="200" t="s">
        <v>1486</v>
      </c>
      <c r="B1263" s="200" t="s">
        <v>143</v>
      </c>
      <c r="C1263" s="200" t="s">
        <v>1718</v>
      </c>
      <c r="D1263" s="200" t="s">
        <v>1719</v>
      </c>
      <c r="E1263" s="200" t="s">
        <v>18</v>
      </c>
      <c r="F1263" s="200" t="s">
        <v>25</v>
      </c>
      <c r="G1263" s="225">
        <v>0.53</v>
      </c>
      <c r="H1263" s="225">
        <f t="shared" si="172"/>
        <v>0.53</v>
      </c>
      <c r="I1263" s="226" t="str">
        <f>IFERROR(IF(ROUND(G1263, 2) &lt;&gt; ROUND(VLOOKUP("C"&amp;C1263,C:G, 5, FALSE), 2), "VALOR AUXILIAR DIVERGENTE", "OK"), "NÃO ENCONTRADO")</f>
        <v>OK</v>
      </c>
    </row>
    <row r="1264" spans="1:9">
      <c r="A1264" s="201" t="s">
        <v>30</v>
      </c>
      <c r="B1264" s="201" t="s">
        <v>30</v>
      </c>
      <c r="C1264" s="201" t="s">
        <v>30</v>
      </c>
      <c r="D1264" s="201" t="s">
        <v>30</v>
      </c>
      <c r="E1264" s="201" t="s">
        <v>30</v>
      </c>
      <c r="F1264" s="201" t="s">
        <v>30</v>
      </c>
      <c r="G1264" s="227" t="s">
        <v>30</v>
      </c>
      <c r="H1264" s="227" t="s">
        <v>30</v>
      </c>
      <c r="I1264" s="228" t="s">
        <v>30</v>
      </c>
    </row>
    <row r="1265" spans="1:9" ht="60">
      <c r="A1265" s="204" t="s">
        <v>149</v>
      </c>
      <c r="B1265" s="204" t="s">
        <v>143</v>
      </c>
      <c r="C1265" s="204" t="s">
        <v>1725</v>
      </c>
      <c r="D1265" s="204" t="s">
        <v>786</v>
      </c>
      <c r="E1265" s="204" t="s">
        <v>164</v>
      </c>
      <c r="F1265" s="204" t="s">
        <v>998</v>
      </c>
      <c r="G1265" s="233">
        <f>SUM(H1266:H1267)</f>
        <v>0.4</v>
      </c>
      <c r="H1265" s="233">
        <f>TRUNC(G1265 * 1, 2)</f>
        <v>0.4</v>
      </c>
      <c r="I1265" s="234"/>
    </row>
    <row r="1266" spans="1:9" ht="60">
      <c r="A1266" s="200" t="s">
        <v>1486</v>
      </c>
      <c r="B1266" s="200" t="s">
        <v>143</v>
      </c>
      <c r="C1266" s="200" t="s">
        <v>1726</v>
      </c>
      <c r="D1266" s="200" t="s">
        <v>1727</v>
      </c>
      <c r="E1266" s="200" t="s">
        <v>18</v>
      </c>
      <c r="F1266" s="200" t="s">
        <v>25</v>
      </c>
      <c r="G1266" s="225">
        <v>7.0000000000000007E-2</v>
      </c>
      <c r="H1266" s="225">
        <f t="shared" ref="H1266:H1267" si="173">TRUNC(F1266*G1266,2)</f>
        <v>7.0000000000000007E-2</v>
      </c>
      <c r="I1266" s="226" t="str">
        <f>IFERROR(IF(ROUND(G1266, 2) &lt;&gt; ROUND(VLOOKUP("C"&amp;C1266,C:G, 5, FALSE), 2), "VALOR AUXILIAR DIVERGENTE", "OK"), "NÃO ENCONTRADO")</f>
        <v>OK</v>
      </c>
    </row>
    <row r="1267" spans="1:9" ht="60">
      <c r="A1267" s="200" t="s">
        <v>1486</v>
      </c>
      <c r="B1267" s="200" t="s">
        <v>143</v>
      </c>
      <c r="C1267" s="200" t="s">
        <v>1729</v>
      </c>
      <c r="D1267" s="200" t="s">
        <v>1730</v>
      </c>
      <c r="E1267" s="200" t="s">
        <v>18</v>
      </c>
      <c r="F1267" s="200" t="s">
        <v>25</v>
      </c>
      <c r="G1267" s="225">
        <v>0.33</v>
      </c>
      <c r="H1267" s="225">
        <f t="shared" si="173"/>
        <v>0.33</v>
      </c>
      <c r="I1267" s="226" t="str">
        <f>IFERROR(IF(ROUND(G1267, 2) &lt;&gt; ROUND(VLOOKUP("C"&amp;C1267,C:G, 5, FALSE), 2), "VALOR AUXILIAR DIVERGENTE", "OK"), "NÃO ENCONTRADO")</f>
        <v>OK</v>
      </c>
    </row>
    <row r="1268" spans="1:9">
      <c r="A1268" s="201" t="s">
        <v>30</v>
      </c>
      <c r="B1268" s="201" t="s">
        <v>30</v>
      </c>
      <c r="C1268" s="201" t="s">
        <v>30</v>
      </c>
      <c r="D1268" s="201" t="s">
        <v>30</v>
      </c>
      <c r="E1268" s="201" t="s">
        <v>30</v>
      </c>
      <c r="F1268" s="201" t="s">
        <v>30</v>
      </c>
      <c r="G1268" s="227" t="s">
        <v>30</v>
      </c>
      <c r="H1268" s="227" t="s">
        <v>30</v>
      </c>
      <c r="I1268" s="228" t="s">
        <v>30</v>
      </c>
    </row>
    <row r="1269" spans="1:9" ht="60">
      <c r="A1269" s="204" t="s">
        <v>149</v>
      </c>
      <c r="B1269" s="204" t="s">
        <v>143</v>
      </c>
      <c r="C1269" s="204" t="s">
        <v>1731</v>
      </c>
      <c r="D1269" s="204" t="s">
        <v>789</v>
      </c>
      <c r="E1269" s="204" t="s">
        <v>171</v>
      </c>
      <c r="F1269" s="204" t="s">
        <v>998</v>
      </c>
      <c r="G1269" s="233">
        <f>SUM(H1270:H1273)</f>
        <v>1.86</v>
      </c>
      <c r="H1269" s="233">
        <f>TRUNC(G1269 * 1, 2)</f>
        <v>1.86</v>
      </c>
      <c r="I1269" s="234"/>
    </row>
    <row r="1270" spans="1:9" ht="60">
      <c r="A1270" s="200" t="s">
        <v>1486</v>
      </c>
      <c r="B1270" s="200" t="s">
        <v>143</v>
      </c>
      <c r="C1270" s="200" t="s">
        <v>1732</v>
      </c>
      <c r="D1270" s="200" t="s">
        <v>1733</v>
      </c>
      <c r="E1270" s="200" t="s">
        <v>18</v>
      </c>
      <c r="F1270" s="200" t="s">
        <v>25</v>
      </c>
      <c r="G1270" s="225">
        <v>1.1000000000000001</v>
      </c>
      <c r="H1270" s="225">
        <f t="shared" ref="H1270:H1273" si="174">TRUNC(F1270*G1270,2)</f>
        <v>1.1000000000000001</v>
      </c>
      <c r="I1270" s="226" t="str">
        <f>IFERROR(IF(ROUND(G1270, 2) &lt;&gt; ROUND(VLOOKUP("C"&amp;C1270,C:G, 5, FALSE), 2), "VALOR AUXILIAR DIVERGENTE", "OK"), "NÃO ENCONTRADO")</f>
        <v>OK</v>
      </c>
    </row>
    <row r="1271" spans="1:9" ht="60">
      <c r="A1271" s="200" t="s">
        <v>1486</v>
      </c>
      <c r="B1271" s="200" t="s">
        <v>143</v>
      </c>
      <c r="C1271" s="200" t="s">
        <v>1734</v>
      </c>
      <c r="D1271" s="200" t="s">
        <v>1735</v>
      </c>
      <c r="E1271" s="200" t="s">
        <v>18</v>
      </c>
      <c r="F1271" s="200" t="s">
        <v>25</v>
      </c>
      <c r="G1271" s="225">
        <v>0.36</v>
      </c>
      <c r="H1271" s="225">
        <f t="shared" si="174"/>
        <v>0.36</v>
      </c>
      <c r="I1271" s="226" t="str">
        <f>IFERROR(IF(ROUND(G1271, 2) &lt;&gt; ROUND(VLOOKUP("C"&amp;C1271,C:G, 5, FALSE), 2), "VALOR AUXILIAR DIVERGENTE", "OK"), "NÃO ENCONTRADO")</f>
        <v>OK</v>
      </c>
    </row>
    <row r="1272" spans="1:9" ht="60">
      <c r="A1272" s="200" t="s">
        <v>1486</v>
      </c>
      <c r="B1272" s="200" t="s">
        <v>143</v>
      </c>
      <c r="C1272" s="200" t="s">
        <v>1726</v>
      </c>
      <c r="D1272" s="200" t="s">
        <v>1727</v>
      </c>
      <c r="E1272" s="200" t="s">
        <v>18</v>
      </c>
      <c r="F1272" s="200" t="s">
        <v>25</v>
      </c>
      <c r="G1272" s="225">
        <v>7.0000000000000007E-2</v>
      </c>
      <c r="H1272" s="225">
        <f t="shared" si="174"/>
        <v>7.0000000000000007E-2</v>
      </c>
      <c r="I1272" s="226" t="str">
        <f>IFERROR(IF(ROUND(G1272, 2) &lt;&gt; ROUND(VLOOKUP("C"&amp;C1272,C:G, 5, FALSE), 2), "VALOR AUXILIAR DIVERGENTE", "OK"), "NÃO ENCONTRADO")</f>
        <v>OK</v>
      </c>
    </row>
    <row r="1273" spans="1:9" ht="60">
      <c r="A1273" s="200" t="s">
        <v>1486</v>
      </c>
      <c r="B1273" s="200" t="s">
        <v>143</v>
      </c>
      <c r="C1273" s="200" t="s">
        <v>1729</v>
      </c>
      <c r="D1273" s="200" t="s">
        <v>1730</v>
      </c>
      <c r="E1273" s="200" t="s">
        <v>18</v>
      </c>
      <c r="F1273" s="200" t="s">
        <v>25</v>
      </c>
      <c r="G1273" s="225">
        <v>0.33</v>
      </c>
      <c r="H1273" s="225">
        <f t="shared" si="174"/>
        <v>0.33</v>
      </c>
      <c r="I1273" s="226" t="str">
        <f>IFERROR(IF(ROUND(G1273, 2) &lt;&gt; ROUND(VLOOKUP("C"&amp;C1273,C:G, 5, FALSE), 2), "VALOR AUXILIAR DIVERGENTE", "OK"), "NÃO ENCONTRADO")</f>
        <v>OK</v>
      </c>
    </row>
    <row r="1274" spans="1:9">
      <c r="A1274" s="201" t="s">
        <v>30</v>
      </c>
      <c r="B1274" s="201" t="s">
        <v>30</v>
      </c>
      <c r="C1274" s="201" t="s">
        <v>30</v>
      </c>
      <c r="D1274" s="201" t="s">
        <v>30</v>
      </c>
      <c r="E1274" s="201" t="s">
        <v>30</v>
      </c>
      <c r="F1274" s="201" t="s">
        <v>30</v>
      </c>
      <c r="G1274" s="227" t="s">
        <v>30</v>
      </c>
      <c r="H1274" s="227" t="s">
        <v>30</v>
      </c>
      <c r="I1274" s="228" t="s">
        <v>30</v>
      </c>
    </row>
    <row r="1275" spans="1:9" ht="45">
      <c r="A1275" s="204" t="s">
        <v>149</v>
      </c>
      <c r="B1275" s="204" t="s">
        <v>143</v>
      </c>
      <c r="C1275" s="204" t="s">
        <v>1737</v>
      </c>
      <c r="D1275" s="204" t="s">
        <v>792</v>
      </c>
      <c r="E1275" s="204" t="s">
        <v>18</v>
      </c>
      <c r="F1275" s="204" t="s">
        <v>998</v>
      </c>
      <c r="G1275" s="233">
        <f>SUM(H1276:H1283)</f>
        <v>34.17</v>
      </c>
      <c r="H1275" s="233">
        <f>TRUNC(G1275 * 1, 2)</f>
        <v>34.17</v>
      </c>
      <c r="I1275" s="234"/>
    </row>
    <row r="1276" spans="1:9" ht="45">
      <c r="A1276" s="200" t="s">
        <v>1486</v>
      </c>
      <c r="B1276" s="200" t="s">
        <v>143</v>
      </c>
      <c r="C1276" s="200" t="s">
        <v>1738</v>
      </c>
      <c r="D1276" s="200" t="s">
        <v>1739</v>
      </c>
      <c r="E1276" s="200" t="s">
        <v>18</v>
      </c>
      <c r="F1276" s="200" t="s">
        <v>25</v>
      </c>
      <c r="G1276" s="225">
        <v>0.21</v>
      </c>
      <c r="H1276" s="225">
        <f t="shared" ref="H1276:H1283" si="175">TRUNC(F1276*G1276,2)</f>
        <v>0.21</v>
      </c>
      <c r="I1276" s="226" t="str">
        <f>IFERROR(IF(ROUND(G1276, 2) &lt;&gt; ROUND(VLOOKUP("C"&amp;C1276,C:G, 5, FALSE), 2), "VALOR AUXILIAR DIVERGENTE", "OK"), "NÃO ENCONTRADO")</f>
        <v>OK</v>
      </c>
    </row>
    <row r="1277" spans="1:9" ht="30">
      <c r="A1277" s="200" t="s">
        <v>15</v>
      </c>
      <c r="B1277" s="200" t="s">
        <v>143</v>
      </c>
      <c r="C1277" s="200" t="s">
        <v>1740</v>
      </c>
      <c r="D1277" s="200" t="s">
        <v>1741</v>
      </c>
      <c r="E1277" s="200" t="s">
        <v>18</v>
      </c>
      <c r="F1277" s="200" t="s">
        <v>25</v>
      </c>
      <c r="G1277" s="225">
        <v>0.92</v>
      </c>
      <c r="H1277" s="225">
        <f t="shared" si="175"/>
        <v>0.92</v>
      </c>
      <c r="I1277" s="226"/>
    </row>
    <row r="1278" spans="1:9" ht="45">
      <c r="A1278" s="200" t="s">
        <v>15</v>
      </c>
      <c r="B1278" s="200" t="s">
        <v>143</v>
      </c>
      <c r="C1278" s="200" t="s">
        <v>1742</v>
      </c>
      <c r="D1278" s="200" t="s">
        <v>1743</v>
      </c>
      <c r="E1278" s="200" t="s">
        <v>18</v>
      </c>
      <c r="F1278" s="200" t="s">
        <v>25</v>
      </c>
      <c r="G1278" s="225">
        <v>0.02</v>
      </c>
      <c r="H1278" s="225">
        <f t="shared" si="175"/>
        <v>0.02</v>
      </c>
      <c r="I1278" s="226"/>
    </row>
    <row r="1279" spans="1:9" ht="30">
      <c r="A1279" s="200" t="s">
        <v>15</v>
      </c>
      <c r="B1279" s="200" t="s">
        <v>143</v>
      </c>
      <c r="C1279" s="200" t="s">
        <v>1744</v>
      </c>
      <c r="D1279" s="200" t="s">
        <v>1745</v>
      </c>
      <c r="E1279" s="200" t="s">
        <v>18</v>
      </c>
      <c r="F1279" s="200" t="s">
        <v>25</v>
      </c>
      <c r="G1279" s="225">
        <v>25.93</v>
      </c>
      <c r="H1279" s="225">
        <f t="shared" si="175"/>
        <v>25.93</v>
      </c>
      <c r="I1279" s="226"/>
    </row>
    <row r="1280" spans="1:9" ht="30">
      <c r="A1280" s="200" t="s">
        <v>15</v>
      </c>
      <c r="B1280" s="200" t="s">
        <v>143</v>
      </c>
      <c r="C1280" s="200" t="s">
        <v>1494</v>
      </c>
      <c r="D1280" s="200" t="s">
        <v>1495</v>
      </c>
      <c r="E1280" s="200" t="s">
        <v>18</v>
      </c>
      <c r="F1280" s="200" t="s">
        <v>25</v>
      </c>
      <c r="G1280" s="225">
        <v>0.11</v>
      </c>
      <c r="H1280" s="225">
        <f t="shared" si="175"/>
        <v>0.11</v>
      </c>
      <c r="I1280" s="226"/>
    </row>
    <row r="1281" spans="1:9" ht="30">
      <c r="A1281" s="200" t="s">
        <v>15</v>
      </c>
      <c r="B1281" s="200" t="s">
        <v>143</v>
      </c>
      <c r="C1281" s="200" t="s">
        <v>1496</v>
      </c>
      <c r="D1281" s="200" t="s">
        <v>1497</v>
      </c>
      <c r="E1281" s="200" t="s">
        <v>18</v>
      </c>
      <c r="F1281" s="200" t="s">
        <v>25</v>
      </c>
      <c r="G1281" s="225">
        <v>1.43</v>
      </c>
      <c r="H1281" s="225">
        <f t="shared" si="175"/>
        <v>1.43</v>
      </c>
      <c r="I1281" s="226"/>
    </row>
    <row r="1282" spans="1:9" ht="30">
      <c r="A1282" s="200" t="s">
        <v>15</v>
      </c>
      <c r="B1282" s="200" t="s">
        <v>143</v>
      </c>
      <c r="C1282" s="200" t="s">
        <v>1498</v>
      </c>
      <c r="D1282" s="200" t="s">
        <v>1499</v>
      </c>
      <c r="E1282" s="200" t="s">
        <v>18</v>
      </c>
      <c r="F1282" s="200" t="s">
        <v>25</v>
      </c>
      <c r="G1282" s="225">
        <v>1.07</v>
      </c>
      <c r="H1282" s="225">
        <f t="shared" si="175"/>
        <v>1.07</v>
      </c>
      <c r="I1282" s="226"/>
    </row>
    <row r="1283" spans="1:9" ht="30">
      <c r="A1283" s="200" t="s">
        <v>15</v>
      </c>
      <c r="B1283" s="200" t="s">
        <v>143</v>
      </c>
      <c r="C1283" s="200" t="s">
        <v>1500</v>
      </c>
      <c r="D1283" s="200" t="s">
        <v>1501</v>
      </c>
      <c r="E1283" s="200" t="s">
        <v>18</v>
      </c>
      <c r="F1283" s="200" t="s">
        <v>25</v>
      </c>
      <c r="G1283" s="225">
        <v>4.4800000000000004</v>
      </c>
      <c r="H1283" s="225">
        <f t="shared" si="175"/>
        <v>4.4800000000000004</v>
      </c>
      <c r="I1283" s="226"/>
    </row>
    <row r="1284" spans="1:9">
      <c r="A1284" s="201" t="s">
        <v>30</v>
      </c>
      <c r="B1284" s="201" t="s">
        <v>30</v>
      </c>
      <c r="C1284" s="201" t="s">
        <v>30</v>
      </c>
      <c r="D1284" s="201" t="s">
        <v>30</v>
      </c>
      <c r="E1284" s="201" t="s">
        <v>30</v>
      </c>
      <c r="F1284" s="201" t="s">
        <v>30</v>
      </c>
      <c r="G1284" s="227" t="s">
        <v>30</v>
      </c>
      <c r="H1284" s="227" t="s">
        <v>30</v>
      </c>
      <c r="I1284" s="228" t="s">
        <v>30</v>
      </c>
    </row>
    <row r="1285" spans="1:9" ht="45">
      <c r="A1285" s="204" t="s">
        <v>149</v>
      </c>
      <c r="B1285" s="204" t="s">
        <v>143</v>
      </c>
      <c r="C1285" s="204" t="s">
        <v>1747</v>
      </c>
      <c r="D1285" s="204" t="s">
        <v>904</v>
      </c>
      <c r="E1285" s="204" t="s">
        <v>164</v>
      </c>
      <c r="F1285" s="204" t="s">
        <v>998</v>
      </c>
      <c r="G1285" s="233">
        <f>SUM(H1286:H1288)</f>
        <v>39.160000000000004</v>
      </c>
      <c r="H1285" s="233">
        <f>TRUNC(G1285 * 1, 2)</f>
        <v>39.159999999999997</v>
      </c>
      <c r="I1285" s="234"/>
    </row>
    <row r="1286" spans="1:9" ht="45">
      <c r="A1286" s="200" t="s">
        <v>1486</v>
      </c>
      <c r="B1286" s="200" t="s">
        <v>143</v>
      </c>
      <c r="C1286" s="200" t="s">
        <v>1748</v>
      </c>
      <c r="D1286" s="200" t="s">
        <v>1749</v>
      </c>
      <c r="E1286" s="200" t="s">
        <v>18</v>
      </c>
      <c r="F1286" s="200" t="s">
        <v>25</v>
      </c>
      <c r="G1286" s="225">
        <v>0.01</v>
      </c>
      <c r="H1286" s="225">
        <f t="shared" ref="H1286:H1288" si="176">TRUNC(F1286*G1286,2)</f>
        <v>0.01</v>
      </c>
      <c r="I1286" s="226" t="str">
        <f>IFERROR(IF(ROUND(G1286, 2) &lt;&gt; ROUND(VLOOKUP("C"&amp;C1286,C:G, 5, FALSE), 2), "VALOR AUXILIAR DIVERGENTE", "OK"), "NÃO ENCONTRADO")</f>
        <v>OK</v>
      </c>
    </row>
    <row r="1287" spans="1:9" ht="45">
      <c r="A1287" s="200" t="s">
        <v>1486</v>
      </c>
      <c r="B1287" s="200" t="s">
        <v>143</v>
      </c>
      <c r="C1287" s="200" t="s">
        <v>1750</v>
      </c>
      <c r="D1287" s="200" t="s">
        <v>1751</v>
      </c>
      <c r="E1287" s="200" t="s">
        <v>18</v>
      </c>
      <c r="F1287" s="200" t="s">
        <v>25</v>
      </c>
      <c r="G1287" s="225">
        <v>0.09</v>
      </c>
      <c r="H1287" s="225">
        <f t="shared" si="176"/>
        <v>0.09</v>
      </c>
      <c r="I1287" s="226" t="str">
        <f>IFERROR(IF(ROUND(G1287, 2) &lt;&gt; ROUND(VLOOKUP("C"&amp;C1287,C:G, 5, FALSE), 2), "VALOR AUXILIAR DIVERGENTE", "OK"), "NÃO ENCONTRADO")</f>
        <v>OK</v>
      </c>
    </row>
    <row r="1288" spans="1:9" ht="30">
      <c r="A1288" s="200" t="s">
        <v>1486</v>
      </c>
      <c r="B1288" s="200" t="s">
        <v>143</v>
      </c>
      <c r="C1288" s="200" t="s">
        <v>1752</v>
      </c>
      <c r="D1288" s="200" t="s">
        <v>1753</v>
      </c>
      <c r="E1288" s="200" t="s">
        <v>18</v>
      </c>
      <c r="F1288" s="200" t="s">
        <v>25</v>
      </c>
      <c r="G1288" s="225">
        <v>39.06</v>
      </c>
      <c r="H1288" s="225">
        <f t="shared" si="176"/>
        <v>39.06</v>
      </c>
      <c r="I1288" s="226" t="str">
        <f>IFERROR(IF(ROUND(G1288, 2) &lt;&gt; ROUND(VLOOKUP("C"&amp;C1288,C:G, 5, FALSE), 2), "VALOR AUXILIAR DIVERGENTE", "OK"), "NÃO ENCONTRADO")</f>
        <v>OK</v>
      </c>
    </row>
    <row r="1289" spans="1:9">
      <c r="A1289" s="201" t="s">
        <v>30</v>
      </c>
      <c r="B1289" s="201" t="s">
        <v>30</v>
      </c>
      <c r="C1289" s="201" t="s">
        <v>30</v>
      </c>
      <c r="D1289" s="201" t="s">
        <v>30</v>
      </c>
      <c r="E1289" s="201" t="s">
        <v>30</v>
      </c>
      <c r="F1289" s="201" t="s">
        <v>30</v>
      </c>
      <c r="G1289" s="227" t="s">
        <v>30</v>
      </c>
      <c r="H1289" s="227" t="s">
        <v>30</v>
      </c>
      <c r="I1289" s="228" t="s">
        <v>30</v>
      </c>
    </row>
    <row r="1290" spans="1:9" ht="45">
      <c r="A1290" s="204" t="s">
        <v>149</v>
      </c>
      <c r="B1290" s="204" t="s">
        <v>143</v>
      </c>
      <c r="C1290" s="204" t="s">
        <v>1754</v>
      </c>
      <c r="D1290" s="204" t="s">
        <v>907</v>
      </c>
      <c r="E1290" s="204" t="s">
        <v>171</v>
      </c>
      <c r="F1290" s="204" t="s">
        <v>998</v>
      </c>
      <c r="G1290" s="233">
        <f>SUM(H1291:H1295)</f>
        <v>40.410000000000004</v>
      </c>
      <c r="H1290" s="233">
        <f>TRUNC(G1290 * 1, 2)</f>
        <v>40.409999999999997</v>
      </c>
      <c r="I1290" s="234"/>
    </row>
    <row r="1291" spans="1:9" ht="45">
      <c r="A1291" s="200" t="s">
        <v>1486</v>
      </c>
      <c r="B1291" s="200" t="s">
        <v>143</v>
      </c>
      <c r="C1291" s="200" t="s">
        <v>1755</v>
      </c>
      <c r="D1291" s="200" t="s">
        <v>1756</v>
      </c>
      <c r="E1291" s="200" t="s">
        <v>18</v>
      </c>
      <c r="F1291" s="200" t="s">
        <v>25</v>
      </c>
      <c r="G1291" s="225">
        <v>1.19</v>
      </c>
      <c r="H1291" s="225">
        <f t="shared" ref="H1291:H1295" si="177">TRUNC(F1291*G1291,2)</f>
        <v>1.19</v>
      </c>
      <c r="I1291" s="226" t="str">
        <f>IFERROR(IF(ROUND(G1291, 2) &lt;&gt; ROUND(VLOOKUP("C"&amp;C1291,C:G, 5, FALSE), 2), "VALOR AUXILIAR DIVERGENTE", "OK"), "NÃO ENCONTRADO")</f>
        <v>OK</v>
      </c>
    </row>
    <row r="1292" spans="1:9" ht="45">
      <c r="A1292" s="200" t="s">
        <v>1486</v>
      </c>
      <c r="B1292" s="200" t="s">
        <v>143</v>
      </c>
      <c r="C1292" s="200" t="s">
        <v>1759</v>
      </c>
      <c r="D1292" s="200" t="s">
        <v>1760</v>
      </c>
      <c r="E1292" s="200" t="s">
        <v>18</v>
      </c>
      <c r="F1292" s="200" t="s">
        <v>25</v>
      </c>
      <c r="G1292" s="225">
        <v>0.06</v>
      </c>
      <c r="H1292" s="225">
        <f t="shared" si="177"/>
        <v>0.06</v>
      </c>
      <c r="I1292" s="226" t="str">
        <f>IFERROR(IF(ROUND(G1292, 2) &lt;&gt; ROUND(VLOOKUP("C"&amp;C1292,C:G, 5, FALSE), 2), "VALOR AUXILIAR DIVERGENTE", "OK"), "NÃO ENCONTRADO")</f>
        <v>OK</v>
      </c>
    </row>
    <row r="1293" spans="1:9" ht="45">
      <c r="A1293" s="200" t="s">
        <v>1486</v>
      </c>
      <c r="B1293" s="200" t="s">
        <v>143</v>
      </c>
      <c r="C1293" s="200" t="s">
        <v>1748</v>
      </c>
      <c r="D1293" s="200" t="s">
        <v>1749</v>
      </c>
      <c r="E1293" s="200" t="s">
        <v>18</v>
      </c>
      <c r="F1293" s="200" t="s">
        <v>25</v>
      </c>
      <c r="G1293" s="225">
        <v>0.01</v>
      </c>
      <c r="H1293" s="225">
        <f t="shared" si="177"/>
        <v>0.01</v>
      </c>
      <c r="I1293" s="226" t="str">
        <f>IFERROR(IF(ROUND(G1293, 2) &lt;&gt; ROUND(VLOOKUP("C"&amp;C1293,C:G, 5, FALSE), 2), "VALOR AUXILIAR DIVERGENTE", "OK"), "NÃO ENCONTRADO")</f>
        <v>OK</v>
      </c>
    </row>
    <row r="1294" spans="1:9" ht="45">
      <c r="A1294" s="200" t="s">
        <v>1486</v>
      </c>
      <c r="B1294" s="200" t="s">
        <v>143</v>
      </c>
      <c r="C1294" s="200" t="s">
        <v>1750</v>
      </c>
      <c r="D1294" s="200" t="s">
        <v>1751</v>
      </c>
      <c r="E1294" s="200" t="s">
        <v>18</v>
      </c>
      <c r="F1294" s="200" t="s">
        <v>25</v>
      </c>
      <c r="G1294" s="225">
        <v>0.09</v>
      </c>
      <c r="H1294" s="225">
        <f t="shared" si="177"/>
        <v>0.09</v>
      </c>
      <c r="I1294" s="226" t="str">
        <f>IFERROR(IF(ROUND(G1294, 2) &lt;&gt; ROUND(VLOOKUP("C"&amp;C1294,C:G, 5, FALSE), 2), "VALOR AUXILIAR DIVERGENTE", "OK"), "NÃO ENCONTRADO")</f>
        <v>OK</v>
      </c>
    </row>
    <row r="1295" spans="1:9" ht="30">
      <c r="A1295" s="200" t="s">
        <v>1486</v>
      </c>
      <c r="B1295" s="200" t="s">
        <v>143</v>
      </c>
      <c r="C1295" s="200" t="s">
        <v>1752</v>
      </c>
      <c r="D1295" s="200" t="s">
        <v>1753</v>
      </c>
      <c r="E1295" s="200" t="s">
        <v>18</v>
      </c>
      <c r="F1295" s="200" t="s">
        <v>25</v>
      </c>
      <c r="G1295" s="225">
        <v>39.06</v>
      </c>
      <c r="H1295" s="225">
        <f t="shared" si="177"/>
        <v>39.06</v>
      </c>
      <c r="I1295" s="226" t="str">
        <f>IFERROR(IF(ROUND(G1295, 2) &lt;&gt; ROUND(VLOOKUP("C"&amp;C1295,C:G, 5, FALSE), 2), "VALOR AUXILIAR DIVERGENTE", "OK"), "NÃO ENCONTRADO")</f>
        <v>OK</v>
      </c>
    </row>
    <row r="1296" spans="1:9">
      <c r="A1296" s="201" t="s">
        <v>30</v>
      </c>
      <c r="B1296" s="201" t="s">
        <v>30</v>
      </c>
      <c r="C1296" s="201" t="s">
        <v>30</v>
      </c>
      <c r="D1296" s="201" t="s">
        <v>30</v>
      </c>
      <c r="E1296" s="201" t="s">
        <v>30</v>
      </c>
      <c r="F1296" s="201" t="s">
        <v>30</v>
      </c>
      <c r="G1296" s="227" t="s">
        <v>30</v>
      </c>
      <c r="H1296" s="227" t="s">
        <v>30</v>
      </c>
      <c r="I1296" s="228" t="s">
        <v>30</v>
      </c>
    </row>
    <row r="1297" spans="1:9" ht="45">
      <c r="A1297" s="204" t="s">
        <v>149</v>
      </c>
      <c r="B1297" s="204" t="s">
        <v>143</v>
      </c>
      <c r="C1297" s="204" t="s">
        <v>1762</v>
      </c>
      <c r="D1297" s="204" t="s">
        <v>948</v>
      </c>
      <c r="E1297" s="204" t="s">
        <v>156</v>
      </c>
      <c r="F1297" s="204" t="s">
        <v>998</v>
      </c>
      <c r="G1297" s="233">
        <f>SUM(H1298:H1302)</f>
        <v>684.12</v>
      </c>
      <c r="H1297" s="233">
        <f>TRUNC(G1297 * 1, 2)</f>
        <v>684.12</v>
      </c>
      <c r="I1297" s="234"/>
    </row>
    <row r="1298" spans="1:9" ht="60">
      <c r="A1298" s="200" t="s">
        <v>1486</v>
      </c>
      <c r="B1298" s="200" t="s">
        <v>143</v>
      </c>
      <c r="C1298" s="200" t="s">
        <v>785</v>
      </c>
      <c r="D1298" s="200" t="s">
        <v>786</v>
      </c>
      <c r="E1298" s="200" t="s">
        <v>164</v>
      </c>
      <c r="F1298" s="200" t="s">
        <v>1763</v>
      </c>
      <c r="G1298" s="225">
        <v>0.4</v>
      </c>
      <c r="H1298" s="225">
        <f t="shared" ref="H1298:H1302" si="178">TRUNC(F1298*G1298,2)</f>
        <v>1.35</v>
      </c>
      <c r="I1298" s="226" t="str">
        <f>IFERROR(IF(ROUND(G1298, 2) &lt;&gt; ROUND(VLOOKUP("C"&amp;C1298,C:G, 5, FALSE), 2), "VALOR AUXILIAR DIVERGENTE", "OK"), "NÃO ENCONTRADO")</f>
        <v>OK</v>
      </c>
    </row>
    <row r="1299" spans="1:9" ht="60">
      <c r="A1299" s="200" t="s">
        <v>1486</v>
      </c>
      <c r="B1299" s="200" t="s">
        <v>143</v>
      </c>
      <c r="C1299" s="200" t="s">
        <v>788</v>
      </c>
      <c r="D1299" s="200" t="s">
        <v>789</v>
      </c>
      <c r="E1299" s="200" t="s">
        <v>171</v>
      </c>
      <c r="F1299" s="200" t="s">
        <v>305</v>
      </c>
      <c r="G1299" s="225">
        <v>1.86</v>
      </c>
      <c r="H1299" s="225">
        <f t="shared" si="178"/>
        <v>1.91</v>
      </c>
      <c r="I1299" s="226" t="str">
        <f>IFERROR(IF(ROUND(G1299, 2) &lt;&gt; ROUND(VLOOKUP("C"&amp;C1299,C:G, 5, FALSE), 2), "VALOR AUXILIAR DIVERGENTE", "OK"), "NÃO ENCONTRADO")</f>
        <v>OK</v>
      </c>
    </row>
    <row r="1300" spans="1:9" ht="45">
      <c r="A1300" s="200" t="s">
        <v>1486</v>
      </c>
      <c r="B1300" s="200" t="s">
        <v>143</v>
      </c>
      <c r="C1300" s="200" t="s">
        <v>791</v>
      </c>
      <c r="D1300" s="200" t="s">
        <v>792</v>
      </c>
      <c r="E1300" s="200" t="s">
        <v>18</v>
      </c>
      <c r="F1300" s="200" t="s">
        <v>1764</v>
      </c>
      <c r="G1300" s="225">
        <v>34.17</v>
      </c>
      <c r="H1300" s="225">
        <f t="shared" si="178"/>
        <v>151.03</v>
      </c>
      <c r="I1300" s="226" t="str">
        <f>IFERROR(IF(ROUND(G1300, 2) &lt;&gt; ROUND(VLOOKUP("C"&amp;C1300,C:G, 5, FALSE), 2), "VALOR AUXILIAR DIVERGENTE", "OK"), "NÃO ENCONTRADO")</f>
        <v>OK</v>
      </c>
    </row>
    <row r="1301" spans="1:9">
      <c r="A1301" s="200" t="s">
        <v>15</v>
      </c>
      <c r="B1301" s="200" t="s">
        <v>143</v>
      </c>
      <c r="C1301" s="200" t="s">
        <v>798</v>
      </c>
      <c r="D1301" s="200" t="s">
        <v>799</v>
      </c>
      <c r="E1301" s="200" t="s">
        <v>129</v>
      </c>
      <c r="F1301" s="200" t="s">
        <v>1765</v>
      </c>
      <c r="G1301" s="225">
        <v>0.72</v>
      </c>
      <c r="H1301" s="225">
        <f t="shared" si="178"/>
        <v>412.99</v>
      </c>
      <c r="I1301" s="226"/>
    </row>
    <row r="1302" spans="1:9" ht="30">
      <c r="A1302" s="200" t="s">
        <v>15</v>
      </c>
      <c r="B1302" s="200" t="s">
        <v>143</v>
      </c>
      <c r="C1302" s="200" t="s">
        <v>309</v>
      </c>
      <c r="D1302" s="200" t="s">
        <v>310</v>
      </c>
      <c r="E1302" s="200" t="s">
        <v>156</v>
      </c>
      <c r="F1302" s="200" t="s">
        <v>1766</v>
      </c>
      <c r="G1302" s="225">
        <v>92</v>
      </c>
      <c r="H1302" s="225">
        <f t="shared" si="178"/>
        <v>116.84</v>
      </c>
      <c r="I1302" s="226"/>
    </row>
    <row r="1303" spans="1:9">
      <c r="A1303" s="201" t="s">
        <v>30</v>
      </c>
      <c r="B1303" s="201" t="s">
        <v>30</v>
      </c>
      <c r="C1303" s="201" t="s">
        <v>30</v>
      </c>
      <c r="D1303" s="201" t="s">
        <v>30</v>
      </c>
      <c r="E1303" s="201" t="s">
        <v>30</v>
      </c>
      <c r="F1303" s="201" t="s">
        <v>30</v>
      </c>
      <c r="G1303" s="227" t="s">
        <v>30</v>
      </c>
      <c r="H1303" s="227" t="s">
        <v>30</v>
      </c>
      <c r="I1303" s="228" t="s">
        <v>30</v>
      </c>
    </row>
    <row r="1304" spans="1:9" ht="30">
      <c r="A1304" s="204" t="s">
        <v>149</v>
      </c>
      <c r="B1304" s="204" t="s">
        <v>143</v>
      </c>
      <c r="C1304" s="204" t="s">
        <v>1767</v>
      </c>
      <c r="D1304" s="204" t="s">
        <v>1054</v>
      </c>
      <c r="E1304" s="204" t="s">
        <v>164</v>
      </c>
      <c r="F1304" s="204" t="s">
        <v>998</v>
      </c>
      <c r="G1304" s="233">
        <f>SUM(H1305:H1306)</f>
        <v>0.03</v>
      </c>
      <c r="H1304" s="233">
        <f>TRUNC(G1304 * 1, 2)</f>
        <v>0.03</v>
      </c>
      <c r="I1304" s="234"/>
    </row>
    <row r="1305" spans="1:9" ht="30">
      <c r="A1305" s="200" t="s">
        <v>1486</v>
      </c>
      <c r="B1305" s="200" t="s">
        <v>143</v>
      </c>
      <c r="C1305" s="200" t="s">
        <v>1768</v>
      </c>
      <c r="D1305" s="200" t="s">
        <v>1769</v>
      </c>
      <c r="E1305" s="200" t="s">
        <v>18</v>
      </c>
      <c r="F1305" s="200" t="s">
        <v>25</v>
      </c>
      <c r="G1305" s="225">
        <v>0.01</v>
      </c>
      <c r="H1305" s="225">
        <f t="shared" ref="H1305:H1306" si="179">TRUNC(F1305*G1305,2)</f>
        <v>0.01</v>
      </c>
      <c r="I1305" s="226" t="str">
        <f>IFERROR(IF(ROUND(G1305, 2) &lt;&gt; ROUND(VLOOKUP("C"&amp;C1305,C:G, 5, FALSE), 2), "VALOR AUXILIAR DIVERGENTE", "OK"), "NÃO ENCONTRADO")</f>
        <v>OK</v>
      </c>
    </row>
    <row r="1306" spans="1:9" ht="45">
      <c r="A1306" s="200" t="s">
        <v>1486</v>
      </c>
      <c r="B1306" s="200" t="s">
        <v>143</v>
      </c>
      <c r="C1306" s="200" t="s">
        <v>1771</v>
      </c>
      <c r="D1306" s="200" t="s">
        <v>1772</v>
      </c>
      <c r="E1306" s="200" t="s">
        <v>18</v>
      </c>
      <c r="F1306" s="200" t="s">
        <v>25</v>
      </c>
      <c r="G1306" s="225">
        <v>0.02</v>
      </c>
      <c r="H1306" s="225">
        <f t="shared" si="179"/>
        <v>0.02</v>
      </c>
      <c r="I1306" s="226" t="str">
        <f>IFERROR(IF(ROUND(G1306, 2) &lt;&gt; ROUND(VLOOKUP("C"&amp;C1306,C:G, 5, FALSE), 2), "VALOR AUXILIAR DIVERGENTE", "OK"), "NÃO ENCONTRADO")</f>
        <v>OK</v>
      </c>
    </row>
    <row r="1307" spans="1:9">
      <c r="A1307" s="201" t="s">
        <v>30</v>
      </c>
      <c r="B1307" s="201" t="s">
        <v>30</v>
      </c>
      <c r="C1307" s="201" t="s">
        <v>30</v>
      </c>
      <c r="D1307" s="201" t="s">
        <v>30</v>
      </c>
      <c r="E1307" s="201" t="s">
        <v>30</v>
      </c>
      <c r="F1307" s="201" t="s">
        <v>30</v>
      </c>
      <c r="G1307" s="227" t="s">
        <v>30</v>
      </c>
      <c r="H1307" s="227" t="s">
        <v>30</v>
      </c>
      <c r="I1307" s="228" t="s">
        <v>30</v>
      </c>
    </row>
    <row r="1308" spans="1:9">
      <c r="A1308" s="204" t="s">
        <v>149</v>
      </c>
      <c r="B1308" s="204" t="s">
        <v>143</v>
      </c>
      <c r="C1308" s="204" t="s">
        <v>1773</v>
      </c>
      <c r="D1308" s="204" t="s">
        <v>1113</v>
      </c>
      <c r="E1308" s="204" t="s">
        <v>18</v>
      </c>
      <c r="F1308" s="204" t="s">
        <v>998</v>
      </c>
      <c r="G1308" s="233">
        <f>SUM(H1309:H1316)</f>
        <v>45.08</v>
      </c>
      <c r="H1308" s="233">
        <f>TRUNC(G1308 * 1, 2)</f>
        <v>45.08</v>
      </c>
      <c r="I1308" s="234"/>
    </row>
    <row r="1309" spans="1:9" ht="30">
      <c r="A1309" s="200" t="s">
        <v>1486</v>
      </c>
      <c r="B1309" s="200" t="s">
        <v>143</v>
      </c>
      <c r="C1309" s="200" t="s">
        <v>1774</v>
      </c>
      <c r="D1309" s="200" t="s">
        <v>1775</v>
      </c>
      <c r="E1309" s="200" t="s">
        <v>18</v>
      </c>
      <c r="F1309" s="200" t="s">
        <v>25</v>
      </c>
      <c r="G1309" s="225">
        <v>1.28</v>
      </c>
      <c r="H1309" s="225">
        <f t="shared" ref="H1309:H1316" si="180">TRUNC(F1309*G1309,2)</f>
        <v>1.28</v>
      </c>
      <c r="I1309" s="226" t="str">
        <f>IFERROR(IF(ROUND(G1309, 2) &lt;&gt; ROUND(VLOOKUP("C"&amp;C1309,C:G, 5, FALSE), 2), "VALOR AUXILIAR DIVERGENTE", "OK"), "NÃO ENCONTRADO")</f>
        <v>OK</v>
      </c>
    </row>
    <row r="1310" spans="1:9" ht="30">
      <c r="A1310" s="200" t="s">
        <v>15</v>
      </c>
      <c r="B1310" s="200" t="s">
        <v>143</v>
      </c>
      <c r="C1310" s="200" t="s">
        <v>1776</v>
      </c>
      <c r="D1310" s="200" t="s">
        <v>1777</v>
      </c>
      <c r="E1310" s="200" t="s">
        <v>18</v>
      </c>
      <c r="F1310" s="200" t="s">
        <v>25</v>
      </c>
      <c r="G1310" s="225">
        <v>1.38</v>
      </c>
      <c r="H1310" s="225">
        <f t="shared" si="180"/>
        <v>1.38</v>
      </c>
      <c r="I1310" s="226"/>
    </row>
    <row r="1311" spans="1:9" ht="30">
      <c r="A1311" s="200" t="s">
        <v>15</v>
      </c>
      <c r="B1311" s="200" t="s">
        <v>143</v>
      </c>
      <c r="C1311" s="200" t="s">
        <v>1778</v>
      </c>
      <c r="D1311" s="200" t="s">
        <v>1779</v>
      </c>
      <c r="E1311" s="200" t="s">
        <v>18</v>
      </c>
      <c r="F1311" s="200" t="s">
        <v>25</v>
      </c>
      <c r="G1311" s="225">
        <v>0.83</v>
      </c>
      <c r="H1311" s="225">
        <f t="shared" si="180"/>
        <v>0.83</v>
      </c>
      <c r="I1311" s="226"/>
    </row>
    <row r="1312" spans="1:9" ht="30">
      <c r="A1312" s="200" t="s">
        <v>15</v>
      </c>
      <c r="B1312" s="200" t="s">
        <v>143</v>
      </c>
      <c r="C1312" s="200" t="s">
        <v>1494</v>
      </c>
      <c r="D1312" s="200" t="s">
        <v>1495</v>
      </c>
      <c r="E1312" s="200" t="s">
        <v>18</v>
      </c>
      <c r="F1312" s="200" t="s">
        <v>25</v>
      </c>
      <c r="G1312" s="225">
        <v>0.11</v>
      </c>
      <c r="H1312" s="225">
        <f t="shared" si="180"/>
        <v>0.11</v>
      </c>
      <c r="I1312" s="226"/>
    </row>
    <row r="1313" spans="1:9" ht="30">
      <c r="A1313" s="200" t="s">
        <v>15</v>
      </c>
      <c r="B1313" s="200" t="s">
        <v>143</v>
      </c>
      <c r="C1313" s="200" t="s">
        <v>1496</v>
      </c>
      <c r="D1313" s="200" t="s">
        <v>1497</v>
      </c>
      <c r="E1313" s="200" t="s">
        <v>18</v>
      </c>
      <c r="F1313" s="200" t="s">
        <v>25</v>
      </c>
      <c r="G1313" s="225">
        <v>1.43</v>
      </c>
      <c r="H1313" s="225">
        <f t="shared" si="180"/>
        <v>1.43</v>
      </c>
      <c r="I1313" s="226"/>
    </row>
    <row r="1314" spans="1:9" ht="30">
      <c r="A1314" s="200" t="s">
        <v>15</v>
      </c>
      <c r="B1314" s="200" t="s">
        <v>143</v>
      </c>
      <c r="C1314" s="200" t="s">
        <v>1498</v>
      </c>
      <c r="D1314" s="200" t="s">
        <v>1499</v>
      </c>
      <c r="E1314" s="200" t="s">
        <v>18</v>
      </c>
      <c r="F1314" s="200" t="s">
        <v>25</v>
      </c>
      <c r="G1314" s="225">
        <v>1.07</v>
      </c>
      <c r="H1314" s="225">
        <f t="shared" si="180"/>
        <v>1.07</v>
      </c>
      <c r="I1314" s="226"/>
    </row>
    <row r="1315" spans="1:9" ht="30">
      <c r="A1315" s="200" t="s">
        <v>15</v>
      </c>
      <c r="B1315" s="200" t="s">
        <v>143</v>
      </c>
      <c r="C1315" s="200" t="s">
        <v>1500</v>
      </c>
      <c r="D1315" s="200" t="s">
        <v>1501</v>
      </c>
      <c r="E1315" s="200" t="s">
        <v>18</v>
      </c>
      <c r="F1315" s="200" t="s">
        <v>25</v>
      </c>
      <c r="G1315" s="225">
        <v>4.4800000000000004</v>
      </c>
      <c r="H1315" s="225">
        <f t="shared" si="180"/>
        <v>4.4800000000000004</v>
      </c>
      <c r="I1315" s="226"/>
    </row>
    <row r="1316" spans="1:9">
      <c r="A1316" s="200" t="s">
        <v>15</v>
      </c>
      <c r="B1316" s="200" t="s">
        <v>143</v>
      </c>
      <c r="C1316" s="200" t="s">
        <v>1783</v>
      </c>
      <c r="D1316" s="200" t="s">
        <v>1784</v>
      </c>
      <c r="E1316" s="200" t="s">
        <v>18</v>
      </c>
      <c r="F1316" s="200" t="s">
        <v>25</v>
      </c>
      <c r="G1316" s="225">
        <v>34.5</v>
      </c>
      <c r="H1316" s="225">
        <f t="shared" si="180"/>
        <v>34.5</v>
      </c>
      <c r="I1316" s="226"/>
    </row>
    <row r="1317" spans="1:9">
      <c r="A1317" s="201" t="s">
        <v>30</v>
      </c>
      <c r="B1317" s="201" t="s">
        <v>30</v>
      </c>
      <c r="C1317" s="201" t="s">
        <v>30</v>
      </c>
      <c r="D1317" s="201" t="s">
        <v>30</v>
      </c>
      <c r="E1317" s="201" t="s">
        <v>30</v>
      </c>
      <c r="F1317" s="201" t="s">
        <v>30</v>
      </c>
      <c r="G1317" s="227" t="s">
        <v>30</v>
      </c>
      <c r="H1317" s="227" t="s">
        <v>30</v>
      </c>
      <c r="I1317" s="228" t="s">
        <v>30</v>
      </c>
    </row>
    <row r="1318" spans="1:9" ht="30">
      <c r="A1318" s="204" t="s">
        <v>149</v>
      </c>
      <c r="B1318" s="204" t="s">
        <v>143</v>
      </c>
      <c r="C1318" s="204" t="s">
        <v>1785</v>
      </c>
      <c r="D1318" s="204" t="s">
        <v>1116</v>
      </c>
      <c r="E1318" s="204" t="s">
        <v>18</v>
      </c>
      <c r="F1318" s="204" t="s">
        <v>998</v>
      </c>
      <c r="G1318" s="233">
        <f>SUM(H1319:H1326)</f>
        <v>34</v>
      </c>
      <c r="H1318" s="233">
        <f>TRUNC(G1318 * 1, 2)</f>
        <v>34</v>
      </c>
      <c r="I1318" s="234"/>
    </row>
    <row r="1319" spans="1:9" ht="45">
      <c r="A1319" s="200" t="s">
        <v>1486</v>
      </c>
      <c r="B1319" s="200" t="s">
        <v>143</v>
      </c>
      <c r="C1319" s="200" t="s">
        <v>1786</v>
      </c>
      <c r="D1319" s="200" t="s">
        <v>1787</v>
      </c>
      <c r="E1319" s="200" t="s">
        <v>18</v>
      </c>
      <c r="F1319" s="200" t="s">
        <v>25</v>
      </c>
      <c r="G1319" s="225">
        <v>0.88</v>
      </c>
      <c r="H1319" s="225">
        <f t="shared" ref="H1319:H1326" si="181">TRUNC(F1319*G1319,2)</f>
        <v>0.88</v>
      </c>
      <c r="I1319" s="226" t="str">
        <f>IFERROR(IF(ROUND(G1319, 2) &lt;&gt; ROUND(VLOOKUP("C"&amp;C1319,C:G, 5, FALSE), 2), "VALOR AUXILIAR DIVERGENTE", "OK"), "NÃO ENCONTRADO")</f>
        <v>OK</v>
      </c>
    </row>
    <row r="1320" spans="1:9" ht="30">
      <c r="A1320" s="200" t="s">
        <v>15</v>
      </c>
      <c r="B1320" s="200" t="s">
        <v>143</v>
      </c>
      <c r="C1320" s="200" t="s">
        <v>1776</v>
      </c>
      <c r="D1320" s="200" t="s">
        <v>1777</v>
      </c>
      <c r="E1320" s="200" t="s">
        <v>18</v>
      </c>
      <c r="F1320" s="200" t="s">
        <v>25</v>
      </c>
      <c r="G1320" s="225">
        <v>1.38</v>
      </c>
      <c r="H1320" s="225">
        <f t="shared" si="181"/>
        <v>1.38</v>
      </c>
      <c r="I1320" s="226"/>
    </row>
    <row r="1321" spans="1:9" ht="30">
      <c r="A1321" s="200" t="s">
        <v>15</v>
      </c>
      <c r="B1321" s="200" t="s">
        <v>143</v>
      </c>
      <c r="C1321" s="200" t="s">
        <v>1778</v>
      </c>
      <c r="D1321" s="200" t="s">
        <v>1779</v>
      </c>
      <c r="E1321" s="200" t="s">
        <v>18</v>
      </c>
      <c r="F1321" s="200" t="s">
        <v>25</v>
      </c>
      <c r="G1321" s="225">
        <v>0.83</v>
      </c>
      <c r="H1321" s="225">
        <f t="shared" si="181"/>
        <v>0.83</v>
      </c>
      <c r="I1321" s="226"/>
    </row>
    <row r="1322" spans="1:9" ht="30">
      <c r="A1322" s="200" t="s">
        <v>15</v>
      </c>
      <c r="B1322" s="200" t="s">
        <v>143</v>
      </c>
      <c r="C1322" s="200" t="s">
        <v>1494</v>
      </c>
      <c r="D1322" s="200" t="s">
        <v>1495</v>
      </c>
      <c r="E1322" s="200" t="s">
        <v>18</v>
      </c>
      <c r="F1322" s="200" t="s">
        <v>25</v>
      </c>
      <c r="G1322" s="225">
        <v>0.11</v>
      </c>
      <c r="H1322" s="225">
        <f t="shared" si="181"/>
        <v>0.11</v>
      </c>
      <c r="I1322" s="226"/>
    </row>
    <row r="1323" spans="1:9" ht="30">
      <c r="A1323" s="200" t="s">
        <v>15</v>
      </c>
      <c r="B1323" s="200" t="s">
        <v>143</v>
      </c>
      <c r="C1323" s="200" t="s">
        <v>1496</v>
      </c>
      <c r="D1323" s="200" t="s">
        <v>1497</v>
      </c>
      <c r="E1323" s="200" t="s">
        <v>18</v>
      </c>
      <c r="F1323" s="200" t="s">
        <v>25</v>
      </c>
      <c r="G1323" s="225">
        <v>1.43</v>
      </c>
      <c r="H1323" s="225">
        <f t="shared" si="181"/>
        <v>1.43</v>
      </c>
      <c r="I1323" s="226"/>
    </row>
    <row r="1324" spans="1:9" ht="30">
      <c r="A1324" s="200" t="s">
        <v>15</v>
      </c>
      <c r="B1324" s="200" t="s">
        <v>143</v>
      </c>
      <c r="C1324" s="200" t="s">
        <v>1498</v>
      </c>
      <c r="D1324" s="200" t="s">
        <v>1499</v>
      </c>
      <c r="E1324" s="200" t="s">
        <v>18</v>
      </c>
      <c r="F1324" s="200" t="s">
        <v>25</v>
      </c>
      <c r="G1324" s="225">
        <v>1.07</v>
      </c>
      <c r="H1324" s="225">
        <f t="shared" si="181"/>
        <v>1.07</v>
      </c>
      <c r="I1324" s="226"/>
    </row>
    <row r="1325" spans="1:9" ht="30">
      <c r="A1325" s="200" t="s">
        <v>15</v>
      </c>
      <c r="B1325" s="200" t="s">
        <v>143</v>
      </c>
      <c r="C1325" s="200" t="s">
        <v>1500</v>
      </c>
      <c r="D1325" s="200" t="s">
        <v>1501</v>
      </c>
      <c r="E1325" s="200" t="s">
        <v>18</v>
      </c>
      <c r="F1325" s="200" t="s">
        <v>25</v>
      </c>
      <c r="G1325" s="225">
        <v>4.4800000000000004</v>
      </c>
      <c r="H1325" s="225">
        <f t="shared" si="181"/>
        <v>4.4800000000000004</v>
      </c>
      <c r="I1325" s="226"/>
    </row>
    <row r="1326" spans="1:9">
      <c r="A1326" s="200" t="s">
        <v>15</v>
      </c>
      <c r="B1326" s="200" t="s">
        <v>143</v>
      </c>
      <c r="C1326" s="200" t="s">
        <v>1789</v>
      </c>
      <c r="D1326" s="200" t="s">
        <v>1790</v>
      </c>
      <c r="E1326" s="200" t="s">
        <v>18</v>
      </c>
      <c r="F1326" s="200" t="s">
        <v>25</v>
      </c>
      <c r="G1326" s="225">
        <v>23.82</v>
      </c>
      <c r="H1326" s="225">
        <f t="shared" si="181"/>
        <v>23.82</v>
      </c>
      <c r="I1326" s="226"/>
    </row>
    <row r="1327" spans="1:9">
      <c r="A1327" s="201" t="s">
        <v>30</v>
      </c>
      <c r="B1327" s="201" t="s">
        <v>30</v>
      </c>
      <c r="C1327" s="201" t="s">
        <v>30</v>
      </c>
      <c r="D1327" s="201" t="s">
        <v>30</v>
      </c>
      <c r="E1327" s="201" t="s">
        <v>30</v>
      </c>
      <c r="F1327" s="201" t="s">
        <v>30</v>
      </c>
      <c r="G1327" s="227" t="s">
        <v>30</v>
      </c>
      <c r="H1327" s="227" t="s">
        <v>30</v>
      </c>
      <c r="I1327" s="228" t="s">
        <v>30</v>
      </c>
    </row>
    <row r="1328" spans="1:9" ht="75">
      <c r="A1328" s="204" t="s">
        <v>149</v>
      </c>
      <c r="B1328" s="204" t="s">
        <v>143</v>
      </c>
      <c r="C1328" s="204" t="s">
        <v>1791</v>
      </c>
      <c r="D1328" s="204" t="s">
        <v>1125</v>
      </c>
      <c r="E1328" s="204" t="s">
        <v>164</v>
      </c>
      <c r="F1328" s="204" t="s">
        <v>998</v>
      </c>
      <c r="G1328" s="233">
        <f>SUM(H1329:H1332)</f>
        <v>84.97</v>
      </c>
      <c r="H1328" s="233">
        <f>TRUNC(G1328 * 1, 2)</f>
        <v>84.97</v>
      </c>
      <c r="I1328" s="234"/>
    </row>
    <row r="1329" spans="1:9" ht="75">
      <c r="A1329" s="200" t="s">
        <v>1486</v>
      </c>
      <c r="B1329" s="200" t="s">
        <v>143</v>
      </c>
      <c r="C1329" s="200" t="s">
        <v>1792</v>
      </c>
      <c r="D1329" s="200" t="s">
        <v>1793</v>
      </c>
      <c r="E1329" s="200" t="s">
        <v>18</v>
      </c>
      <c r="F1329" s="200" t="s">
        <v>25</v>
      </c>
      <c r="G1329" s="225">
        <v>4.2</v>
      </c>
      <c r="H1329" s="225">
        <f t="shared" ref="H1329:H1332" si="182">TRUNC(F1329*G1329,2)</f>
        <v>4.2</v>
      </c>
      <c r="I1329" s="226" t="str">
        <f>IFERROR(IF(ROUND(G1329, 2) &lt;&gt; ROUND(VLOOKUP("C"&amp;C1329,C:G, 5, FALSE), 2), "VALOR AUXILIAR DIVERGENTE", "OK"), "NÃO ENCONTRADO")</f>
        <v>OK</v>
      </c>
    </row>
    <row r="1330" spans="1:9" ht="75">
      <c r="A1330" s="200" t="s">
        <v>1486</v>
      </c>
      <c r="B1330" s="200" t="s">
        <v>143</v>
      </c>
      <c r="C1330" s="200" t="s">
        <v>1794</v>
      </c>
      <c r="D1330" s="200" t="s">
        <v>1795</v>
      </c>
      <c r="E1330" s="200" t="s">
        <v>18</v>
      </c>
      <c r="F1330" s="200" t="s">
        <v>25</v>
      </c>
      <c r="G1330" s="225">
        <v>10.41</v>
      </c>
      <c r="H1330" s="225">
        <f t="shared" si="182"/>
        <v>10.41</v>
      </c>
      <c r="I1330" s="226" t="str">
        <f>IFERROR(IF(ROUND(G1330, 2) &lt;&gt; ROUND(VLOOKUP("C"&amp;C1330,C:G, 5, FALSE), 2), "VALOR AUXILIAR DIVERGENTE", "OK"), "NÃO ENCONTRADO")</f>
        <v>OK</v>
      </c>
    </row>
    <row r="1331" spans="1:9" ht="75">
      <c r="A1331" s="200" t="s">
        <v>1486</v>
      </c>
      <c r="B1331" s="200" t="s">
        <v>143</v>
      </c>
      <c r="C1331" s="200" t="s">
        <v>1796</v>
      </c>
      <c r="D1331" s="200" t="s">
        <v>1797</v>
      </c>
      <c r="E1331" s="200" t="s">
        <v>18</v>
      </c>
      <c r="F1331" s="200" t="s">
        <v>25</v>
      </c>
      <c r="G1331" s="225">
        <v>28.21</v>
      </c>
      <c r="H1331" s="225">
        <f t="shared" si="182"/>
        <v>28.21</v>
      </c>
      <c r="I1331" s="226" t="str">
        <f>IFERROR(IF(ROUND(G1331, 2) &lt;&gt; ROUND(VLOOKUP("C"&amp;C1331,C:G, 5, FALSE), 2), "VALOR AUXILIAR DIVERGENTE", "OK"), "NÃO ENCONTRADO")</f>
        <v>OK</v>
      </c>
    </row>
    <row r="1332" spans="1:9" ht="30">
      <c r="A1332" s="200" t="s">
        <v>1486</v>
      </c>
      <c r="B1332" s="200" t="s">
        <v>143</v>
      </c>
      <c r="C1332" s="200" t="s">
        <v>1798</v>
      </c>
      <c r="D1332" s="200" t="s">
        <v>1799</v>
      </c>
      <c r="E1332" s="200" t="s">
        <v>18</v>
      </c>
      <c r="F1332" s="200" t="s">
        <v>25</v>
      </c>
      <c r="G1332" s="225">
        <v>42.15</v>
      </c>
      <c r="H1332" s="225">
        <f t="shared" si="182"/>
        <v>42.15</v>
      </c>
      <c r="I1332" s="226" t="str">
        <f>IFERROR(IF(ROUND(G1332, 2) &lt;&gt; ROUND(VLOOKUP("C"&amp;C1332,C:G, 5, FALSE), 2), "VALOR AUXILIAR DIVERGENTE", "OK"), "NÃO ENCONTRADO")</f>
        <v>OK</v>
      </c>
    </row>
    <row r="1333" spans="1:9">
      <c r="A1333" s="201" t="s">
        <v>30</v>
      </c>
      <c r="B1333" s="201" t="s">
        <v>30</v>
      </c>
      <c r="C1333" s="201" t="s">
        <v>30</v>
      </c>
      <c r="D1333" s="201" t="s">
        <v>30</v>
      </c>
      <c r="E1333" s="201" t="s">
        <v>30</v>
      </c>
      <c r="F1333" s="201" t="s">
        <v>30</v>
      </c>
      <c r="G1333" s="227" t="s">
        <v>30</v>
      </c>
      <c r="H1333" s="227" t="s">
        <v>30</v>
      </c>
      <c r="I1333" s="228" t="s">
        <v>30</v>
      </c>
    </row>
    <row r="1334" spans="1:9" ht="75">
      <c r="A1334" s="204" t="s">
        <v>149</v>
      </c>
      <c r="B1334" s="204" t="s">
        <v>143</v>
      </c>
      <c r="C1334" s="204" t="s">
        <v>1801</v>
      </c>
      <c r="D1334" s="204" t="s">
        <v>1128</v>
      </c>
      <c r="E1334" s="204" t="s">
        <v>171</v>
      </c>
      <c r="F1334" s="204" t="s">
        <v>998</v>
      </c>
      <c r="G1334" s="233">
        <f>SUM(H1335:H1340)</f>
        <v>315.78999999999996</v>
      </c>
      <c r="H1334" s="233">
        <f>TRUNC(G1334 * 1, 2)</f>
        <v>315.79000000000002</v>
      </c>
      <c r="I1334" s="234"/>
    </row>
    <row r="1335" spans="1:9" ht="75">
      <c r="A1335" s="200" t="s">
        <v>1486</v>
      </c>
      <c r="B1335" s="200" t="s">
        <v>143</v>
      </c>
      <c r="C1335" s="200" t="s">
        <v>1802</v>
      </c>
      <c r="D1335" s="200" t="s">
        <v>1803</v>
      </c>
      <c r="E1335" s="200" t="s">
        <v>18</v>
      </c>
      <c r="F1335" s="200" t="s">
        <v>25</v>
      </c>
      <c r="G1335" s="225">
        <v>182.89</v>
      </c>
      <c r="H1335" s="225">
        <f t="shared" ref="H1335:H1340" si="183">TRUNC(F1335*G1335,2)</f>
        <v>182.89</v>
      </c>
      <c r="I1335" s="226" t="str">
        <f t="shared" ref="I1335:I1340" si="184">IFERROR(IF(ROUND(G1335, 2) &lt;&gt; ROUND(VLOOKUP("C"&amp;C1335,C:G, 5, FALSE), 2), "VALOR AUXILIAR DIVERGENTE", "OK"), "NÃO ENCONTRADO")</f>
        <v>OK</v>
      </c>
    </row>
    <row r="1336" spans="1:9" ht="75">
      <c r="A1336" s="200" t="s">
        <v>1486</v>
      </c>
      <c r="B1336" s="200" t="s">
        <v>143</v>
      </c>
      <c r="C1336" s="200" t="s">
        <v>1792</v>
      </c>
      <c r="D1336" s="200" t="s">
        <v>1793</v>
      </c>
      <c r="E1336" s="200" t="s">
        <v>18</v>
      </c>
      <c r="F1336" s="200" t="s">
        <v>25</v>
      </c>
      <c r="G1336" s="225">
        <v>4.2</v>
      </c>
      <c r="H1336" s="225">
        <f t="shared" si="183"/>
        <v>4.2</v>
      </c>
      <c r="I1336" s="226" t="str">
        <f t="shared" si="184"/>
        <v>OK</v>
      </c>
    </row>
    <row r="1337" spans="1:9" ht="75">
      <c r="A1337" s="200" t="s">
        <v>1486</v>
      </c>
      <c r="B1337" s="200" t="s">
        <v>143</v>
      </c>
      <c r="C1337" s="200" t="s">
        <v>1804</v>
      </c>
      <c r="D1337" s="200" t="s">
        <v>1805</v>
      </c>
      <c r="E1337" s="200" t="s">
        <v>18</v>
      </c>
      <c r="F1337" s="200" t="s">
        <v>25</v>
      </c>
      <c r="G1337" s="225">
        <v>47.93</v>
      </c>
      <c r="H1337" s="225">
        <f t="shared" si="183"/>
        <v>47.93</v>
      </c>
      <c r="I1337" s="226" t="str">
        <f t="shared" si="184"/>
        <v>OK</v>
      </c>
    </row>
    <row r="1338" spans="1:9" ht="75">
      <c r="A1338" s="200" t="s">
        <v>1486</v>
      </c>
      <c r="B1338" s="200" t="s">
        <v>143</v>
      </c>
      <c r="C1338" s="200" t="s">
        <v>1794</v>
      </c>
      <c r="D1338" s="200" t="s">
        <v>1795</v>
      </c>
      <c r="E1338" s="200" t="s">
        <v>18</v>
      </c>
      <c r="F1338" s="200" t="s">
        <v>25</v>
      </c>
      <c r="G1338" s="225">
        <v>10.41</v>
      </c>
      <c r="H1338" s="225">
        <f t="shared" si="183"/>
        <v>10.41</v>
      </c>
      <c r="I1338" s="226" t="str">
        <f t="shared" si="184"/>
        <v>OK</v>
      </c>
    </row>
    <row r="1339" spans="1:9" ht="75">
      <c r="A1339" s="200" t="s">
        <v>1486</v>
      </c>
      <c r="B1339" s="200" t="s">
        <v>143</v>
      </c>
      <c r="C1339" s="200" t="s">
        <v>1796</v>
      </c>
      <c r="D1339" s="200" t="s">
        <v>1797</v>
      </c>
      <c r="E1339" s="200" t="s">
        <v>18</v>
      </c>
      <c r="F1339" s="200" t="s">
        <v>25</v>
      </c>
      <c r="G1339" s="225">
        <v>28.21</v>
      </c>
      <c r="H1339" s="225">
        <f t="shared" si="183"/>
        <v>28.21</v>
      </c>
      <c r="I1339" s="226" t="str">
        <f t="shared" si="184"/>
        <v>OK</v>
      </c>
    </row>
    <row r="1340" spans="1:9" ht="30">
      <c r="A1340" s="200" t="s">
        <v>1486</v>
      </c>
      <c r="B1340" s="200" t="s">
        <v>143</v>
      </c>
      <c r="C1340" s="200" t="s">
        <v>1798</v>
      </c>
      <c r="D1340" s="200" t="s">
        <v>1799</v>
      </c>
      <c r="E1340" s="200" t="s">
        <v>18</v>
      </c>
      <c r="F1340" s="200" t="s">
        <v>25</v>
      </c>
      <c r="G1340" s="225">
        <v>42.15</v>
      </c>
      <c r="H1340" s="225">
        <f t="shared" si="183"/>
        <v>42.15</v>
      </c>
      <c r="I1340" s="226" t="str">
        <f t="shared" si="184"/>
        <v>OK</v>
      </c>
    </row>
    <row r="1341" spans="1:9">
      <c r="A1341" s="201" t="s">
        <v>30</v>
      </c>
      <c r="B1341" s="201" t="s">
        <v>30</v>
      </c>
      <c r="C1341" s="201" t="s">
        <v>30</v>
      </c>
      <c r="D1341" s="201" t="s">
        <v>30</v>
      </c>
      <c r="E1341" s="201" t="s">
        <v>30</v>
      </c>
      <c r="F1341" s="201" t="s">
        <v>30</v>
      </c>
      <c r="G1341" s="227" t="s">
        <v>30</v>
      </c>
      <c r="H1341" s="227" t="s">
        <v>30</v>
      </c>
      <c r="I1341" s="228" t="s">
        <v>30</v>
      </c>
    </row>
    <row r="1342" spans="1:9" ht="45">
      <c r="A1342" s="204" t="s">
        <v>149</v>
      </c>
      <c r="B1342" s="204" t="s">
        <v>143</v>
      </c>
      <c r="C1342" s="204" t="s">
        <v>1806</v>
      </c>
      <c r="D1342" s="204" t="s">
        <v>1144</v>
      </c>
      <c r="E1342" s="204" t="s">
        <v>171</v>
      </c>
      <c r="F1342" s="204" t="s">
        <v>998</v>
      </c>
      <c r="G1342" s="233">
        <f>SUM(H1343:H1347)</f>
        <v>47.81</v>
      </c>
      <c r="H1342" s="233">
        <f>TRUNC(G1342 * 1, 2)</f>
        <v>47.81</v>
      </c>
      <c r="I1342" s="234"/>
    </row>
    <row r="1343" spans="1:9" ht="60">
      <c r="A1343" s="200" t="s">
        <v>1486</v>
      </c>
      <c r="B1343" s="200" t="s">
        <v>143</v>
      </c>
      <c r="C1343" s="200" t="s">
        <v>1808</v>
      </c>
      <c r="D1343" s="200" t="s">
        <v>1809</v>
      </c>
      <c r="E1343" s="200" t="s">
        <v>18</v>
      </c>
      <c r="F1343" s="200" t="s">
        <v>25</v>
      </c>
      <c r="G1343" s="225">
        <v>6.66</v>
      </c>
      <c r="H1343" s="225">
        <f t="shared" ref="H1343:H1347" si="185">TRUNC(F1343*G1343,2)</f>
        <v>6.66</v>
      </c>
      <c r="I1343" s="226" t="str">
        <f>IFERROR(IF(ROUND(G1343, 2) &lt;&gt; ROUND(VLOOKUP("C"&amp;C1343,C:G, 5, FALSE), 2), "VALOR AUXILIAR DIVERGENTE", "OK"), "NÃO ENCONTRADO")</f>
        <v>OK</v>
      </c>
    </row>
    <row r="1344" spans="1:9" ht="45">
      <c r="A1344" s="200" t="s">
        <v>1486</v>
      </c>
      <c r="B1344" s="200" t="s">
        <v>143</v>
      </c>
      <c r="C1344" s="200" t="s">
        <v>1810</v>
      </c>
      <c r="D1344" s="200" t="s">
        <v>1811</v>
      </c>
      <c r="E1344" s="200" t="s">
        <v>18</v>
      </c>
      <c r="F1344" s="200" t="s">
        <v>25</v>
      </c>
      <c r="G1344" s="225">
        <v>1.04</v>
      </c>
      <c r="H1344" s="225">
        <f t="shared" si="185"/>
        <v>1.04</v>
      </c>
      <c r="I1344" s="226" t="str">
        <f>IFERROR(IF(ROUND(G1344, 2) &lt;&gt; ROUND(VLOOKUP("C"&amp;C1344,C:G, 5, FALSE), 2), "VALOR AUXILIAR DIVERGENTE", "OK"), "NÃO ENCONTRADO")</f>
        <v>OK</v>
      </c>
    </row>
    <row r="1345" spans="1:9" ht="45">
      <c r="A1345" s="200" t="s">
        <v>1486</v>
      </c>
      <c r="B1345" s="200" t="s">
        <v>143</v>
      </c>
      <c r="C1345" s="200" t="s">
        <v>1812</v>
      </c>
      <c r="D1345" s="200" t="s">
        <v>1813</v>
      </c>
      <c r="E1345" s="200" t="s">
        <v>18</v>
      </c>
      <c r="F1345" s="200" t="s">
        <v>25</v>
      </c>
      <c r="G1345" s="225">
        <v>0.22</v>
      </c>
      <c r="H1345" s="225">
        <f t="shared" si="185"/>
        <v>0.22</v>
      </c>
      <c r="I1345" s="226" t="str">
        <f>IFERROR(IF(ROUND(G1345, 2) &lt;&gt; ROUND(VLOOKUP("C"&amp;C1345,C:G, 5, FALSE), 2), "VALOR AUXILIAR DIVERGENTE", "OK"), "NÃO ENCONTRADO")</f>
        <v>OK</v>
      </c>
    </row>
    <row r="1346" spans="1:9" ht="45">
      <c r="A1346" s="200" t="s">
        <v>1486</v>
      </c>
      <c r="B1346" s="200" t="s">
        <v>143</v>
      </c>
      <c r="C1346" s="200" t="s">
        <v>1814</v>
      </c>
      <c r="D1346" s="200" t="s">
        <v>1815</v>
      </c>
      <c r="E1346" s="200" t="s">
        <v>18</v>
      </c>
      <c r="F1346" s="200" t="s">
        <v>25</v>
      </c>
      <c r="G1346" s="225">
        <v>0.83</v>
      </c>
      <c r="H1346" s="225">
        <f t="shared" si="185"/>
        <v>0.83</v>
      </c>
      <c r="I1346" s="226" t="str">
        <f>IFERROR(IF(ROUND(G1346, 2) &lt;&gt; ROUND(VLOOKUP("C"&amp;C1346,C:G, 5, FALSE), 2), "VALOR AUXILIAR DIVERGENTE", "OK"), "NÃO ENCONTRADO")</f>
        <v>OK</v>
      </c>
    </row>
    <row r="1347" spans="1:9" ht="30">
      <c r="A1347" s="200" t="s">
        <v>1486</v>
      </c>
      <c r="B1347" s="200" t="s">
        <v>143</v>
      </c>
      <c r="C1347" s="200" t="s">
        <v>1752</v>
      </c>
      <c r="D1347" s="200" t="s">
        <v>1753</v>
      </c>
      <c r="E1347" s="200" t="s">
        <v>18</v>
      </c>
      <c r="F1347" s="200" t="s">
        <v>25</v>
      </c>
      <c r="G1347" s="225">
        <v>39.06</v>
      </c>
      <c r="H1347" s="225">
        <f t="shared" si="185"/>
        <v>39.06</v>
      </c>
      <c r="I1347" s="226" t="str">
        <f>IFERROR(IF(ROUND(G1347, 2) &lt;&gt; ROUND(VLOOKUP("C"&amp;C1347,C:G, 5, FALSE), 2), "VALOR AUXILIAR DIVERGENTE", "OK"), "NÃO ENCONTRADO")</f>
        <v>OK</v>
      </c>
    </row>
    <row r="1348" spans="1:9">
      <c r="A1348" s="201" t="s">
        <v>30</v>
      </c>
      <c r="B1348" s="201" t="s">
        <v>30</v>
      </c>
      <c r="C1348" s="201" t="s">
        <v>30</v>
      </c>
      <c r="D1348" s="201" t="s">
        <v>30</v>
      </c>
      <c r="E1348" s="201" t="s">
        <v>30</v>
      </c>
      <c r="F1348" s="201" t="s">
        <v>30</v>
      </c>
      <c r="G1348" s="227" t="s">
        <v>30</v>
      </c>
      <c r="H1348" s="227" t="s">
        <v>30</v>
      </c>
      <c r="I1348" s="228" t="s">
        <v>30</v>
      </c>
    </row>
    <row r="1349" spans="1:9" ht="45">
      <c r="A1349" s="204" t="s">
        <v>149</v>
      </c>
      <c r="B1349" s="204" t="s">
        <v>143</v>
      </c>
      <c r="C1349" s="204" t="s">
        <v>1816</v>
      </c>
      <c r="D1349" s="204" t="s">
        <v>1152</v>
      </c>
      <c r="E1349" s="204" t="s">
        <v>156</v>
      </c>
      <c r="F1349" s="204" t="s">
        <v>998</v>
      </c>
      <c r="G1349" s="233">
        <f>SUM(H1350:H1353)</f>
        <v>298.60000000000002</v>
      </c>
      <c r="H1349" s="233">
        <f>TRUNC(G1349 * 1, 2)</f>
        <v>298.60000000000002</v>
      </c>
      <c r="I1349" s="234"/>
    </row>
    <row r="1350" spans="1:9" ht="45">
      <c r="A1350" s="200" t="s">
        <v>1486</v>
      </c>
      <c r="B1350" s="200" t="s">
        <v>143</v>
      </c>
      <c r="C1350" s="200" t="s">
        <v>1143</v>
      </c>
      <c r="D1350" s="200" t="s">
        <v>1144</v>
      </c>
      <c r="E1350" s="200" t="s">
        <v>171</v>
      </c>
      <c r="F1350" s="200" t="s">
        <v>1818</v>
      </c>
      <c r="G1350" s="225">
        <v>47.81</v>
      </c>
      <c r="H1350" s="225">
        <f t="shared" ref="H1350:H1353" si="186">TRUNC(F1350*G1350,2)</f>
        <v>6.45</v>
      </c>
      <c r="I1350" s="226" t="str">
        <f>IFERROR(IF(ROUND(G1350, 2) &lt;&gt; ROUND(VLOOKUP("C"&amp;C1350,C:G, 5, FALSE), 2), "VALOR AUXILIAR DIVERGENTE", "OK"), "NÃO ENCONTRADO")</f>
        <v>OK</v>
      </c>
    </row>
    <row r="1351" spans="1:9">
      <c r="A1351" s="200" t="s">
        <v>1486</v>
      </c>
      <c r="B1351" s="200" t="s">
        <v>143</v>
      </c>
      <c r="C1351" s="200" t="s">
        <v>150</v>
      </c>
      <c r="D1351" s="200" t="s">
        <v>151</v>
      </c>
      <c r="E1351" s="200" t="s">
        <v>18</v>
      </c>
      <c r="F1351" s="200" t="s">
        <v>1820</v>
      </c>
      <c r="G1351" s="225">
        <v>31.04</v>
      </c>
      <c r="H1351" s="225">
        <f t="shared" si="186"/>
        <v>108.77</v>
      </c>
      <c r="I1351" s="226" t="str">
        <f>IFERROR(IF(ROUND(G1351, 2) &lt;&gt; ROUND(VLOOKUP("C"&amp;C1351,C:G, 5, FALSE), 2), "VALOR AUXILIAR DIVERGENTE", "OK"), "NÃO ENCONTRADO")</f>
        <v>OK</v>
      </c>
    </row>
    <row r="1352" spans="1:9">
      <c r="A1352" s="200" t="s">
        <v>1486</v>
      </c>
      <c r="B1352" s="200" t="s">
        <v>143</v>
      </c>
      <c r="C1352" s="200" t="s">
        <v>269</v>
      </c>
      <c r="D1352" s="200" t="s">
        <v>271</v>
      </c>
      <c r="E1352" s="200" t="s">
        <v>18</v>
      </c>
      <c r="F1352" s="200" t="s">
        <v>1821</v>
      </c>
      <c r="G1352" s="225">
        <v>35.869999999999997</v>
      </c>
      <c r="H1352" s="225">
        <f t="shared" si="186"/>
        <v>72.77</v>
      </c>
      <c r="I1352" s="226" t="str">
        <f>IFERROR(IF(ROUND(G1352, 2) &lt;&gt; ROUND(VLOOKUP("C"&amp;C1352,C:G, 5, FALSE), 2), "VALOR AUXILIAR DIVERGENTE", "OK"), "NÃO ENCONTRADO")</f>
        <v>OK</v>
      </c>
    </row>
    <row r="1353" spans="1:9" ht="30">
      <c r="A1353" s="200" t="s">
        <v>15</v>
      </c>
      <c r="B1353" s="200" t="s">
        <v>143</v>
      </c>
      <c r="C1353" s="200" t="s">
        <v>1675</v>
      </c>
      <c r="D1353" s="200" t="s">
        <v>1676</v>
      </c>
      <c r="E1353" s="200" t="s">
        <v>156</v>
      </c>
      <c r="F1353" s="200" t="s">
        <v>101</v>
      </c>
      <c r="G1353" s="225">
        <v>100.56</v>
      </c>
      <c r="H1353" s="225">
        <f t="shared" si="186"/>
        <v>110.61</v>
      </c>
      <c r="I1353" s="226"/>
    </row>
    <row r="1354" spans="1:9">
      <c r="A1354" s="201" t="s">
        <v>30</v>
      </c>
      <c r="B1354" s="201" t="s">
        <v>30</v>
      </c>
      <c r="C1354" s="201" t="s">
        <v>30</v>
      </c>
      <c r="D1354" s="201" t="s">
        <v>30</v>
      </c>
      <c r="E1354" s="201" t="s">
        <v>30</v>
      </c>
      <c r="F1354" s="201" t="s">
        <v>30</v>
      </c>
      <c r="G1354" s="227" t="s">
        <v>30</v>
      </c>
      <c r="H1354" s="227" t="s">
        <v>30</v>
      </c>
      <c r="I1354" s="228" t="s">
        <v>30</v>
      </c>
    </row>
    <row r="1355" spans="1:9" ht="45">
      <c r="A1355" s="204" t="s">
        <v>149</v>
      </c>
      <c r="B1355" s="204" t="s">
        <v>143</v>
      </c>
      <c r="C1355" s="204" t="s">
        <v>1823</v>
      </c>
      <c r="D1355" s="204" t="s">
        <v>1154</v>
      </c>
      <c r="E1355" s="204" t="s">
        <v>156</v>
      </c>
      <c r="F1355" s="204" t="s">
        <v>998</v>
      </c>
      <c r="G1355" s="233">
        <f>SUM(H1356:H1369)</f>
        <v>3543.66</v>
      </c>
      <c r="H1355" s="233">
        <f>TRUNC(G1355 * 1, 2)</f>
        <v>3543.66</v>
      </c>
      <c r="I1355" s="234"/>
    </row>
    <row r="1356" spans="1:9" ht="45">
      <c r="A1356" s="200" t="s">
        <v>1486</v>
      </c>
      <c r="B1356" s="200" t="s">
        <v>143</v>
      </c>
      <c r="C1356" s="200" t="s">
        <v>1824</v>
      </c>
      <c r="D1356" s="200" t="s">
        <v>1825</v>
      </c>
      <c r="E1356" s="200" t="s">
        <v>156</v>
      </c>
      <c r="F1356" s="200" t="s">
        <v>281</v>
      </c>
      <c r="G1356" s="225">
        <v>490.26</v>
      </c>
      <c r="H1356" s="225">
        <f t="shared" ref="H1356:H1369" si="187">TRUNC(F1356*G1356,2)</f>
        <v>588.30999999999995</v>
      </c>
      <c r="I1356" s="226" t="str">
        <f t="shared" ref="I1356:I1365" si="188">IFERROR(IF(ROUND(G1356, 2) &lt;&gt; ROUND(VLOOKUP("C"&amp;C1356,C:G, 5, FALSE), 2), "VALOR AUXILIAR DIVERGENTE", "OK"), "NÃO ENCONTRADO")</f>
        <v>OK</v>
      </c>
    </row>
    <row r="1357" spans="1:9" ht="45">
      <c r="A1357" s="200" t="s">
        <v>1486</v>
      </c>
      <c r="B1357" s="200" t="s">
        <v>143</v>
      </c>
      <c r="C1357" s="200" t="s">
        <v>1826</v>
      </c>
      <c r="D1357" s="200" t="s">
        <v>1827</v>
      </c>
      <c r="E1357" s="200" t="s">
        <v>129</v>
      </c>
      <c r="F1357" s="200" t="s">
        <v>1828</v>
      </c>
      <c r="G1357" s="225">
        <v>15.78</v>
      </c>
      <c r="H1357" s="225">
        <f t="shared" si="187"/>
        <v>440.24</v>
      </c>
      <c r="I1357" s="226" t="str">
        <f t="shared" si="188"/>
        <v>OK</v>
      </c>
    </row>
    <row r="1358" spans="1:9" ht="45">
      <c r="A1358" s="200" t="s">
        <v>1486</v>
      </c>
      <c r="B1358" s="200" t="s">
        <v>143</v>
      </c>
      <c r="C1358" s="200" t="s">
        <v>903</v>
      </c>
      <c r="D1358" s="200" t="s">
        <v>904</v>
      </c>
      <c r="E1358" s="200" t="s">
        <v>164</v>
      </c>
      <c r="F1358" s="200" t="s">
        <v>1829</v>
      </c>
      <c r="G1358" s="225">
        <v>39.159999999999997</v>
      </c>
      <c r="H1358" s="225">
        <f t="shared" si="187"/>
        <v>27.58</v>
      </c>
      <c r="I1358" s="226" t="str">
        <f t="shared" si="188"/>
        <v>OK</v>
      </c>
    </row>
    <row r="1359" spans="1:9" ht="45">
      <c r="A1359" s="200" t="s">
        <v>1486</v>
      </c>
      <c r="B1359" s="200" t="s">
        <v>143</v>
      </c>
      <c r="C1359" s="200" t="s">
        <v>906</v>
      </c>
      <c r="D1359" s="200" t="s">
        <v>907</v>
      </c>
      <c r="E1359" s="200" t="s">
        <v>171</v>
      </c>
      <c r="F1359" s="200" t="s">
        <v>1830</v>
      </c>
      <c r="G1359" s="225">
        <v>40.409999999999997</v>
      </c>
      <c r="H1359" s="225">
        <f t="shared" si="187"/>
        <v>19.7</v>
      </c>
      <c r="I1359" s="226" t="str">
        <f t="shared" si="188"/>
        <v>OK</v>
      </c>
    </row>
    <row r="1360" spans="1:9" ht="45">
      <c r="A1360" s="200" t="s">
        <v>1486</v>
      </c>
      <c r="B1360" s="200" t="s">
        <v>143</v>
      </c>
      <c r="C1360" s="200" t="s">
        <v>449</v>
      </c>
      <c r="D1360" s="200" t="s">
        <v>450</v>
      </c>
      <c r="E1360" s="200" t="s">
        <v>164</v>
      </c>
      <c r="F1360" s="200" t="s">
        <v>1831</v>
      </c>
      <c r="G1360" s="225">
        <v>0.6</v>
      </c>
      <c r="H1360" s="225">
        <f t="shared" si="187"/>
        <v>10.85</v>
      </c>
      <c r="I1360" s="226" t="str">
        <f t="shared" si="188"/>
        <v>OK</v>
      </c>
    </row>
    <row r="1361" spans="1:9" ht="45">
      <c r="A1361" s="200" t="s">
        <v>1486</v>
      </c>
      <c r="B1361" s="200" t="s">
        <v>143</v>
      </c>
      <c r="C1361" s="200" t="s">
        <v>453</v>
      </c>
      <c r="D1361" s="200" t="s">
        <v>454</v>
      </c>
      <c r="E1361" s="200" t="s">
        <v>171</v>
      </c>
      <c r="F1361" s="200" t="s">
        <v>1832</v>
      </c>
      <c r="G1361" s="225">
        <v>1.43</v>
      </c>
      <c r="H1361" s="225">
        <f t="shared" si="187"/>
        <v>9.48</v>
      </c>
      <c r="I1361" s="226" t="str">
        <f t="shared" si="188"/>
        <v>OK</v>
      </c>
    </row>
    <row r="1362" spans="1:9">
      <c r="A1362" s="200" t="s">
        <v>1486</v>
      </c>
      <c r="B1362" s="200" t="s">
        <v>143</v>
      </c>
      <c r="C1362" s="200" t="s">
        <v>150</v>
      </c>
      <c r="D1362" s="200" t="s">
        <v>151</v>
      </c>
      <c r="E1362" s="200" t="s">
        <v>18</v>
      </c>
      <c r="F1362" s="200" t="s">
        <v>1833</v>
      </c>
      <c r="G1362" s="225">
        <v>31.04</v>
      </c>
      <c r="H1362" s="225">
        <f t="shared" si="187"/>
        <v>973.1</v>
      </c>
      <c r="I1362" s="226" t="str">
        <f t="shared" si="188"/>
        <v>OK</v>
      </c>
    </row>
    <row r="1363" spans="1:9">
      <c r="A1363" s="200" t="s">
        <v>1486</v>
      </c>
      <c r="B1363" s="200" t="s">
        <v>143</v>
      </c>
      <c r="C1363" s="200" t="s">
        <v>269</v>
      </c>
      <c r="D1363" s="200" t="s">
        <v>271</v>
      </c>
      <c r="E1363" s="200" t="s">
        <v>18</v>
      </c>
      <c r="F1363" s="200" t="s">
        <v>1833</v>
      </c>
      <c r="G1363" s="225">
        <v>35.869999999999997</v>
      </c>
      <c r="H1363" s="225">
        <f t="shared" si="187"/>
        <v>1124.52</v>
      </c>
      <c r="I1363" s="226" t="str">
        <f t="shared" si="188"/>
        <v>OK</v>
      </c>
    </row>
    <row r="1364" spans="1:9" ht="30">
      <c r="A1364" s="200" t="s">
        <v>1486</v>
      </c>
      <c r="B1364" s="200" t="s">
        <v>143</v>
      </c>
      <c r="C1364" s="200" t="s">
        <v>1837</v>
      </c>
      <c r="D1364" s="200" t="s">
        <v>1838</v>
      </c>
      <c r="E1364" s="200" t="s">
        <v>18</v>
      </c>
      <c r="F1364" s="200" t="s">
        <v>1839</v>
      </c>
      <c r="G1364" s="225">
        <v>35.24</v>
      </c>
      <c r="H1364" s="225">
        <f t="shared" si="187"/>
        <v>210.03</v>
      </c>
      <c r="I1364" s="226" t="str">
        <f t="shared" si="188"/>
        <v>OK</v>
      </c>
    </row>
    <row r="1365" spans="1:9" ht="30">
      <c r="A1365" s="200" t="s">
        <v>1486</v>
      </c>
      <c r="B1365" s="200" t="s">
        <v>143</v>
      </c>
      <c r="C1365" s="200" t="s">
        <v>433</v>
      </c>
      <c r="D1365" s="200" t="s">
        <v>434</v>
      </c>
      <c r="E1365" s="200" t="s">
        <v>18</v>
      </c>
      <c r="F1365" s="200" t="s">
        <v>1840</v>
      </c>
      <c r="G1365" s="225">
        <v>33</v>
      </c>
      <c r="H1365" s="225">
        <f t="shared" si="187"/>
        <v>39.33</v>
      </c>
      <c r="I1365" s="226" t="str">
        <f t="shared" si="188"/>
        <v>OK</v>
      </c>
    </row>
    <row r="1366" spans="1:9" ht="30">
      <c r="A1366" s="200" t="s">
        <v>15</v>
      </c>
      <c r="B1366" s="200" t="s">
        <v>143</v>
      </c>
      <c r="C1366" s="200" t="s">
        <v>1841</v>
      </c>
      <c r="D1366" s="200" t="s">
        <v>1842</v>
      </c>
      <c r="E1366" s="200" t="s">
        <v>129</v>
      </c>
      <c r="F1366" s="200" t="s">
        <v>1843</v>
      </c>
      <c r="G1366" s="225">
        <v>12.59</v>
      </c>
      <c r="H1366" s="225">
        <f t="shared" si="187"/>
        <v>5.49</v>
      </c>
      <c r="I1366" s="226"/>
    </row>
    <row r="1367" spans="1:9" ht="30">
      <c r="A1367" s="200" t="s">
        <v>15</v>
      </c>
      <c r="B1367" s="200" t="s">
        <v>143</v>
      </c>
      <c r="C1367" s="200" t="s">
        <v>358</v>
      </c>
      <c r="D1367" s="200" t="s">
        <v>359</v>
      </c>
      <c r="E1367" s="200" t="s">
        <v>28</v>
      </c>
      <c r="F1367" s="200" t="s">
        <v>1844</v>
      </c>
      <c r="G1367" s="225">
        <v>2.89</v>
      </c>
      <c r="H1367" s="225">
        <f t="shared" si="187"/>
        <v>16.260000000000002</v>
      </c>
      <c r="I1367" s="226"/>
    </row>
    <row r="1368" spans="1:9" ht="30">
      <c r="A1368" s="200" t="s">
        <v>15</v>
      </c>
      <c r="B1368" s="200" t="s">
        <v>143</v>
      </c>
      <c r="C1368" s="200" t="s">
        <v>363</v>
      </c>
      <c r="D1368" s="200" t="s">
        <v>364</v>
      </c>
      <c r="E1368" s="200" t="s">
        <v>365</v>
      </c>
      <c r="F1368" s="200" t="s">
        <v>1845</v>
      </c>
      <c r="G1368" s="225">
        <v>6.83</v>
      </c>
      <c r="H1368" s="225">
        <f t="shared" si="187"/>
        <v>0.56000000000000005</v>
      </c>
      <c r="I1368" s="226"/>
    </row>
    <row r="1369" spans="1:9" ht="45">
      <c r="A1369" s="200" t="s">
        <v>15</v>
      </c>
      <c r="B1369" s="200" t="s">
        <v>143</v>
      </c>
      <c r="C1369" s="200" t="s">
        <v>1846</v>
      </c>
      <c r="D1369" s="200" t="s">
        <v>1847</v>
      </c>
      <c r="E1369" s="200" t="s">
        <v>13</v>
      </c>
      <c r="F1369" s="200" t="s">
        <v>1848</v>
      </c>
      <c r="G1369" s="225">
        <v>40.31</v>
      </c>
      <c r="H1369" s="225">
        <f t="shared" si="187"/>
        <v>78.209999999999994</v>
      </c>
      <c r="I1369" s="226"/>
    </row>
    <row r="1370" spans="1:9">
      <c r="A1370" s="201" t="s">
        <v>30</v>
      </c>
      <c r="B1370" s="201" t="s">
        <v>30</v>
      </c>
      <c r="C1370" s="201" t="s">
        <v>30</v>
      </c>
      <c r="D1370" s="201" t="s">
        <v>30</v>
      </c>
      <c r="E1370" s="201" t="s">
        <v>30</v>
      </c>
      <c r="F1370" s="201" t="s">
        <v>30</v>
      </c>
      <c r="G1370" s="227" t="s">
        <v>30</v>
      </c>
      <c r="H1370" s="227" t="s">
        <v>30</v>
      </c>
      <c r="I1370" s="228" t="s">
        <v>30</v>
      </c>
    </row>
    <row r="1371" spans="1:9" ht="75">
      <c r="A1371" s="204" t="s">
        <v>149</v>
      </c>
      <c r="B1371" s="204" t="s">
        <v>143</v>
      </c>
      <c r="C1371" s="204" t="s">
        <v>1849</v>
      </c>
      <c r="D1371" s="204" t="s">
        <v>1230</v>
      </c>
      <c r="E1371" s="204" t="s">
        <v>164</v>
      </c>
      <c r="F1371" s="204" t="s">
        <v>998</v>
      </c>
      <c r="G1371" s="233">
        <f>SUM(H1372:H1375)</f>
        <v>85.35</v>
      </c>
      <c r="H1371" s="233">
        <f>TRUNC(G1371 * 1, 2)</f>
        <v>85.35</v>
      </c>
      <c r="I1371" s="234"/>
    </row>
    <row r="1372" spans="1:9" ht="75">
      <c r="A1372" s="200" t="s">
        <v>1486</v>
      </c>
      <c r="B1372" s="200" t="s">
        <v>143</v>
      </c>
      <c r="C1372" s="200" t="s">
        <v>1850</v>
      </c>
      <c r="D1372" s="200" t="s">
        <v>1851</v>
      </c>
      <c r="E1372" s="200" t="s">
        <v>18</v>
      </c>
      <c r="F1372" s="200" t="s">
        <v>25</v>
      </c>
      <c r="G1372" s="225">
        <v>4.7699999999999996</v>
      </c>
      <c r="H1372" s="225">
        <f t="shared" ref="H1372:H1375" si="189">TRUNC(F1372*G1372,2)</f>
        <v>4.7699999999999996</v>
      </c>
      <c r="I1372" s="226" t="str">
        <f>IFERROR(IF(ROUND(G1372, 2) &lt;&gt; ROUND(VLOOKUP("C"&amp;C1372,C:G, 5, FALSE), 2), "VALOR AUXILIAR DIVERGENTE", "OK"), "NÃO ENCONTRADO")</f>
        <v>OK</v>
      </c>
    </row>
    <row r="1373" spans="1:9" ht="75">
      <c r="A1373" s="200" t="s">
        <v>1486</v>
      </c>
      <c r="B1373" s="200" t="s">
        <v>143</v>
      </c>
      <c r="C1373" s="200" t="s">
        <v>1852</v>
      </c>
      <c r="D1373" s="200" t="s">
        <v>1853</v>
      </c>
      <c r="E1373" s="200" t="s">
        <v>18</v>
      </c>
      <c r="F1373" s="200" t="s">
        <v>25</v>
      </c>
      <c r="G1373" s="225">
        <v>11.83</v>
      </c>
      <c r="H1373" s="225">
        <f t="shared" si="189"/>
        <v>11.83</v>
      </c>
      <c r="I1373" s="226" t="str">
        <f>IFERROR(IF(ROUND(G1373, 2) &lt;&gt; ROUND(VLOOKUP("C"&amp;C1373,C:G, 5, FALSE), 2), "VALOR AUXILIAR DIVERGENTE", "OK"), "NÃO ENCONTRADO")</f>
        <v>OK</v>
      </c>
    </row>
    <row r="1374" spans="1:9" ht="75">
      <c r="A1374" s="200" t="s">
        <v>1486</v>
      </c>
      <c r="B1374" s="200" t="s">
        <v>143</v>
      </c>
      <c r="C1374" s="200" t="s">
        <v>1855</v>
      </c>
      <c r="D1374" s="200" t="s">
        <v>1856</v>
      </c>
      <c r="E1374" s="200" t="s">
        <v>18</v>
      </c>
      <c r="F1374" s="200" t="s">
        <v>25</v>
      </c>
      <c r="G1374" s="225">
        <v>30.62</v>
      </c>
      <c r="H1374" s="225">
        <f t="shared" si="189"/>
        <v>30.62</v>
      </c>
      <c r="I1374" s="226" t="str">
        <f>IFERROR(IF(ROUND(G1374, 2) &lt;&gt; ROUND(VLOOKUP("C"&amp;C1374,C:G, 5, FALSE), 2), "VALOR AUXILIAR DIVERGENTE", "OK"), "NÃO ENCONTRADO")</f>
        <v>OK</v>
      </c>
    </row>
    <row r="1375" spans="1:9" ht="30">
      <c r="A1375" s="200" t="s">
        <v>1486</v>
      </c>
      <c r="B1375" s="200" t="s">
        <v>143</v>
      </c>
      <c r="C1375" s="200" t="s">
        <v>1857</v>
      </c>
      <c r="D1375" s="200" t="s">
        <v>1858</v>
      </c>
      <c r="E1375" s="200" t="s">
        <v>18</v>
      </c>
      <c r="F1375" s="200" t="s">
        <v>25</v>
      </c>
      <c r="G1375" s="225">
        <v>38.130000000000003</v>
      </c>
      <c r="H1375" s="225">
        <f t="shared" si="189"/>
        <v>38.130000000000003</v>
      </c>
      <c r="I1375" s="226" t="str">
        <f>IFERROR(IF(ROUND(G1375, 2) &lt;&gt; ROUND(VLOOKUP("C"&amp;C1375,C:G, 5, FALSE), 2), "VALOR AUXILIAR DIVERGENTE", "OK"), "NÃO ENCONTRADO")</f>
        <v>OK</v>
      </c>
    </row>
    <row r="1376" spans="1:9">
      <c r="A1376" s="201" t="s">
        <v>30</v>
      </c>
      <c r="B1376" s="201" t="s">
        <v>30</v>
      </c>
      <c r="C1376" s="201" t="s">
        <v>30</v>
      </c>
      <c r="D1376" s="201" t="s">
        <v>30</v>
      </c>
      <c r="E1376" s="201" t="s">
        <v>30</v>
      </c>
      <c r="F1376" s="201" t="s">
        <v>30</v>
      </c>
      <c r="G1376" s="227" t="s">
        <v>30</v>
      </c>
      <c r="H1376" s="227" t="s">
        <v>30</v>
      </c>
      <c r="I1376" s="228" t="s">
        <v>30</v>
      </c>
    </row>
    <row r="1377" spans="1:9" ht="75">
      <c r="A1377" s="204" t="s">
        <v>149</v>
      </c>
      <c r="B1377" s="204" t="s">
        <v>143</v>
      </c>
      <c r="C1377" s="204" t="s">
        <v>1859</v>
      </c>
      <c r="D1377" s="204" t="s">
        <v>1232</v>
      </c>
      <c r="E1377" s="204" t="s">
        <v>171</v>
      </c>
      <c r="F1377" s="204" t="s">
        <v>998</v>
      </c>
      <c r="G1377" s="233">
        <f>SUM(H1378:H1383)</f>
        <v>362.15</v>
      </c>
      <c r="H1377" s="233">
        <f>TRUNC(G1377 * 1, 2)</f>
        <v>362.15</v>
      </c>
      <c r="I1377" s="234"/>
    </row>
    <row r="1378" spans="1:9" ht="75">
      <c r="A1378" s="200" t="s">
        <v>1486</v>
      </c>
      <c r="B1378" s="200" t="s">
        <v>143</v>
      </c>
      <c r="C1378" s="200" t="s">
        <v>1850</v>
      </c>
      <c r="D1378" s="200" t="s">
        <v>1851</v>
      </c>
      <c r="E1378" s="200" t="s">
        <v>18</v>
      </c>
      <c r="F1378" s="200" t="s">
        <v>25</v>
      </c>
      <c r="G1378" s="225">
        <v>4.7699999999999996</v>
      </c>
      <c r="H1378" s="225">
        <f t="shared" ref="H1378:H1383" si="190">TRUNC(F1378*G1378,2)</f>
        <v>4.7699999999999996</v>
      </c>
      <c r="I1378" s="226" t="str">
        <f t="shared" ref="I1378:I1383" si="191">IFERROR(IF(ROUND(G1378, 2) &lt;&gt; ROUND(VLOOKUP("C"&amp;C1378,C:G, 5, FALSE), 2), "VALOR AUXILIAR DIVERGENTE", "OK"), "NÃO ENCONTRADO")</f>
        <v>OK</v>
      </c>
    </row>
    <row r="1379" spans="1:9" ht="75">
      <c r="A1379" s="200" t="s">
        <v>1486</v>
      </c>
      <c r="B1379" s="200" t="s">
        <v>143</v>
      </c>
      <c r="C1379" s="200" t="s">
        <v>1852</v>
      </c>
      <c r="D1379" s="200" t="s">
        <v>1853</v>
      </c>
      <c r="E1379" s="200" t="s">
        <v>18</v>
      </c>
      <c r="F1379" s="200" t="s">
        <v>25</v>
      </c>
      <c r="G1379" s="225">
        <v>11.83</v>
      </c>
      <c r="H1379" s="225">
        <f t="shared" si="190"/>
        <v>11.83</v>
      </c>
      <c r="I1379" s="226" t="str">
        <f t="shared" si="191"/>
        <v>OK</v>
      </c>
    </row>
    <row r="1380" spans="1:9" ht="75">
      <c r="A1380" s="200" t="s">
        <v>1486</v>
      </c>
      <c r="B1380" s="200" t="s">
        <v>143</v>
      </c>
      <c r="C1380" s="200" t="s">
        <v>1855</v>
      </c>
      <c r="D1380" s="200" t="s">
        <v>1856</v>
      </c>
      <c r="E1380" s="200" t="s">
        <v>18</v>
      </c>
      <c r="F1380" s="200" t="s">
        <v>25</v>
      </c>
      <c r="G1380" s="225">
        <v>30.62</v>
      </c>
      <c r="H1380" s="225">
        <f t="shared" si="190"/>
        <v>30.62</v>
      </c>
      <c r="I1380" s="226" t="str">
        <f t="shared" si="191"/>
        <v>OK</v>
      </c>
    </row>
    <row r="1381" spans="1:9" ht="30">
      <c r="A1381" s="200" t="s">
        <v>1486</v>
      </c>
      <c r="B1381" s="200" t="s">
        <v>143</v>
      </c>
      <c r="C1381" s="200" t="s">
        <v>1857</v>
      </c>
      <c r="D1381" s="200" t="s">
        <v>1858</v>
      </c>
      <c r="E1381" s="200" t="s">
        <v>18</v>
      </c>
      <c r="F1381" s="200" t="s">
        <v>25</v>
      </c>
      <c r="G1381" s="225">
        <v>38.130000000000003</v>
      </c>
      <c r="H1381" s="225">
        <f t="shared" si="190"/>
        <v>38.130000000000003</v>
      </c>
      <c r="I1381" s="226" t="str">
        <f t="shared" si="191"/>
        <v>OK</v>
      </c>
    </row>
    <row r="1382" spans="1:9" ht="75">
      <c r="A1382" s="200" t="s">
        <v>1486</v>
      </c>
      <c r="B1382" s="200" t="s">
        <v>143</v>
      </c>
      <c r="C1382" s="200" t="s">
        <v>1860</v>
      </c>
      <c r="D1382" s="200" t="s">
        <v>1861</v>
      </c>
      <c r="E1382" s="200" t="s">
        <v>18</v>
      </c>
      <c r="F1382" s="200" t="s">
        <v>25</v>
      </c>
      <c r="G1382" s="225">
        <v>222.54</v>
      </c>
      <c r="H1382" s="225">
        <f t="shared" si="190"/>
        <v>222.54</v>
      </c>
      <c r="I1382" s="226" t="str">
        <f t="shared" si="191"/>
        <v>OK</v>
      </c>
    </row>
    <row r="1383" spans="1:9" ht="75">
      <c r="A1383" s="200" t="s">
        <v>1486</v>
      </c>
      <c r="B1383" s="200" t="s">
        <v>143</v>
      </c>
      <c r="C1383" s="200" t="s">
        <v>1862</v>
      </c>
      <c r="D1383" s="200" t="s">
        <v>1863</v>
      </c>
      <c r="E1383" s="200" t="s">
        <v>18</v>
      </c>
      <c r="F1383" s="200" t="s">
        <v>25</v>
      </c>
      <c r="G1383" s="225">
        <v>54.26</v>
      </c>
      <c r="H1383" s="225">
        <f t="shared" si="190"/>
        <v>54.26</v>
      </c>
      <c r="I1383" s="226" t="str">
        <f t="shared" si="191"/>
        <v>OK</v>
      </c>
    </row>
    <row r="1384" spans="1:9">
      <c r="A1384" s="201" t="s">
        <v>30</v>
      </c>
      <c r="B1384" s="201" t="s">
        <v>30</v>
      </c>
      <c r="C1384" s="201" t="s">
        <v>30</v>
      </c>
      <c r="D1384" s="201" t="s">
        <v>30</v>
      </c>
      <c r="E1384" s="201" t="s">
        <v>30</v>
      </c>
      <c r="F1384" s="201" t="s">
        <v>30</v>
      </c>
      <c r="G1384" s="227" t="s">
        <v>30</v>
      </c>
      <c r="H1384" s="227" t="s">
        <v>30</v>
      </c>
      <c r="I1384" s="228" t="s">
        <v>30</v>
      </c>
    </row>
    <row r="1385" spans="1:9" ht="60">
      <c r="A1385" s="204" t="s">
        <v>149</v>
      </c>
      <c r="B1385" s="204" t="s">
        <v>143</v>
      </c>
      <c r="C1385" s="204" t="s">
        <v>1864</v>
      </c>
      <c r="D1385" s="204" t="s">
        <v>1276</v>
      </c>
      <c r="E1385" s="204" t="s">
        <v>470</v>
      </c>
      <c r="F1385" s="204" t="s">
        <v>998</v>
      </c>
      <c r="G1385" s="233">
        <f>SUM(H1386:H1388)</f>
        <v>25.130000000000003</v>
      </c>
      <c r="H1385" s="233">
        <f>TRUNC(G1385 * 1, 2)</f>
        <v>25.13</v>
      </c>
      <c r="I1385" s="234"/>
    </row>
    <row r="1386" spans="1:9">
      <c r="A1386" s="200" t="s">
        <v>1486</v>
      </c>
      <c r="B1386" s="200" t="s">
        <v>143</v>
      </c>
      <c r="C1386" s="200" t="s">
        <v>1112</v>
      </c>
      <c r="D1386" s="200" t="s">
        <v>1113</v>
      </c>
      <c r="E1386" s="200" t="s">
        <v>18</v>
      </c>
      <c r="F1386" s="200" t="s">
        <v>1865</v>
      </c>
      <c r="G1386" s="225">
        <v>45.08</v>
      </c>
      <c r="H1386" s="225">
        <f t="shared" ref="H1386:H1388" si="192">TRUNC(F1386*G1386,2)</f>
        <v>8.39</v>
      </c>
      <c r="I1386" s="226" t="str">
        <f>IFERROR(IF(ROUND(G1386, 2) &lt;&gt; ROUND(VLOOKUP("C"&amp;C1386,C:G, 5, FALSE), 2), "VALOR AUXILIAR DIVERGENTE", "OK"), "NÃO ENCONTRADO")</f>
        <v>OK</v>
      </c>
    </row>
    <row r="1387" spans="1:9" ht="30">
      <c r="A1387" s="200" t="s">
        <v>1486</v>
      </c>
      <c r="B1387" s="200" t="s">
        <v>143</v>
      </c>
      <c r="C1387" s="200" t="s">
        <v>1115</v>
      </c>
      <c r="D1387" s="200" t="s">
        <v>1116</v>
      </c>
      <c r="E1387" s="200" t="s">
        <v>18</v>
      </c>
      <c r="F1387" s="200" t="s">
        <v>1865</v>
      </c>
      <c r="G1387" s="225">
        <v>34</v>
      </c>
      <c r="H1387" s="225">
        <f t="shared" si="192"/>
        <v>6.33</v>
      </c>
      <c r="I1387" s="226" t="str">
        <f>IFERROR(IF(ROUND(G1387, 2) &lt;&gt; ROUND(VLOOKUP("C"&amp;C1387,C:G, 5, FALSE), 2), "VALOR AUXILIAR DIVERGENTE", "OK"), "NÃO ENCONTRADO")</f>
        <v>OK</v>
      </c>
    </row>
    <row r="1388" spans="1:9" ht="30">
      <c r="A1388" s="200" t="s">
        <v>15</v>
      </c>
      <c r="B1388" s="200" t="s">
        <v>143</v>
      </c>
      <c r="C1388" s="200" t="s">
        <v>1867</v>
      </c>
      <c r="D1388" s="200" t="s">
        <v>1868</v>
      </c>
      <c r="E1388" s="200" t="s">
        <v>470</v>
      </c>
      <c r="F1388" s="200" t="s">
        <v>25</v>
      </c>
      <c r="G1388" s="225">
        <v>10.41</v>
      </c>
      <c r="H1388" s="225">
        <f t="shared" si="192"/>
        <v>10.41</v>
      </c>
      <c r="I1388" s="226"/>
    </row>
    <row r="1389" spans="1:9">
      <c r="A1389" s="201" t="s">
        <v>30</v>
      </c>
      <c r="B1389" s="201" t="s">
        <v>30</v>
      </c>
      <c r="C1389" s="201" t="s">
        <v>30</v>
      </c>
      <c r="D1389" s="201" t="s">
        <v>30</v>
      </c>
      <c r="E1389" s="201" t="s">
        <v>30</v>
      </c>
      <c r="F1389" s="201" t="s">
        <v>30</v>
      </c>
      <c r="G1389" s="227" t="s">
        <v>30</v>
      </c>
      <c r="H1389" s="227" t="s">
        <v>30</v>
      </c>
      <c r="I1389" s="228" t="s">
        <v>30</v>
      </c>
    </row>
    <row r="1390" spans="1:9" ht="75">
      <c r="A1390" s="204" t="s">
        <v>149</v>
      </c>
      <c r="B1390" s="204" t="s">
        <v>143</v>
      </c>
      <c r="C1390" s="204" t="s">
        <v>1869</v>
      </c>
      <c r="D1390" s="204" t="s">
        <v>1278</v>
      </c>
      <c r="E1390" s="204" t="s">
        <v>470</v>
      </c>
      <c r="F1390" s="204" t="s">
        <v>998</v>
      </c>
      <c r="G1390" s="233">
        <f>SUM(H1391:H1395)</f>
        <v>710.61</v>
      </c>
      <c r="H1390" s="233">
        <f>TRUNC(G1390 * 1, 2)</f>
        <v>710.61</v>
      </c>
      <c r="I1390" s="234"/>
    </row>
    <row r="1391" spans="1:9">
      <c r="A1391" s="200" t="s">
        <v>1486</v>
      </c>
      <c r="B1391" s="200" t="s">
        <v>143</v>
      </c>
      <c r="C1391" s="200" t="s">
        <v>1112</v>
      </c>
      <c r="D1391" s="200" t="s">
        <v>1113</v>
      </c>
      <c r="E1391" s="200" t="s">
        <v>18</v>
      </c>
      <c r="F1391" s="200" t="s">
        <v>1870</v>
      </c>
      <c r="G1391" s="225">
        <v>45.08</v>
      </c>
      <c r="H1391" s="225">
        <f t="shared" ref="H1391:H1395" si="193">TRUNC(F1391*G1391,2)</f>
        <v>185.59</v>
      </c>
      <c r="I1391" s="226" t="str">
        <f>IFERROR(IF(ROUND(G1391, 2) &lt;&gt; ROUND(VLOOKUP("C"&amp;C1391,C:G, 5, FALSE), 2), "VALOR AUXILIAR DIVERGENTE", "OK"), "NÃO ENCONTRADO")</f>
        <v>OK</v>
      </c>
    </row>
    <row r="1392" spans="1:9" ht="30">
      <c r="A1392" s="200" t="s">
        <v>1486</v>
      </c>
      <c r="B1392" s="200" t="s">
        <v>143</v>
      </c>
      <c r="C1392" s="200" t="s">
        <v>1115</v>
      </c>
      <c r="D1392" s="200" t="s">
        <v>1116</v>
      </c>
      <c r="E1392" s="200" t="s">
        <v>18</v>
      </c>
      <c r="F1392" s="200" t="s">
        <v>1871</v>
      </c>
      <c r="G1392" s="225">
        <v>34</v>
      </c>
      <c r="H1392" s="225">
        <f t="shared" si="193"/>
        <v>31.1</v>
      </c>
      <c r="I1392" s="226" t="str">
        <f>IFERROR(IF(ROUND(G1392, 2) &lt;&gt; ROUND(VLOOKUP("C"&amp;C1392,C:G, 5, FALSE), 2), "VALOR AUXILIAR DIVERGENTE", "OK"), "NÃO ENCONTRADO")</f>
        <v>OK</v>
      </c>
    </row>
    <row r="1393" spans="1:9" ht="75">
      <c r="A1393" s="200" t="s">
        <v>1486</v>
      </c>
      <c r="B1393" s="200" t="s">
        <v>143</v>
      </c>
      <c r="C1393" s="200" t="s">
        <v>1124</v>
      </c>
      <c r="D1393" s="200" t="s">
        <v>1125</v>
      </c>
      <c r="E1393" s="200" t="s">
        <v>164</v>
      </c>
      <c r="F1393" s="200" t="s">
        <v>1872</v>
      </c>
      <c r="G1393" s="225">
        <v>84.97</v>
      </c>
      <c r="H1393" s="225">
        <f t="shared" si="193"/>
        <v>83.82</v>
      </c>
      <c r="I1393" s="226" t="str">
        <f>IFERROR(IF(ROUND(G1393, 2) &lt;&gt; ROUND(VLOOKUP("C"&amp;C1393,C:G, 5, FALSE), 2), "VALOR AUXILIAR DIVERGENTE", "OK"), "NÃO ENCONTRADO")</f>
        <v>OK</v>
      </c>
    </row>
    <row r="1394" spans="1:9" ht="75">
      <c r="A1394" s="200" t="s">
        <v>1486</v>
      </c>
      <c r="B1394" s="200" t="s">
        <v>143</v>
      </c>
      <c r="C1394" s="200" t="s">
        <v>1127</v>
      </c>
      <c r="D1394" s="200" t="s">
        <v>1128</v>
      </c>
      <c r="E1394" s="200" t="s">
        <v>171</v>
      </c>
      <c r="F1394" s="200" t="s">
        <v>1873</v>
      </c>
      <c r="G1394" s="225">
        <v>315.79000000000002</v>
      </c>
      <c r="H1394" s="225">
        <f t="shared" si="193"/>
        <v>23.1</v>
      </c>
      <c r="I1394" s="226" t="str">
        <f>IFERROR(IF(ROUND(G1394, 2) &lt;&gt; ROUND(VLOOKUP("C"&amp;C1394,C:G, 5, FALSE), 2), "VALOR AUXILIAR DIVERGENTE", "OK"), "NÃO ENCONTRADO")</f>
        <v>OK</v>
      </c>
    </row>
    <row r="1395" spans="1:9">
      <c r="A1395" s="200" t="s">
        <v>15</v>
      </c>
      <c r="B1395" s="200" t="s">
        <v>143</v>
      </c>
      <c r="C1395" s="200" t="s">
        <v>1874</v>
      </c>
      <c r="D1395" s="200" t="s">
        <v>1875</v>
      </c>
      <c r="E1395" s="200" t="s">
        <v>28</v>
      </c>
      <c r="F1395" s="200" t="s">
        <v>1876</v>
      </c>
      <c r="G1395" s="225">
        <v>43</v>
      </c>
      <c r="H1395" s="225">
        <f t="shared" si="193"/>
        <v>387</v>
      </c>
      <c r="I1395" s="226"/>
    </row>
    <row r="1396" spans="1:9">
      <c r="A1396" s="201" t="s">
        <v>30</v>
      </c>
      <c r="B1396" s="201" t="s">
        <v>30</v>
      </c>
      <c r="C1396" s="201" t="s">
        <v>30</v>
      </c>
      <c r="D1396" s="201" t="s">
        <v>30</v>
      </c>
      <c r="E1396" s="201" t="s">
        <v>30</v>
      </c>
      <c r="F1396" s="201" t="s">
        <v>30</v>
      </c>
      <c r="G1396" s="227" t="s">
        <v>30</v>
      </c>
      <c r="H1396" s="227" t="s">
        <v>30</v>
      </c>
      <c r="I1396" s="228" t="s">
        <v>30</v>
      </c>
    </row>
    <row r="1397" spans="1:9" ht="30">
      <c r="A1397" s="204" t="s">
        <v>149</v>
      </c>
      <c r="B1397" s="204" t="s">
        <v>143</v>
      </c>
      <c r="C1397" s="204" t="s">
        <v>1877</v>
      </c>
      <c r="D1397" s="204" t="s">
        <v>1280</v>
      </c>
      <c r="E1397" s="204" t="s">
        <v>470</v>
      </c>
      <c r="F1397" s="204" t="s">
        <v>998</v>
      </c>
      <c r="G1397" s="233">
        <f>SUM(H1398:H1400)</f>
        <v>131.32999999999998</v>
      </c>
      <c r="H1397" s="233">
        <f>TRUNC(G1397 * 1, 2)</f>
        <v>131.33000000000001</v>
      </c>
      <c r="I1397" s="234"/>
    </row>
    <row r="1398" spans="1:9">
      <c r="A1398" s="200" t="s">
        <v>1486</v>
      </c>
      <c r="B1398" s="200" t="s">
        <v>143</v>
      </c>
      <c r="C1398" s="200" t="s">
        <v>1112</v>
      </c>
      <c r="D1398" s="200" t="s">
        <v>1113</v>
      </c>
      <c r="E1398" s="200" t="s">
        <v>18</v>
      </c>
      <c r="F1398" s="200" t="s">
        <v>1879</v>
      </c>
      <c r="G1398" s="225">
        <v>45.08</v>
      </c>
      <c r="H1398" s="225">
        <f t="shared" ref="H1398:H1400" si="194">TRUNC(F1398*G1398,2)</f>
        <v>17.5</v>
      </c>
      <c r="I1398" s="226" t="str">
        <f>IFERROR(IF(ROUND(G1398, 2) &lt;&gt; ROUND(VLOOKUP("C"&amp;C1398,C:G, 5, FALSE), 2), "VALOR AUXILIAR DIVERGENTE", "OK"), "NÃO ENCONTRADO")</f>
        <v>OK</v>
      </c>
    </row>
    <row r="1399" spans="1:9" ht="30">
      <c r="A1399" s="200" t="s">
        <v>1486</v>
      </c>
      <c r="B1399" s="200" t="s">
        <v>143</v>
      </c>
      <c r="C1399" s="200" t="s">
        <v>1115</v>
      </c>
      <c r="D1399" s="200" t="s">
        <v>1116</v>
      </c>
      <c r="E1399" s="200" t="s">
        <v>18</v>
      </c>
      <c r="F1399" s="200" t="s">
        <v>1879</v>
      </c>
      <c r="G1399" s="225">
        <v>34</v>
      </c>
      <c r="H1399" s="225">
        <f t="shared" si="194"/>
        <v>13.19</v>
      </c>
      <c r="I1399" s="226" t="str">
        <f>IFERROR(IF(ROUND(G1399, 2) &lt;&gt; ROUND(VLOOKUP("C"&amp;C1399,C:G, 5, FALSE), 2), "VALOR AUXILIAR DIVERGENTE", "OK"), "NÃO ENCONTRADO")</f>
        <v>OK</v>
      </c>
    </row>
    <row r="1400" spans="1:9" ht="45">
      <c r="A1400" s="200" t="s">
        <v>15</v>
      </c>
      <c r="B1400" s="200" t="s">
        <v>143</v>
      </c>
      <c r="C1400" s="200" t="s">
        <v>1880</v>
      </c>
      <c r="D1400" s="200" t="s">
        <v>1881</v>
      </c>
      <c r="E1400" s="200" t="s">
        <v>470</v>
      </c>
      <c r="F1400" s="200" t="s">
        <v>25</v>
      </c>
      <c r="G1400" s="225">
        <v>100.64</v>
      </c>
      <c r="H1400" s="225">
        <f t="shared" si="194"/>
        <v>100.64</v>
      </c>
      <c r="I1400" s="226"/>
    </row>
    <row r="1401" spans="1:9">
      <c r="A1401" s="201" t="s">
        <v>30</v>
      </c>
      <c r="B1401" s="201" t="s">
        <v>30</v>
      </c>
      <c r="C1401" s="201" t="s">
        <v>30</v>
      </c>
      <c r="D1401" s="201" t="s">
        <v>30</v>
      </c>
      <c r="E1401" s="201" t="s">
        <v>30</v>
      </c>
      <c r="F1401" s="201" t="s">
        <v>30</v>
      </c>
      <c r="G1401" s="227" t="s">
        <v>30</v>
      </c>
      <c r="H1401" s="227" t="s">
        <v>30</v>
      </c>
      <c r="I1401" s="228" t="s">
        <v>30</v>
      </c>
    </row>
    <row r="1402" spans="1:9" ht="30">
      <c r="A1402" s="204" t="s">
        <v>149</v>
      </c>
      <c r="B1402" s="204" t="s">
        <v>143</v>
      </c>
      <c r="C1402" s="204" t="s">
        <v>1882</v>
      </c>
      <c r="D1402" s="204" t="s">
        <v>1282</v>
      </c>
      <c r="E1402" s="204" t="s">
        <v>28</v>
      </c>
      <c r="F1402" s="204" t="s">
        <v>998</v>
      </c>
      <c r="G1402" s="233">
        <f>SUM(H1403:H1405)</f>
        <v>66.92</v>
      </c>
      <c r="H1402" s="233">
        <f>TRUNC(G1402 * 1, 2)</f>
        <v>66.92</v>
      </c>
      <c r="I1402" s="234"/>
    </row>
    <row r="1403" spans="1:9">
      <c r="A1403" s="200" t="s">
        <v>1486</v>
      </c>
      <c r="B1403" s="200" t="s">
        <v>143</v>
      </c>
      <c r="C1403" s="200" t="s">
        <v>1112</v>
      </c>
      <c r="D1403" s="200" t="s">
        <v>1113</v>
      </c>
      <c r="E1403" s="200" t="s">
        <v>18</v>
      </c>
      <c r="F1403" s="200" t="s">
        <v>1883</v>
      </c>
      <c r="G1403" s="225">
        <v>45.08</v>
      </c>
      <c r="H1403" s="225">
        <f t="shared" ref="H1403:H1405" si="195">TRUNC(F1403*G1403,2)</f>
        <v>1.49</v>
      </c>
      <c r="I1403" s="226" t="str">
        <f>IFERROR(IF(ROUND(G1403, 2) &lt;&gt; ROUND(VLOOKUP("C"&amp;C1403,C:G, 5, FALSE), 2), "VALOR AUXILIAR DIVERGENTE", "OK"), "NÃO ENCONTRADO")</f>
        <v>OK</v>
      </c>
    </row>
    <row r="1404" spans="1:9" ht="30">
      <c r="A1404" s="200" t="s">
        <v>1486</v>
      </c>
      <c r="B1404" s="200" t="s">
        <v>143</v>
      </c>
      <c r="C1404" s="200" t="s">
        <v>1115</v>
      </c>
      <c r="D1404" s="200" t="s">
        <v>1116</v>
      </c>
      <c r="E1404" s="200" t="s">
        <v>18</v>
      </c>
      <c r="F1404" s="200" t="s">
        <v>1883</v>
      </c>
      <c r="G1404" s="225">
        <v>34</v>
      </c>
      <c r="H1404" s="225">
        <f t="shared" si="195"/>
        <v>1.1200000000000001</v>
      </c>
      <c r="I1404" s="226" t="str">
        <f>IFERROR(IF(ROUND(G1404, 2) &lt;&gt; ROUND(VLOOKUP("C"&amp;C1404,C:G, 5, FALSE), 2), "VALOR AUXILIAR DIVERGENTE", "OK"), "NÃO ENCONTRADO")</f>
        <v>OK</v>
      </c>
    </row>
    <row r="1405" spans="1:9">
      <c r="A1405" s="200" t="s">
        <v>15</v>
      </c>
      <c r="B1405" s="200" t="s">
        <v>143</v>
      </c>
      <c r="C1405" s="200" t="s">
        <v>1884</v>
      </c>
      <c r="D1405" s="200" t="s">
        <v>1885</v>
      </c>
      <c r="E1405" s="200" t="s">
        <v>28</v>
      </c>
      <c r="F1405" s="200" t="s">
        <v>1250</v>
      </c>
      <c r="G1405" s="225">
        <v>61.25</v>
      </c>
      <c r="H1405" s="225">
        <f t="shared" si="195"/>
        <v>64.31</v>
      </c>
      <c r="I1405" s="226"/>
    </row>
    <row r="1406" spans="1:9">
      <c r="A1406" s="201" t="s">
        <v>30</v>
      </c>
      <c r="B1406" s="201" t="s">
        <v>30</v>
      </c>
      <c r="C1406" s="201" t="s">
        <v>30</v>
      </c>
      <c r="D1406" s="201" t="s">
        <v>30</v>
      </c>
      <c r="E1406" s="201" t="s">
        <v>30</v>
      </c>
      <c r="F1406" s="201" t="s">
        <v>30</v>
      </c>
      <c r="G1406" s="227" t="s">
        <v>30</v>
      </c>
      <c r="H1406" s="227" t="s">
        <v>30</v>
      </c>
      <c r="I1406" s="228" t="s">
        <v>30</v>
      </c>
    </row>
    <row r="1407" spans="1:9" ht="30">
      <c r="A1407" s="204" t="s">
        <v>149</v>
      </c>
      <c r="B1407" s="204" t="s">
        <v>143</v>
      </c>
      <c r="C1407" s="204" t="s">
        <v>1886</v>
      </c>
      <c r="D1407" s="204" t="s">
        <v>1285</v>
      </c>
      <c r="E1407" s="204" t="s">
        <v>470</v>
      </c>
      <c r="F1407" s="204" t="s">
        <v>998</v>
      </c>
      <c r="G1407" s="233">
        <f>SUM(H1408:H1411)</f>
        <v>77.81</v>
      </c>
      <c r="H1407" s="233">
        <f>TRUNC(G1407 * 1, 2)</f>
        <v>77.81</v>
      </c>
      <c r="I1407" s="234"/>
    </row>
    <row r="1408" spans="1:9">
      <c r="A1408" s="200" t="s">
        <v>1486</v>
      </c>
      <c r="B1408" s="200" t="s">
        <v>143</v>
      </c>
      <c r="C1408" s="200" t="s">
        <v>1112</v>
      </c>
      <c r="D1408" s="200" t="s">
        <v>1113</v>
      </c>
      <c r="E1408" s="200" t="s">
        <v>18</v>
      </c>
      <c r="F1408" s="200" t="s">
        <v>1888</v>
      </c>
      <c r="G1408" s="225">
        <v>45.08</v>
      </c>
      <c r="H1408" s="225">
        <f t="shared" ref="H1408:H1411" si="196">TRUNC(F1408*G1408,2)</f>
        <v>15.92</v>
      </c>
      <c r="I1408" s="226" t="str">
        <f>IFERROR(IF(ROUND(G1408, 2) &lt;&gt; ROUND(VLOOKUP("C"&amp;C1408,C:G, 5, FALSE), 2), "VALOR AUXILIAR DIVERGENTE", "OK"), "NÃO ENCONTRADO")</f>
        <v>OK</v>
      </c>
    </row>
    <row r="1409" spans="1:9" ht="30">
      <c r="A1409" s="200" t="s">
        <v>1486</v>
      </c>
      <c r="B1409" s="200" t="s">
        <v>143</v>
      </c>
      <c r="C1409" s="200" t="s">
        <v>1115</v>
      </c>
      <c r="D1409" s="200" t="s">
        <v>1116</v>
      </c>
      <c r="E1409" s="200" t="s">
        <v>18</v>
      </c>
      <c r="F1409" s="200" t="s">
        <v>1888</v>
      </c>
      <c r="G1409" s="225">
        <v>34</v>
      </c>
      <c r="H1409" s="225">
        <f t="shared" si="196"/>
        <v>12</v>
      </c>
      <c r="I1409" s="226" t="str">
        <f>IFERROR(IF(ROUND(G1409, 2) &lt;&gt; ROUND(VLOOKUP("C"&amp;C1409,C:G, 5, FALSE), 2), "VALOR AUXILIAR DIVERGENTE", "OK"), "NÃO ENCONTRADO")</f>
        <v>OK</v>
      </c>
    </row>
    <row r="1410" spans="1:9" ht="30">
      <c r="A1410" s="200" t="s">
        <v>15</v>
      </c>
      <c r="B1410" s="200" t="s">
        <v>143</v>
      </c>
      <c r="C1410" s="200" t="s">
        <v>1889</v>
      </c>
      <c r="D1410" s="200" t="s">
        <v>1890</v>
      </c>
      <c r="E1410" s="200" t="s">
        <v>470</v>
      </c>
      <c r="F1410" s="200" t="s">
        <v>25</v>
      </c>
      <c r="G1410" s="225">
        <v>45.71</v>
      </c>
      <c r="H1410" s="225">
        <f t="shared" si="196"/>
        <v>45.71</v>
      </c>
      <c r="I1410" s="226"/>
    </row>
    <row r="1411" spans="1:9" ht="45">
      <c r="A1411" s="200" t="s">
        <v>15</v>
      </c>
      <c r="B1411" s="200" t="s">
        <v>143</v>
      </c>
      <c r="C1411" s="200" t="s">
        <v>1891</v>
      </c>
      <c r="D1411" s="200" t="s">
        <v>1892</v>
      </c>
      <c r="E1411" s="200" t="s">
        <v>470</v>
      </c>
      <c r="F1411" s="200" t="s">
        <v>651</v>
      </c>
      <c r="G1411" s="225">
        <v>2.09</v>
      </c>
      <c r="H1411" s="225">
        <f t="shared" si="196"/>
        <v>4.18</v>
      </c>
      <c r="I1411" s="226"/>
    </row>
    <row r="1412" spans="1:9">
      <c r="A1412" s="201" t="s">
        <v>30</v>
      </c>
      <c r="B1412" s="201" t="s">
        <v>30</v>
      </c>
      <c r="C1412" s="201" t="s">
        <v>30</v>
      </c>
      <c r="D1412" s="201" t="s">
        <v>30</v>
      </c>
      <c r="E1412" s="201" t="s">
        <v>30</v>
      </c>
      <c r="F1412" s="201" t="s">
        <v>30</v>
      </c>
      <c r="G1412" s="227" t="s">
        <v>30</v>
      </c>
      <c r="H1412" s="227" t="s">
        <v>30</v>
      </c>
      <c r="I1412" s="228" t="s">
        <v>30</v>
      </c>
    </row>
    <row r="1413" spans="1:9" ht="45">
      <c r="A1413" s="204" t="s">
        <v>149</v>
      </c>
      <c r="B1413" s="204" t="s">
        <v>143</v>
      </c>
      <c r="C1413" s="204" t="s">
        <v>1893</v>
      </c>
      <c r="D1413" s="204" t="s">
        <v>1288</v>
      </c>
      <c r="E1413" s="204" t="s">
        <v>28</v>
      </c>
      <c r="F1413" s="204" t="s">
        <v>998</v>
      </c>
      <c r="G1413" s="233">
        <f>SUM(H1414:H1417)</f>
        <v>20.09</v>
      </c>
      <c r="H1413" s="233">
        <f>TRUNC(G1413 * 1, 2)</f>
        <v>20.09</v>
      </c>
      <c r="I1413" s="234"/>
    </row>
    <row r="1414" spans="1:9">
      <c r="A1414" s="200" t="s">
        <v>1486</v>
      </c>
      <c r="B1414" s="200" t="s">
        <v>143</v>
      </c>
      <c r="C1414" s="200" t="s">
        <v>1112</v>
      </c>
      <c r="D1414" s="200" t="s">
        <v>1113</v>
      </c>
      <c r="E1414" s="200" t="s">
        <v>18</v>
      </c>
      <c r="F1414" s="200" t="s">
        <v>1894</v>
      </c>
      <c r="G1414" s="225">
        <v>45.08</v>
      </c>
      <c r="H1414" s="225">
        <f t="shared" ref="H1414:H1417" si="197">TRUNC(F1414*G1414,2)</f>
        <v>3.42</v>
      </c>
      <c r="I1414" s="226" t="str">
        <f>IFERROR(IF(ROUND(G1414, 2) &lt;&gt; ROUND(VLOOKUP("C"&amp;C1414,C:G, 5, FALSE), 2), "VALOR AUXILIAR DIVERGENTE", "OK"), "NÃO ENCONTRADO")</f>
        <v>OK</v>
      </c>
    </row>
    <row r="1415" spans="1:9" ht="30">
      <c r="A1415" s="200" t="s">
        <v>1486</v>
      </c>
      <c r="B1415" s="200" t="s">
        <v>143</v>
      </c>
      <c r="C1415" s="200" t="s">
        <v>1115</v>
      </c>
      <c r="D1415" s="200" t="s">
        <v>1116</v>
      </c>
      <c r="E1415" s="200" t="s">
        <v>18</v>
      </c>
      <c r="F1415" s="200" t="s">
        <v>1894</v>
      </c>
      <c r="G1415" s="225">
        <v>34</v>
      </c>
      <c r="H1415" s="225">
        <f t="shared" si="197"/>
        <v>2.58</v>
      </c>
      <c r="I1415" s="226" t="str">
        <f>IFERROR(IF(ROUND(G1415, 2) &lt;&gt; ROUND(VLOOKUP("C"&amp;C1415,C:G, 5, FALSE), 2), "VALOR AUXILIAR DIVERGENTE", "OK"), "NÃO ENCONTRADO")</f>
        <v>OK</v>
      </c>
    </row>
    <row r="1416" spans="1:9" ht="30">
      <c r="A1416" s="200" t="s">
        <v>15</v>
      </c>
      <c r="B1416" s="200" t="s">
        <v>143</v>
      </c>
      <c r="C1416" s="200" t="s">
        <v>1119</v>
      </c>
      <c r="D1416" s="200" t="s">
        <v>1121</v>
      </c>
      <c r="E1416" s="200" t="s">
        <v>470</v>
      </c>
      <c r="F1416" s="200" t="s">
        <v>1215</v>
      </c>
      <c r="G1416" s="225">
        <v>6.78</v>
      </c>
      <c r="H1416" s="225">
        <f t="shared" si="197"/>
        <v>0.06</v>
      </c>
      <c r="I1416" s="226"/>
    </row>
    <row r="1417" spans="1:9" ht="60">
      <c r="A1417" s="200" t="s">
        <v>15</v>
      </c>
      <c r="B1417" s="200" t="s">
        <v>143</v>
      </c>
      <c r="C1417" s="200" t="s">
        <v>1896</v>
      </c>
      <c r="D1417" s="200" t="s">
        <v>1897</v>
      </c>
      <c r="E1417" s="200" t="s">
        <v>28</v>
      </c>
      <c r="F1417" s="200" t="s">
        <v>1219</v>
      </c>
      <c r="G1417" s="225">
        <v>11.29</v>
      </c>
      <c r="H1417" s="225">
        <f t="shared" si="197"/>
        <v>14.03</v>
      </c>
      <c r="I1417" s="226"/>
    </row>
    <row r="1418" spans="1:9">
      <c r="A1418" s="201" t="s">
        <v>30</v>
      </c>
      <c r="B1418" s="201" t="s">
        <v>30</v>
      </c>
      <c r="C1418" s="201" t="s">
        <v>30</v>
      </c>
      <c r="D1418" s="201" t="s">
        <v>30</v>
      </c>
      <c r="E1418" s="201" t="s">
        <v>30</v>
      </c>
      <c r="F1418" s="201" t="s">
        <v>30</v>
      </c>
      <c r="G1418" s="227" t="s">
        <v>30</v>
      </c>
      <c r="H1418" s="227" t="s">
        <v>30</v>
      </c>
      <c r="I1418" s="228" t="s">
        <v>30</v>
      </c>
    </row>
    <row r="1419" spans="1:9" ht="60">
      <c r="A1419" s="204" t="s">
        <v>149</v>
      </c>
      <c r="B1419" s="204" t="s">
        <v>143</v>
      </c>
      <c r="C1419" s="204" t="s">
        <v>1898</v>
      </c>
      <c r="D1419" s="204" t="s">
        <v>1291</v>
      </c>
      <c r="E1419" s="204" t="s">
        <v>470</v>
      </c>
      <c r="F1419" s="204" t="s">
        <v>998</v>
      </c>
      <c r="G1419" s="233">
        <f>SUM(H1420:H1422)</f>
        <v>31.15</v>
      </c>
      <c r="H1419" s="233">
        <f>TRUNC(G1419 * 1, 2)</f>
        <v>31.15</v>
      </c>
      <c r="I1419" s="234"/>
    </row>
    <row r="1420" spans="1:9">
      <c r="A1420" s="200" t="s">
        <v>1486</v>
      </c>
      <c r="B1420" s="200" t="s">
        <v>143</v>
      </c>
      <c r="C1420" s="200" t="s">
        <v>1112</v>
      </c>
      <c r="D1420" s="200" t="s">
        <v>1113</v>
      </c>
      <c r="E1420" s="200" t="s">
        <v>18</v>
      </c>
      <c r="F1420" s="200" t="s">
        <v>1899</v>
      </c>
      <c r="G1420" s="225">
        <v>45.08</v>
      </c>
      <c r="H1420" s="225">
        <f t="shared" ref="H1420:H1422" si="198">TRUNC(F1420*G1420,2)</f>
        <v>14.78</v>
      </c>
      <c r="I1420" s="226" t="str">
        <f>IFERROR(IF(ROUND(G1420, 2) &lt;&gt; ROUND(VLOOKUP("C"&amp;C1420,C:G, 5, FALSE), 2), "VALOR AUXILIAR DIVERGENTE", "OK"), "NÃO ENCONTRADO")</f>
        <v>OK</v>
      </c>
    </row>
    <row r="1421" spans="1:9" ht="30">
      <c r="A1421" s="200" t="s">
        <v>1486</v>
      </c>
      <c r="B1421" s="200" t="s">
        <v>143</v>
      </c>
      <c r="C1421" s="200" t="s">
        <v>1115</v>
      </c>
      <c r="D1421" s="200" t="s">
        <v>1116</v>
      </c>
      <c r="E1421" s="200" t="s">
        <v>18</v>
      </c>
      <c r="F1421" s="200" t="s">
        <v>1899</v>
      </c>
      <c r="G1421" s="225">
        <v>34</v>
      </c>
      <c r="H1421" s="225">
        <f t="shared" si="198"/>
        <v>11.15</v>
      </c>
      <c r="I1421" s="226" t="str">
        <f>IFERROR(IF(ROUND(G1421, 2) &lt;&gt; ROUND(VLOOKUP("C"&amp;C1421,C:G, 5, FALSE), 2), "VALOR AUXILIAR DIVERGENTE", "OK"), "NÃO ENCONTRADO")</f>
        <v>OK</v>
      </c>
    </row>
    <row r="1422" spans="1:9" ht="30">
      <c r="A1422" s="200" t="s">
        <v>15</v>
      </c>
      <c r="B1422" s="200" t="s">
        <v>143</v>
      </c>
      <c r="C1422" s="200" t="s">
        <v>1900</v>
      </c>
      <c r="D1422" s="200" t="s">
        <v>1901</v>
      </c>
      <c r="E1422" s="200" t="s">
        <v>470</v>
      </c>
      <c r="F1422" s="200" t="s">
        <v>25</v>
      </c>
      <c r="G1422" s="225">
        <v>5.22</v>
      </c>
      <c r="H1422" s="225">
        <f t="shared" si="198"/>
        <v>5.22</v>
      </c>
      <c r="I1422" s="226"/>
    </row>
    <row r="1423" spans="1:9">
      <c r="A1423" s="201" t="s">
        <v>30</v>
      </c>
      <c r="B1423" s="201" t="s">
        <v>30</v>
      </c>
      <c r="C1423" s="201" t="s">
        <v>30</v>
      </c>
      <c r="D1423" s="201" t="s">
        <v>30</v>
      </c>
      <c r="E1423" s="201" t="s">
        <v>30</v>
      </c>
      <c r="F1423" s="201" t="s">
        <v>30</v>
      </c>
      <c r="G1423" s="227" t="s">
        <v>30</v>
      </c>
      <c r="H1423" s="227" t="s">
        <v>30</v>
      </c>
      <c r="I1423" s="228" t="s">
        <v>30</v>
      </c>
    </row>
    <row r="1424" spans="1:9" ht="60">
      <c r="A1424" s="204" t="s">
        <v>149</v>
      </c>
      <c r="B1424" s="204" t="s">
        <v>143</v>
      </c>
      <c r="C1424" s="204" t="s">
        <v>1902</v>
      </c>
      <c r="D1424" s="204" t="s">
        <v>1293</v>
      </c>
      <c r="E1424" s="204" t="s">
        <v>470</v>
      </c>
      <c r="F1424" s="204" t="s">
        <v>998</v>
      </c>
      <c r="G1424" s="233">
        <f>SUM(H1425:H1427)</f>
        <v>29.46</v>
      </c>
      <c r="H1424" s="233">
        <f>TRUNC(G1424 * 1, 2)</f>
        <v>29.46</v>
      </c>
      <c r="I1424" s="234"/>
    </row>
    <row r="1425" spans="1:9">
      <c r="A1425" s="200" t="s">
        <v>1486</v>
      </c>
      <c r="B1425" s="200" t="s">
        <v>143</v>
      </c>
      <c r="C1425" s="200" t="s">
        <v>1112</v>
      </c>
      <c r="D1425" s="200" t="s">
        <v>1113</v>
      </c>
      <c r="E1425" s="200" t="s">
        <v>18</v>
      </c>
      <c r="F1425" s="200" t="s">
        <v>1899</v>
      </c>
      <c r="G1425" s="225">
        <v>45.08</v>
      </c>
      <c r="H1425" s="225">
        <f t="shared" ref="H1425:H1427" si="199">TRUNC(F1425*G1425,2)</f>
        <v>14.78</v>
      </c>
      <c r="I1425" s="226" t="str">
        <f>IFERROR(IF(ROUND(G1425, 2) &lt;&gt; ROUND(VLOOKUP("C"&amp;C1425,C:G, 5, FALSE), 2), "VALOR AUXILIAR DIVERGENTE", "OK"), "NÃO ENCONTRADO")</f>
        <v>OK</v>
      </c>
    </row>
    <row r="1426" spans="1:9" ht="30">
      <c r="A1426" s="200" t="s">
        <v>1486</v>
      </c>
      <c r="B1426" s="200" t="s">
        <v>143</v>
      </c>
      <c r="C1426" s="200" t="s">
        <v>1115</v>
      </c>
      <c r="D1426" s="200" t="s">
        <v>1116</v>
      </c>
      <c r="E1426" s="200" t="s">
        <v>18</v>
      </c>
      <c r="F1426" s="200" t="s">
        <v>1899</v>
      </c>
      <c r="G1426" s="225">
        <v>34</v>
      </c>
      <c r="H1426" s="225">
        <f t="shared" si="199"/>
        <v>11.15</v>
      </c>
      <c r="I1426" s="226" t="str">
        <f>IFERROR(IF(ROUND(G1426, 2) &lt;&gt; ROUND(VLOOKUP("C"&amp;C1426,C:G, 5, FALSE), 2), "VALOR AUXILIAR DIVERGENTE", "OK"), "NÃO ENCONTRADO")</f>
        <v>OK</v>
      </c>
    </row>
    <row r="1427" spans="1:9" ht="30">
      <c r="A1427" s="200" t="s">
        <v>15</v>
      </c>
      <c r="B1427" s="200" t="s">
        <v>143</v>
      </c>
      <c r="C1427" s="200" t="s">
        <v>1904</v>
      </c>
      <c r="D1427" s="200" t="s">
        <v>1905</v>
      </c>
      <c r="E1427" s="200" t="s">
        <v>470</v>
      </c>
      <c r="F1427" s="200" t="s">
        <v>25</v>
      </c>
      <c r="G1427" s="225">
        <v>3.53</v>
      </c>
      <c r="H1427" s="225">
        <f t="shared" si="199"/>
        <v>3.53</v>
      </c>
      <c r="I1427" s="226"/>
    </row>
    <row r="1428" spans="1:9">
      <c r="A1428" s="201" t="s">
        <v>30</v>
      </c>
      <c r="B1428" s="201" t="s">
        <v>30</v>
      </c>
      <c r="C1428" s="201" t="s">
        <v>30</v>
      </c>
      <c r="D1428" s="201" t="s">
        <v>30</v>
      </c>
      <c r="E1428" s="201" t="s">
        <v>30</v>
      </c>
      <c r="F1428" s="201" t="s">
        <v>30</v>
      </c>
      <c r="G1428" s="227" t="s">
        <v>30</v>
      </c>
      <c r="H1428" s="227" t="s">
        <v>30</v>
      </c>
      <c r="I1428" s="228" t="s">
        <v>30</v>
      </c>
    </row>
    <row r="1429" spans="1:9" ht="45">
      <c r="A1429" s="204" t="s">
        <v>149</v>
      </c>
      <c r="B1429" s="204" t="s">
        <v>143</v>
      </c>
      <c r="C1429" s="204" t="s">
        <v>1906</v>
      </c>
      <c r="D1429" s="204" t="s">
        <v>1295</v>
      </c>
      <c r="E1429" s="204" t="s">
        <v>470</v>
      </c>
      <c r="F1429" s="204" t="s">
        <v>998</v>
      </c>
      <c r="G1429" s="233">
        <f>SUM(H1430:H1432)</f>
        <v>18.72</v>
      </c>
      <c r="H1429" s="233">
        <f>TRUNC(G1429 * 1, 2)</f>
        <v>18.72</v>
      </c>
      <c r="I1429" s="234"/>
    </row>
    <row r="1430" spans="1:9">
      <c r="A1430" s="200" t="s">
        <v>1486</v>
      </c>
      <c r="B1430" s="200" t="s">
        <v>143</v>
      </c>
      <c r="C1430" s="200" t="s">
        <v>1112</v>
      </c>
      <c r="D1430" s="200" t="s">
        <v>1113</v>
      </c>
      <c r="E1430" s="200" t="s">
        <v>18</v>
      </c>
      <c r="F1430" s="200" t="s">
        <v>1907</v>
      </c>
      <c r="G1430" s="225">
        <v>45.08</v>
      </c>
      <c r="H1430" s="225">
        <f t="shared" ref="H1430:H1432" si="200">TRUNC(F1430*G1430,2)</f>
        <v>9.8699999999999992</v>
      </c>
      <c r="I1430" s="226" t="str">
        <f>IFERROR(IF(ROUND(G1430, 2) &lt;&gt; ROUND(VLOOKUP("C"&amp;C1430,C:G, 5, FALSE), 2), "VALOR AUXILIAR DIVERGENTE", "OK"), "NÃO ENCONTRADO")</f>
        <v>OK</v>
      </c>
    </row>
    <row r="1431" spans="1:9" ht="30">
      <c r="A1431" s="200" t="s">
        <v>1486</v>
      </c>
      <c r="B1431" s="200" t="s">
        <v>143</v>
      </c>
      <c r="C1431" s="200" t="s">
        <v>1115</v>
      </c>
      <c r="D1431" s="200" t="s">
        <v>1116</v>
      </c>
      <c r="E1431" s="200" t="s">
        <v>18</v>
      </c>
      <c r="F1431" s="200" t="s">
        <v>1907</v>
      </c>
      <c r="G1431" s="225">
        <v>34</v>
      </c>
      <c r="H1431" s="225">
        <f t="shared" si="200"/>
        <v>7.44</v>
      </c>
      <c r="I1431" s="226" t="str">
        <f>IFERROR(IF(ROUND(G1431, 2) &lt;&gt; ROUND(VLOOKUP("C"&amp;C1431,C:G, 5, FALSE), 2), "VALOR AUXILIAR DIVERGENTE", "OK"), "NÃO ENCONTRADO")</f>
        <v>OK</v>
      </c>
    </row>
    <row r="1432" spans="1:9" ht="30">
      <c r="A1432" s="200" t="s">
        <v>15</v>
      </c>
      <c r="B1432" s="200" t="s">
        <v>143</v>
      </c>
      <c r="C1432" s="200" t="s">
        <v>1908</v>
      </c>
      <c r="D1432" s="200" t="s">
        <v>1909</v>
      </c>
      <c r="E1432" s="200" t="s">
        <v>470</v>
      </c>
      <c r="F1432" s="200" t="s">
        <v>25</v>
      </c>
      <c r="G1432" s="225">
        <v>1.41</v>
      </c>
      <c r="H1432" s="225">
        <f t="shared" si="200"/>
        <v>1.41</v>
      </c>
      <c r="I1432" s="226"/>
    </row>
    <row r="1433" spans="1:9">
      <c r="A1433" s="201" t="s">
        <v>30</v>
      </c>
      <c r="B1433" s="201" t="s">
        <v>30</v>
      </c>
      <c r="C1433" s="201" t="s">
        <v>30</v>
      </c>
      <c r="D1433" s="201" t="s">
        <v>30</v>
      </c>
      <c r="E1433" s="201" t="s">
        <v>30</v>
      </c>
      <c r="F1433" s="201" t="s">
        <v>30</v>
      </c>
      <c r="G1433" s="227" t="s">
        <v>30</v>
      </c>
      <c r="H1433" s="227" t="s">
        <v>30</v>
      </c>
      <c r="I1433" s="228" t="s">
        <v>30</v>
      </c>
    </row>
    <row r="1434" spans="1:9" ht="45">
      <c r="A1434" s="204" t="s">
        <v>149</v>
      </c>
      <c r="B1434" s="204" t="s">
        <v>143</v>
      </c>
      <c r="C1434" s="204" t="s">
        <v>1910</v>
      </c>
      <c r="D1434" s="204" t="s">
        <v>1297</v>
      </c>
      <c r="E1434" s="204" t="s">
        <v>28</v>
      </c>
      <c r="F1434" s="204" t="s">
        <v>998</v>
      </c>
      <c r="G1434" s="233">
        <f>SUM(H1435:H1437)</f>
        <v>22.37</v>
      </c>
      <c r="H1434" s="233">
        <f>TRUNC(G1434 * 1, 2)</f>
        <v>22.37</v>
      </c>
      <c r="I1434" s="234"/>
    </row>
    <row r="1435" spans="1:9">
      <c r="A1435" s="200" t="s">
        <v>1486</v>
      </c>
      <c r="B1435" s="200" t="s">
        <v>143</v>
      </c>
      <c r="C1435" s="200" t="s">
        <v>1112</v>
      </c>
      <c r="D1435" s="200" t="s">
        <v>1113</v>
      </c>
      <c r="E1435" s="200" t="s">
        <v>18</v>
      </c>
      <c r="F1435" s="200" t="s">
        <v>1911</v>
      </c>
      <c r="G1435" s="225">
        <v>45.08</v>
      </c>
      <c r="H1435" s="225">
        <f t="shared" ref="H1435:H1437" si="201">TRUNC(F1435*G1435,2)</f>
        <v>8.8800000000000008</v>
      </c>
      <c r="I1435" s="226" t="str">
        <f>IFERROR(IF(ROUND(G1435, 2) &lt;&gt; ROUND(VLOOKUP("C"&amp;C1435,C:G, 5, FALSE), 2), "VALOR AUXILIAR DIVERGENTE", "OK"), "NÃO ENCONTRADO")</f>
        <v>OK</v>
      </c>
    </row>
    <row r="1436" spans="1:9" ht="30">
      <c r="A1436" s="200" t="s">
        <v>1486</v>
      </c>
      <c r="B1436" s="200" t="s">
        <v>143</v>
      </c>
      <c r="C1436" s="200" t="s">
        <v>1115</v>
      </c>
      <c r="D1436" s="200" t="s">
        <v>1116</v>
      </c>
      <c r="E1436" s="200" t="s">
        <v>18</v>
      </c>
      <c r="F1436" s="200" t="s">
        <v>1911</v>
      </c>
      <c r="G1436" s="225">
        <v>34</v>
      </c>
      <c r="H1436" s="225">
        <f t="shared" si="201"/>
        <v>6.69</v>
      </c>
      <c r="I1436" s="226" t="str">
        <f>IFERROR(IF(ROUND(G1436, 2) &lt;&gt; ROUND(VLOOKUP("C"&amp;C1436,C:G, 5, FALSE), 2), "VALOR AUXILIAR DIVERGENTE", "OK"), "NÃO ENCONTRADO")</f>
        <v>OK</v>
      </c>
    </row>
    <row r="1437" spans="1:9" ht="30">
      <c r="A1437" s="200" t="s">
        <v>15</v>
      </c>
      <c r="B1437" s="200" t="s">
        <v>143</v>
      </c>
      <c r="C1437" s="200" t="s">
        <v>1913</v>
      </c>
      <c r="D1437" s="200" t="s">
        <v>1914</v>
      </c>
      <c r="E1437" s="200" t="s">
        <v>28</v>
      </c>
      <c r="F1437" s="200" t="s">
        <v>1915</v>
      </c>
      <c r="G1437" s="225">
        <v>6.69</v>
      </c>
      <c r="H1437" s="225">
        <f t="shared" si="201"/>
        <v>6.8</v>
      </c>
      <c r="I1437" s="226"/>
    </row>
    <row r="1438" spans="1:9">
      <c r="A1438" s="201" t="s">
        <v>30</v>
      </c>
      <c r="B1438" s="201" t="s">
        <v>30</v>
      </c>
      <c r="C1438" s="201" t="s">
        <v>30</v>
      </c>
      <c r="D1438" s="201" t="s">
        <v>30</v>
      </c>
      <c r="E1438" s="201" t="s">
        <v>30</v>
      </c>
      <c r="F1438" s="201" t="s">
        <v>30</v>
      </c>
      <c r="G1438" s="227" t="s">
        <v>30</v>
      </c>
      <c r="H1438" s="227" t="s">
        <v>30</v>
      </c>
      <c r="I1438" s="228" t="s">
        <v>30</v>
      </c>
    </row>
    <row r="1439" spans="1:9">
      <c r="A1439" s="204" t="s">
        <v>149</v>
      </c>
      <c r="B1439" s="204" t="s">
        <v>10</v>
      </c>
      <c r="C1439" s="204" t="s">
        <v>1916</v>
      </c>
      <c r="D1439" s="204" t="s">
        <v>1350</v>
      </c>
      <c r="E1439" s="204" t="s">
        <v>129</v>
      </c>
      <c r="F1439" s="204" t="s">
        <v>998</v>
      </c>
      <c r="G1439" s="233">
        <f>ROUND(SUM(H1440:H1442),2)</f>
        <v>25</v>
      </c>
      <c r="H1439" s="233">
        <f>TRUNC(G1439 * 1, 2)</f>
        <v>25</v>
      </c>
      <c r="I1439" s="234"/>
    </row>
    <row r="1440" spans="1:9">
      <c r="A1440" s="200" t="s">
        <v>15</v>
      </c>
      <c r="B1440" s="200" t="s">
        <v>10</v>
      </c>
      <c r="C1440" s="200" t="s">
        <v>57</v>
      </c>
      <c r="D1440" s="200" t="s">
        <v>58</v>
      </c>
      <c r="E1440" s="200" t="s">
        <v>18</v>
      </c>
      <c r="F1440" s="200" t="s">
        <v>579</v>
      </c>
      <c r="G1440" s="225">
        <v>23.9</v>
      </c>
      <c r="H1440" s="225">
        <f t="shared" ref="H1440:H1442" si="202">ROUND(F1440*G1440,2)</f>
        <v>7.17</v>
      </c>
      <c r="I1440" s="226"/>
    </row>
    <row r="1441" spans="1:9">
      <c r="A1441" s="200" t="s">
        <v>15</v>
      </c>
      <c r="B1441" s="200" t="s">
        <v>10</v>
      </c>
      <c r="C1441" s="200" t="s">
        <v>316</v>
      </c>
      <c r="D1441" s="200" t="s">
        <v>317</v>
      </c>
      <c r="E1441" s="200" t="s">
        <v>18</v>
      </c>
      <c r="F1441" s="200" t="s">
        <v>579</v>
      </c>
      <c r="G1441" s="225">
        <v>29.08</v>
      </c>
      <c r="H1441" s="225">
        <f t="shared" si="202"/>
        <v>8.7200000000000006</v>
      </c>
      <c r="I1441" s="226"/>
    </row>
    <row r="1442" spans="1:9">
      <c r="A1442" s="200" t="s">
        <v>15</v>
      </c>
      <c r="B1442" s="200" t="s">
        <v>10</v>
      </c>
      <c r="C1442" s="200" t="s">
        <v>855</v>
      </c>
      <c r="D1442" s="200" t="s">
        <v>856</v>
      </c>
      <c r="E1442" s="200" t="s">
        <v>129</v>
      </c>
      <c r="F1442" s="200" t="s">
        <v>25</v>
      </c>
      <c r="G1442" s="225">
        <v>9.11</v>
      </c>
      <c r="H1442" s="225">
        <f t="shared" si="202"/>
        <v>9.11</v>
      </c>
      <c r="I1442" s="226"/>
    </row>
    <row r="1443" spans="1:9">
      <c r="A1443" s="201" t="s">
        <v>30</v>
      </c>
      <c r="B1443" s="201" t="s">
        <v>30</v>
      </c>
      <c r="C1443" s="201" t="s">
        <v>30</v>
      </c>
      <c r="D1443" s="201" t="s">
        <v>30</v>
      </c>
      <c r="E1443" s="201" t="s">
        <v>30</v>
      </c>
      <c r="F1443" s="201" t="s">
        <v>30</v>
      </c>
      <c r="G1443" s="227" t="s">
        <v>30</v>
      </c>
      <c r="H1443" s="227" t="s">
        <v>30</v>
      </c>
      <c r="I1443" s="228" t="s">
        <v>30</v>
      </c>
    </row>
    <row r="1444" spans="1:9" ht="60">
      <c r="A1444" s="204" t="s">
        <v>149</v>
      </c>
      <c r="B1444" s="204" t="s">
        <v>143</v>
      </c>
      <c r="C1444" s="204" t="s">
        <v>1917</v>
      </c>
      <c r="D1444" s="204" t="s">
        <v>1353</v>
      </c>
      <c r="E1444" s="204" t="s">
        <v>13</v>
      </c>
      <c r="F1444" s="204" t="s">
        <v>998</v>
      </c>
      <c r="G1444" s="233">
        <f>SUM(H1445:H1447)</f>
        <v>31.29</v>
      </c>
      <c r="H1444" s="233">
        <f>TRUNC(G1444 * 1, 2)</f>
        <v>31.29</v>
      </c>
      <c r="I1444" s="234"/>
    </row>
    <row r="1445" spans="1:9">
      <c r="A1445" s="200" t="s">
        <v>1486</v>
      </c>
      <c r="B1445" s="200" t="s">
        <v>143</v>
      </c>
      <c r="C1445" s="200" t="s">
        <v>556</v>
      </c>
      <c r="D1445" s="200" t="s">
        <v>557</v>
      </c>
      <c r="E1445" s="200" t="s">
        <v>18</v>
      </c>
      <c r="F1445" s="200" t="s">
        <v>1918</v>
      </c>
      <c r="G1445" s="225">
        <v>37.450000000000003</v>
      </c>
      <c r="H1445" s="225">
        <f t="shared" ref="H1445:H1447" si="203">TRUNC(F1445*G1445,2)</f>
        <v>19.72</v>
      </c>
      <c r="I1445" s="226" t="str">
        <f>IFERROR(IF(ROUND(G1445, 2) &lt;&gt; ROUND(VLOOKUP("C"&amp;C1445,C:G, 5, FALSE), 2), "VALOR AUXILIAR DIVERGENTE", "OK"), "NÃO ENCONTRADO")</f>
        <v>OK</v>
      </c>
    </row>
    <row r="1446" spans="1:9" ht="30">
      <c r="A1446" s="200" t="s">
        <v>15</v>
      </c>
      <c r="B1446" s="200" t="s">
        <v>143</v>
      </c>
      <c r="C1446" s="200" t="s">
        <v>1919</v>
      </c>
      <c r="D1446" s="200" t="s">
        <v>1920</v>
      </c>
      <c r="E1446" s="200" t="s">
        <v>365</v>
      </c>
      <c r="F1446" s="200" t="s">
        <v>1921</v>
      </c>
      <c r="G1446" s="225">
        <v>47.94</v>
      </c>
      <c r="H1446" s="225">
        <f t="shared" si="203"/>
        <v>9.92</v>
      </c>
      <c r="I1446" s="226"/>
    </row>
    <row r="1447" spans="1:9">
      <c r="A1447" s="200" t="s">
        <v>15</v>
      </c>
      <c r="B1447" s="200" t="s">
        <v>143</v>
      </c>
      <c r="C1447" s="200" t="s">
        <v>1082</v>
      </c>
      <c r="D1447" s="200" t="s">
        <v>1083</v>
      </c>
      <c r="E1447" s="200" t="s">
        <v>365</v>
      </c>
      <c r="F1447" s="200" t="s">
        <v>1922</v>
      </c>
      <c r="G1447" s="225">
        <v>26.72</v>
      </c>
      <c r="H1447" s="225">
        <f t="shared" si="203"/>
        <v>1.65</v>
      </c>
      <c r="I1447" s="226"/>
    </row>
    <row r="1448" spans="1:9">
      <c r="A1448" s="201" t="s">
        <v>30</v>
      </c>
      <c r="B1448" s="201" t="s">
        <v>30</v>
      </c>
      <c r="C1448" s="201" t="s">
        <v>30</v>
      </c>
      <c r="D1448" s="201" t="s">
        <v>30</v>
      </c>
      <c r="E1448" s="201" t="s">
        <v>30</v>
      </c>
      <c r="F1448" s="201" t="s">
        <v>30</v>
      </c>
      <c r="G1448" s="227" t="s">
        <v>30</v>
      </c>
      <c r="H1448" s="227" t="s">
        <v>30</v>
      </c>
      <c r="I1448" s="228" t="s">
        <v>30</v>
      </c>
    </row>
    <row r="1449" spans="1:9" ht="75">
      <c r="A1449" s="204" t="s">
        <v>149</v>
      </c>
      <c r="B1449" s="204" t="s">
        <v>143</v>
      </c>
      <c r="C1449" s="204" t="s">
        <v>1923</v>
      </c>
      <c r="D1449" s="204" t="s">
        <v>1355</v>
      </c>
      <c r="E1449" s="204" t="s">
        <v>13</v>
      </c>
      <c r="F1449" s="204" t="s">
        <v>998</v>
      </c>
      <c r="G1449" s="233">
        <f>SUM(H1450:H1452)</f>
        <v>34.58</v>
      </c>
      <c r="H1449" s="233">
        <f>TRUNC(G1449 * 1, 2)</f>
        <v>34.58</v>
      </c>
      <c r="I1449" s="234"/>
    </row>
    <row r="1450" spans="1:9">
      <c r="A1450" s="200" t="s">
        <v>1486</v>
      </c>
      <c r="B1450" s="200" t="s">
        <v>143</v>
      </c>
      <c r="C1450" s="200" t="s">
        <v>556</v>
      </c>
      <c r="D1450" s="200" t="s">
        <v>557</v>
      </c>
      <c r="E1450" s="200" t="s">
        <v>18</v>
      </c>
      <c r="F1450" s="200" t="s">
        <v>1924</v>
      </c>
      <c r="G1450" s="225">
        <v>37.450000000000003</v>
      </c>
      <c r="H1450" s="225">
        <f t="shared" ref="H1450:H1452" si="204">TRUNC(F1450*G1450,2)</f>
        <v>25.38</v>
      </c>
      <c r="I1450" s="226" t="str">
        <f>IFERROR(IF(ROUND(G1450, 2) &lt;&gt; ROUND(VLOOKUP("C"&amp;C1450,C:G, 5, FALSE), 2), "VALOR AUXILIAR DIVERGENTE", "OK"), "NÃO ENCONTRADO")</f>
        <v>OK</v>
      </c>
    </row>
    <row r="1451" spans="1:9" ht="45">
      <c r="A1451" s="200" t="s">
        <v>15</v>
      </c>
      <c r="B1451" s="200" t="s">
        <v>143</v>
      </c>
      <c r="C1451" s="200" t="s">
        <v>1925</v>
      </c>
      <c r="D1451" s="200" t="s">
        <v>1926</v>
      </c>
      <c r="E1451" s="200" t="s">
        <v>365</v>
      </c>
      <c r="F1451" s="200" t="s">
        <v>1927</v>
      </c>
      <c r="G1451" s="225">
        <v>49.17</v>
      </c>
      <c r="H1451" s="225">
        <f t="shared" si="204"/>
        <v>8.73</v>
      </c>
      <c r="I1451" s="226"/>
    </row>
    <row r="1452" spans="1:9">
      <c r="A1452" s="200" t="s">
        <v>15</v>
      </c>
      <c r="B1452" s="200" t="s">
        <v>143</v>
      </c>
      <c r="C1452" s="200" t="s">
        <v>1082</v>
      </c>
      <c r="D1452" s="200" t="s">
        <v>1083</v>
      </c>
      <c r="E1452" s="200" t="s">
        <v>365</v>
      </c>
      <c r="F1452" s="200" t="s">
        <v>1929</v>
      </c>
      <c r="G1452" s="225">
        <v>26.72</v>
      </c>
      <c r="H1452" s="225">
        <f t="shared" si="204"/>
        <v>0.47</v>
      </c>
      <c r="I1452" s="226"/>
    </row>
    <row r="1453" spans="1:9">
      <c r="A1453" s="201" t="s">
        <v>30</v>
      </c>
      <c r="B1453" s="201" t="s">
        <v>30</v>
      </c>
      <c r="C1453" s="201" t="s">
        <v>30</v>
      </c>
      <c r="D1453" s="201" t="s">
        <v>30</v>
      </c>
      <c r="E1453" s="201" t="s">
        <v>30</v>
      </c>
      <c r="F1453" s="201" t="s">
        <v>30</v>
      </c>
      <c r="G1453" s="227" t="s">
        <v>30</v>
      </c>
      <c r="H1453" s="227" t="s">
        <v>30</v>
      </c>
      <c r="I1453" s="228" t="s">
        <v>30</v>
      </c>
    </row>
    <row r="1454" spans="1:9" ht="45">
      <c r="A1454" s="204" t="s">
        <v>149</v>
      </c>
      <c r="B1454" s="204" t="s">
        <v>143</v>
      </c>
      <c r="C1454" s="204" t="s">
        <v>1930</v>
      </c>
      <c r="D1454" s="204" t="s">
        <v>1415</v>
      </c>
      <c r="E1454" s="204" t="s">
        <v>156</v>
      </c>
      <c r="F1454" s="204" t="s">
        <v>998</v>
      </c>
      <c r="G1454" s="233">
        <f>SUM(H1455:H1458)</f>
        <v>644.65</v>
      </c>
      <c r="H1454" s="233">
        <f>TRUNC(G1454 * 1, 2)</f>
        <v>644.65</v>
      </c>
      <c r="I1454" s="234"/>
    </row>
    <row r="1455" spans="1:9">
      <c r="A1455" s="200" t="s">
        <v>1486</v>
      </c>
      <c r="B1455" s="200" t="s">
        <v>143</v>
      </c>
      <c r="C1455" s="200" t="s">
        <v>150</v>
      </c>
      <c r="D1455" s="200" t="s">
        <v>151</v>
      </c>
      <c r="E1455" s="200" t="s">
        <v>18</v>
      </c>
      <c r="F1455" s="200" t="s">
        <v>1931</v>
      </c>
      <c r="G1455" s="225">
        <v>31.04</v>
      </c>
      <c r="H1455" s="225">
        <f t="shared" ref="H1455:H1458" si="205">TRUNC(F1455*G1455,2)</f>
        <v>193.63</v>
      </c>
      <c r="I1455" s="226" t="str">
        <f>IFERROR(IF(ROUND(G1455, 2) &lt;&gt; ROUND(VLOOKUP("C"&amp;C1455,C:G, 5, FALSE), 2), "VALOR AUXILIAR DIVERGENTE", "OK"), "NÃO ENCONTRADO")</f>
        <v>OK</v>
      </c>
    </row>
    <row r="1456" spans="1:9" ht="30">
      <c r="A1456" s="200" t="s">
        <v>15</v>
      </c>
      <c r="B1456" s="200" t="s">
        <v>143</v>
      </c>
      <c r="C1456" s="200" t="s">
        <v>1934</v>
      </c>
      <c r="D1456" s="200" t="s">
        <v>1935</v>
      </c>
      <c r="E1456" s="200" t="s">
        <v>156</v>
      </c>
      <c r="F1456" s="200" t="s">
        <v>1936</v>
      </c>
      <c r="G1456" s="225">
        <v>286.32</v>
      </c>
      <c r="H1456" s="225">
        <f t="shared" si="205"/>
        <v>170.24</v>
      </c>
      <c r="I1456" s="226"/>
    </row>
    <row r="1457" spans="1:9">
      <c r="A1457" s="200" t="s">
        <v>15</v>
      </c>
      <c r="B1457" s="200" t="s">
        <v>143</v>
      </c>
      <c r="C1457" s="200" t="s">
        <v>798</v>
      </c>
      <c r="D1457" s="200" t="s">
        <v>799</v>
      </c>
      <c r="E1457" s="200" t="s">
        <v>129</v>
      </c>
      <c r="F1457" s="200" t="s">
        <v>1937</v>
      </c>
      <c r="G1457" s="225">
        <v>0.72</v>
      </c>
      <c r="H1457" s="225">
        <f t="shared" si="205"/>
        <v>203.98</v>
      </c>
      <c r="I1457" s="226"/>
    </row>
    <row r="1458" spans="1:9" ht="30">
      <c r="A1458" s="200" t="s">
        <v>15</v>
      </c>
      <c r="B1458" s="200" t="s">
        <v>143</v>
      </c>
      <c r="C1458" s="200" t="s">
        <v>309</v>
      </c>
      <c r="D1458" s="200" t="s">
        <v>310</v>
      </c>
      <c r="E1458" s="200" t="s">
        <v>156</v>
      </c>
      <c r="F1458" s="200" t="s">
        <v>1938</v>
      </c>
      <c r="G1458" s="225">
        <v>92</v>
      </c>
      <c r="H1458" s="225">
        <f t="shared" si="205"/>
        <v>76.8</v>
      </c>
      <c r="I1458" s="226"/>
    </row>
    <row r="1459" spans="1:9">
      <c r="A1459" s="201" t="s">
        <v>30</v>
      </c>
      <c r="B1459" s="201" t="s">
        <v>30</v>
      </c>
      <c r="C1459" s="201" t="s">
        <v>30</v>
      </c>
      <c r="D1459" s="201" t="s">
        <v>30</v>
      </c>
      <c r="E1459" s="201" t="s">
        <v>30</v>
      </c>
      <c r="F1459" s="201" t="s">
        <v>30</v>
      </c>
      <c r="G1459" s="227" t="s">
        <v>30</v>
      </c>
      <c r="H1459" s="227" t="s">
        <v>30</v>
      </c>
      <c r="I1459" s="228" t="s">
        <v>30</v>
      </c>
    </row>
    <row r="1460" spans="1:9">
      <c r="A1460" s="204" t="s">
        <v>149</v>
      </c>
      <c r="B1460" s="204" t="s">
        <v>143</v>
      </c>
      <c r="C1460" s="204" t="s">
        <v>1940</v>
      </c>
      <c r="D1460" s="204" t="s">
        <v>1451</v>
      </c>
      <c r="E1460" s="204" t="s">
        <v>18</v>
      </c>
      <c r="F1460" s="204" t="s">
        <v>998</v>
      </c>
      <c r="G1460" s="233">
        <f>SUM(H1461:H1468)</f>
        <v>32.32</v>
      </c>
      <c r="H1460" s="233">
        <f>TRUNC(G1460 * 1, 2)</f>
        <v>32.32</v>
      </c>
      <c r="I1460" s="234"/>
    </row>
    <row r="1461" spans="1:9" ht="30">
      <c r="A1461" s="200" t="s">
        <v>1486</v>
      </c>
      <c r="B1461" s="200" t="s">
        <v>143</v>
      </c>
      <c r="C1461" s="200" t="s">
        <v>1941</v>
      </c>
      <c r="D1461" s="200" t="s">
        <v>1942</v>
      </c>
      <c r="E1461" s="200" t="s">
        <v>18</v>
      </c>
      <c r="F1461" s="200" t="s">
        <v>25</v>
      </c>
      <c r="G1461" s="225">
        <v>0.11</v>
      </c>
      <c r="H1461" s="225">
        <f t="shared" ref="H1461:H1468" si="206">TRUNC(F1461*G1461,2)</f>
        <v>0.11</v>
      </c>
      <c r="I1461" s="226" t="str">
        <f>IFERROR(IF(ROUND(G1461, 2) &lt;&gt; ROUND(VLOOKUP("C"&amp;C1461,C:G, 5, FALSE), 2), "VALOR AUXILIAR DIVERGENTE", "OK"), "NÃO ENCONTRADO")</f>
        <v>OK</v>
      </c>
    </row>
    <row r="1462" spans="1:9">
      <c r="A1462" s="200" t="s">
        <v>15</v>
      </c>
      <c r="B1462" s="200" t="s">
        <v>143</v>
      </c>
      <c r="C1462" s="200" t="s">
        <v>1943</v>
      </c>
      <c r="D1462" s="200" t="s">
        <v>1944</v>
      </c>
      <c r="E1462" s="200" t="s">
        <v>18</v>
      </c>
      <c r="F1462" s="200" t="s">
        <v>25</v>
      </c>
      <c r="G1462" s="225">
        <v>22.92</v>
      </c>
      <c r="H1462" s="225">
        <f t="shared" si="206"/>
        <v>22.92</v>
      </c>
      <c r="I1462" s="226"/>
    </row>
    <row r="1463" spans="1:9" ht="30">
      <c r="A1463" s="200" t="s">
        <v>15</v>
      </c>
      <c r="B1463" s="200" t="s">
        <v>143</v>
      </c>
      <c r="C1463" s="200" t="s">
        <v>1573</v>
      </c>
      <c r="D1463" s="200" t="s">
        <v>1574</v>
      </c>
      <c r="E1463" s="200" t="s">
        <v>18</v>
      </c>
      <c r="F1463" s="200" t="s">
        <v>25</v>
      </c>
      <c r="G1463" s="225">
        <v>1.47</v>
      </c>
      <c r="H1463" s="225">
        <f t="shared" si="206"/>
        <v>1.47</v>
      </c>
      <c r="I1463" s="226"/>
    </row>
    <row r="1464" spans="1:9" ht="30">
      <c r="A1464" s="200" t="s">
        <v>15</v>
      </c>
      <c r="B1464" s="200" t="s">
        <v>143</v>
      </c>
      <c r="C1464" s="200" t="s">
        <v>1575</v>
      </c>
      <c r="D1464" s="200" t="s">
        <v>1576</v>
      </c>
      <c r="E1464" s="200" t="s">
        <v>18</v>
      </c>
      <c r="F1464" s="200" t="s">
        <v>25</v>
      </c>
      <c r="G1464" s="225">
        <v>0.73</v>
      </c>
      <c r="H1464" s="225">
        <f t="shared" si="206"/>
        <v>0.73</v>
      </c>
      <c r="I1464" s="226"/>
    </row>
    <row r="1465" spans="1:9" ht="30">
      <c r="A1465" s="200" t="s">
        <v>15</v>
      </c>
      <c r="B1465" s="200" t="s">
        <v>143</v>
      </c>
      <c r="C1465" s="200" t="s">
        <v>1494</v>
      </c>
      <c r="D1465" s="200" t="s">
        <v>1495</v>
      </c>
      <c r="E1465" s="200" t="s">
        <v>18</v>
      </c>
      <c r="F1465" s="200" t="s">
        <v>25</v>
      </c>
      <c r="G1465" s="225">
        <v>0.11</v>
      </c>
      <c r="H1465" s="225">
        <f t="shared" si="206"/>
        <v>0.11</v>
      </c>
      <c r="I1465" s="226"/>
    </row>
    <row r="1466" spans="1:9" ht="30">
      <c r="A1466" s="200" t="s">
        <v>15</v>
      </c>
      <c r="B1466" s="200" t="s">
        <v>143</v>
      </c>
      <c r="C1466" s="200" t="s">
        <v>1496</v>
      </c>
      <c r="D1466" s="200" t="s">
        <v>1497</v>
      </c>
      <c r="E1466" s="200" t="s">
        <v>18</v>
      </c>
      <c r="F1466" s="200" t="s">
        <v>25</v>
      </c>
      <c r="G1466" s="225">
        <v>1.43</v>
      </c>
      <c r="H1466" s="225">
        <f t="shared" si="206"/>
        <v>1.43</v>
      </c>
      <c r="I1466" s="226"/>
    </row>
    <row r="1467" spans="1:9" ht="30">
      <c r="A1467" s="200" t="s">
        <v>15</v>
      </c>
      <c r="B1467" s="200" t="s">
        <v>143</v>
      </c>
      <c r="C1467" s="200" t="s">
        <v>1498</v>
      </c>
      <c r="D1467" s="200" t="s">
        <v>1499</v>
      </c>
      <c r="E1467" s="200" t="s">
        <v>18</v>
      </c>
      <c r="F1467" s="200" t="s">
        <v>25</v>
      </c>
      <c r="G1467" s="225">
        <v>1.07</v>
      </c>
      <c r="H1467" s="225">
        <f t="shared" si="206"/>
        <v>1.07</v>
      </c>
      <c r="I1467" s="226"/>
    </row>
    <row r="1468" spans="1:9" ht="30">
      <c r="A1468" s="200" t="s">
        <v>15</v>
      </c>
      <c r="B1468" s="200" t="s">
        <v>143</v>
      </c>
      <c r="C1468" s="200" t="s">
        <v>1500</v>
      </c>
      <c r="D1468" s="200" t="s">
        <v>1501</v>
      </c>
      <c r="E1468" s="200" t="s">
        <v>18</v>
      </c>
      <c r="F1468" s="200" t="s">
        <v>25</v>
      </c>
      <c r="G1468" s="225">
        <v>4.4800000000000004</v>
      </c>
      <c r="H1468" s="225">
        <f t="shared" si="206"/>
        <v>4.4800000000000004</v>
      </c>
      <c r="I1468" s="226"/>
    </row>
    <row r="1469" spans="1:9">
      <c r="A1469" s="201" t="s">
        <v>30</v>
      </c>
      <c r="B1469" s="201" t="s">
        <v>30</v>
      </c>
      <c r="C1469" s="201" t="s">
        <v>30</v>
      </c>
      <c r="D1469" s="201" t="s">
        <v>30</v>
      </c>
      <c r="E1469" s="201" t="s">
        <v>30</v>
      </c>
      <c r="F1469" s="201" t="s">
        <v>30</v>
      </c>
      <c r="G1469" s="227" t="s">
        <v>30</v>
      </c>
      <c r="H1469" s="227" t="s">
        <v>30</v>
      </c>
      <c r="I1469" s="228" t="s">
        <v>30</v>
      </c>
    </row>
    <row r="1470" spans="1:9" ht="60">
      <c r="A1470" s="204" t="s">
        <v>149</v>
      </c>
      <c r="B1470" s="204" t="s">
        <v>143</v>
      </c>
      <c r="C1470" s="204" t="s">
        <v>1945</v>
      </c>
      <c r="D1470" s="204" t="s">
        <v>1463</v>
      </c>
      <c r="E1470" s="204" t="s">
        <v>171</v>
      </c>
      <c r="F1470" s="204" t="s">
        <v>998</v>
      </c>
      <c r="G1470" s="233">
        <f>SUM(H1471:H1476)</f>
        <v>293.72000000000003</v>
      </c>
      <c r="H1470" s="233">
        <f>TRUNC(G1470 * 1, 2)</f>
        <v>293.72000000000003</v>
      </c>
      <c r="I1470" s="234"/>
    </row>
    <row r="1471" spans="1:9" ht="75">
      <c r="A1471" s="200" t="s">
        <v>1486</v>
      </c>
      <c r="B1471" s="200" t="s">
        <v>143</v>
      </c>
      <c r="C1471" s="200" t="s">
        <v>1946</v>
      </c>
      <c r="D1471" s="200" t="s">
        <v>1947</v>
      </c>
      <c r="E1471" s="200" t="s">
        <v>18</v>
      </c>
      <c r="F1471" s="200" t="s">
        <v>25</v>
      </c>
      <c r="G1471" s="225">
        <v>3.41</v>
      </c>
      <c r="H1471" s="225">
        <f t="shared" ref="H1471:H1476" si="207">TRUNC(F1471*G1471,2)</f>
        <v>3.41</v>
      </c>
      <c r="I1471" s="226" t="str">
        <f t="shared" ref="I1471:I1476" si="208">IFERROR(IF(ROUND(G1471, 2) &lt;&gt; ROUND(VLOOKUP("C"&amp;C1471,C:G, 5, FALSE), 2), "VALOR AUXILIAR DIVERGENTE", "OK"), "NÃO ENCONTRADO")</f>
        <v>OK</v>
      </c>
    </row>
    <row r="1472" spans="1:9" ht="60">
      <c r="A1472" s="200" t="s">
        <v>1486</v>
      </c>
      <c r="B1472" s="200" t="s">
        <v>143</v>
      </c>
      <c r="C1472" s="200" t="s">
        <v>1949</v>
      </c>
      <c r="D1472" s="200" t="s">
        <v>1950</v>
      </c>
      <c r="E1472" s="200" t="s">
        <v>18</v>
      </c>
      <c r="F1472" s="200" t="s">
        <v>25</v>
      </c>
      <c r="G1472" s="225">
        <v>8.44</v>
      </c>
      <c r="H1472" s="225">
        <f t="shared" si="207"/>
        <v>8.44</v>
      </c>
      <c r="I1472" s="226" t="str">
        <f t="shared" si="208"/>
        <v>OK</v>
      </c>
    </row>
    <row r="1473" spans="1:9" ht="60">
      <c r="A1473" s="200" t="s">
        <v>1486</v>
      </c>
      <c r="B1473" s="200" t="s">
        <v>143</v>
      </c>
      <c r="C1473" s="200" t="s">
        <v>1951</v>
      </c>
      <c r="D1473" s="200" t="s">
        <v>1952</v>
      </c>
      <c r="E1473" s="200" t="s">
        <v>18</v>
      </c>
      <c r="F1473" s="200" t="s">
        <v>25</v>
      </c>
      <c r="G1473" s="225">
        <v>22.08</v>
      </c>
      <c r="H1473" s="225">
        <f t="shared" si="207"/>
        <v>22.08</v>
      </c>
      <c r="I1473" s="226" t="str">
        <f t="shared" si="208"/>
        <v>OK</v>
      </c>
    </row>
    <row r="1474" spans="1:9" ht="30">
      <c r="A1474" s="200" t="s">
        <v>1486</v>
      </c>
      <c r="B1474" s="200" t="s">
        <v>143</v>
      </c>
      <c r="C1474" s="200" t="s">
        <v>1857</v>
      </c>
      <c r="D1474" s="200" t="s">
        <v>1858</v>
      </c>
      <c r="E1474" s="200" t="s">
        <v>18</v>
      </c>
      <c r="F1474" s="200" t="s">
        <v>25</v>
      </c>
      <c r="G1474" s="225">
        <v>38.130000000000003</v>
      </c>
      <c r="H1474" s="225">
        <f t="shared" si="207"/>
        <v>38.130000000000003</v>
      </c>
      <c r="I1474" s="226" t="str">
        <f t="shared" si="208"/>
        <v>OK</v>
      </c>
    </row>
    <row r="1475" spans="1:9" ht="60">
      <c r="A1475" s="200" t="s">
        <v>1486</v>
      </c>
      <c r="B1475" s="200" t="s">
        <v>143</v>
      </c>
      <c r="C1475" s="200" t="s">
        <v>1953</v>
      </c>
      <c r="D1475" s="200" t="s">
        <v>1954</v>
      </c>
      <c r="E1475" s="200" t="s">
        <v>18</v>
      </c>
      <c r="F1475" s="200" t="s">
        <v>25</v>
      </c>
      <c r="G1475" s="225">
        <v>38.770000000000003</v>
      </c>
      <c r="H1475" s="225">
        <f t="shared" si="207"/>
        <v>38.770000000000003</v>
      </c>
      <c r="I1475" s="226" t="str">
        <f t="shared" si="208"/>
        <v>OK</v>
      </c>
    </row>
    <row r="1476" spans="1:9" ht="75">
      <c r="A1476" s="200" t="s">
        <v>1486</v>
      </c>
      <c r="B1476" s="200" t="s">
        <v>143</v>
      </c>
      <c r="C1476" s="200" t="s">
        <v>1955</v>
      </c>
      <c r="D1476" s="200" t="s">
        <v>1956</v>
      </c>
      <c r="E1476" s="200" t="s">
        <v>18</v>
      </c>
      <c r="F1476" s="200" t="s">
        <v>25</v>
      </c>
      <c r="G1476" s="225">
        <v>182.89</v>
      </c>
      <c r="H1476" s="225">
        <f t="shared" si="207"/>
        <v>182.89</v>
      </c>
      <c r="I1476" s="226" t="str">
        <f t="shared" si="208"/>
        <v>OK</v>
      </c>
    </row>
    <row r="1477" spans="1:9">
      <c r="A1477" s="201" t="s">
        <v>30</v>
      </c>
      <c r="B1477" s="201" t="s">
        <v>30</v>
      </c>
      <c r="C1477" s="201" t="s">
        <v>30</v>
      </c>
      <c r="D1477" s="201" t="s">
        <v>30</v>
      </c>
      <c r="E1477" s="201" t="s">
        <v>30</v>
      </c>
      <c r="F1477" s="201" t="s">
        <v>30</v>
      </c>
      <c r="G1477" s="227" t="s">
        <v>30</v>
      </c>
      <c r="H1477" s="227" t="s">
        <v>30</v>
      </c>
      <c r="I1477" s="228" t="s">
        <v>30</v>
      </c>
    </row>
    <row r="1478" spans="1:9" ht="30">
      <c r="A1478" s="204" t="s">
        <v>1957</v>
      </c>
      <c r="B1478" s="204" t="s">
        <v>143</v>
      </c>
      <c r="C1478" s="204" t="s">
        <v>1958</v>
      </c>
      <c r="D1478" s="204" t="s">
        <v>1488</v>
      </c>
      <c r="E1478" s="204" t="s">
        <v>18</v>
      </c>
      <c r="F1478" s="204" t="s">
        <v>998</v>
      </c>
      <c r="G1478" s="233">
        <f>SUM(H1479)</f>
        <v>0.45</v>
      </c>
      <c r="H1478" s="233">
        <f>TRUNC(G1478 * 1, 2)</f>
        <v>0.45</v>
      </c>
      <c r="I1478" s="234"/>
    </row>
    <row r="1479" spans="1:9">
      <c r="A1479" s="200" t="s">
        <v>15</v>
      </c>
      <c r="B1479" s="200" t="s">
        <v>143</v>
      </c>
      <c r="C1479" s="200" t="s">
        <v>1464</v>
      </c>
      <c r="D1479" s="200" t="s">
        <v>1465</v>
      </c>
      <c r="E1479" s="200" t="s">
        <v>18</v>
      </c>
      <c r="F1479" s="200" t="s">
        <v>1959</v>
      </c>
      <c r="G1479" s="225">
        <v>21.39</v>
      </c>
      <c r="H1479" s="225">
        <f>TRUNC(F1479*G1479,2)</f>
        <v>0.45</v>
      </c>
      <c r="I1479" s="226"/>
    </row>
    <row r="1480" spans="1:9">
      <c r="A1480" s="201" t="s">
        <v>30</v>
      </c>
      <c r="B1480" s="201" t="s">
        <v>30</v>
      </c>
      <c r="C1480" s="201" t="s">
        <v>30</v>
      </c>
      <c r="D1480" s="201" t="s">
        <v>30</v>
      </c>
      <c r="E1480" s="201" t="s">
        <v>30</v>
      </c>
      <c r="F1480" s="201" t="s">
        <v>30</v>
      </c>
      <c r="G1480" s="227" t="s">
        <v>30</v>
      </c>
      <c r="H1480" s="227" t="s">
        <v>30</v>
      </c>
      <c r="I1480" s="228" t="s">
        <v>30</v>
      </c>
    </row>
    <row r="1481" spans="1:9" ht="75">
      <c r="A1481" s="204" t="s">
        <v>1957</v>
      </c>
      <c r="B1481" s="204" t="s">
        <v>143</v>
      </c>
      <c r="C1481" s="204" t="s">
        <v>1963</v>
      </c>
      <c r="D1481" s="204" t="s">
        <v>1504</v>
      </c>
      <c r="E1481" s="204" t="s">
        <v>18</v>
      </c>
      <c r="F1481" s="204" t="s">
        <v>998</v>
      </c>
      <c r="G1481" s="233">
        <f>SUM(H1482:H1483)</f>
        <v>5.63</v>
      </c>
      <c r="H1481" s="233">
        <f>TRUNC(G1481 * 1, 2)</f>
        <v>5.63</v>
      </c>
      <c r="I1481" s="234"/>
    </row>
    <row r="1482" spans="1:9" ht="75">
      <c r="A1482" s="200" t="s">
        <v>15</v>
      </c>
      <c r="B1482" s="200" t="s">
        <v>143</v>
      </c>
      <c r="C1482" s="200" t="s">
        <v>1964</v>
      </c>
      <c r="D1482" s="200" t="s">
        <v>1965</v>
      </c>
      <c r="E1482" s="200" t="s">
        <v>470</v>
      </c>
      <c r="F1482" s="200" t="s">
        <v>1966</v>
      </c>
      <c r="G1482" s="225">
        <v>745258.65</v>
      </c>
      <c r="H1482" s="225">
        <f t="shared" ref="H1482:H1483" si="209">TRUNC(F1482*G1482,2)</f>
        <v>4.24</v>
      </c>
      <c r="I1482" s="226"/>
    </row>
    <row r="1483" spans="1:9" ht="45">
      <c r="A1483" s="200" t="s">
        <v>15</v>
      </c>
      <c r="B1483" s="200" t="s">
        <v>143</v>
      </c>
      <c r="C1483" s="200" t="s">
        <v>1967</v>
      </c>
      <c r="D1483" s="200" t="s">
        <v>1968</v>
      </c>
      <c r="E1483" s="200" t="s">
        <v>470</v>
      </c>
      <c r="F1483" s="200" t="s">
        <v>1969</v>
      </c>
      <c r="G1483" s="225">
        <v>236779.76</v>
      </c>
      <c r="H1483" s="225">
        <f t="shared" si="209"/>
        <v>1.39</v>
      </c>
      <c r="I1483" s="226"/>
    </row>
    <row r="1484" spans="1:9">
      <c r="A1484" s="201" t="s">
        <v>30</v>
      </c>
      <c r="B1484" s="201" t="s">
        <v>30</v>
      </c>
      <c r="C1484" s="201" t="s">
        <v>30</v>
      </c>
      <c r="D1484" s="201" t="s">
        <v>30</v>
      </c>
      <c r="E1484" s="201" t="s">
        <v>30</v>
      </c>
      <c r="F1484" s="201" t="s">
        <v>30</v>
      </c>
      <c r="G1484" s="227" t="s">
        <v>30</v>
      </c>
      <c r="H1484" s="227" t="s">
        <v>30</v>
      </c>
      <c r="I1484" s="228" t="s">
        <v>30</v>
      </c>
    </row>
    <row r="1485" spans="1:9" ht="75">
      <c r="A1485" s="204" t="s">
        <v>1957</v>
      </c>
      <c r="B1485" s="204" t="s">
        <v>143</v>
      </c>
      <c r="C1485" s="204" t="s">
        <v>1970</v>
      </c>
      <c r="D1485" s="204" t="s">
        <v>1506</v>
      </c>
      <c r="E1485" s="204" t="s">
        <v>18</v>
      </c>
      <c r="F1485" s="204" t="s">
        <v>998</v>
      </c>
      <c r="G1485" s="233">
        <f>SUM(H1486:H1487)</f>
        <v>13.95</v>
      </c>
      <c r="H1485" s="233">
        <f>TRUNC(G1485 * 1, 2)</f>
        <v>13.95</v>
      </c>
      <c r="I1485" s="234"/>
    </row>
    <row r="1486" spans="1:9" ht="75">
      <c r="A1486" s="200" t="s">
        <v>15</v>
      </c>
      <c r="B1486" s="200" t="s">
        <v>143</v>
      </c>
      <c r="C1486" s="200" t="s">
        <v>1964</v>
      </c>
      <c r="D1486" s="200" t="s">
        <v>1965</v>
      </c>
      <c r="E1486" s="200" t="s">
        <v>470</v>
      </c>
      <c r="F1486" s="200" t="s">
        <v>1971</v>
      </c>
      <c r="G1486" s="225">
        <v>745258.65</v>
      </c>
      <c r="H1486" s="225">
        <f t="shared" ref="H1486:H1487" si="210">TRUNC(F1486*G1486,2)</f>
        <v>10.5</v>
      </c>
      <c r="I1486" s="226"/>
    </row>
    <row r="1487" spans="1:9" ht="45">
      <c r="A1487" s="200" t="s">
        <v>15</v>
      </c>
      <c r="B1487" s="200" t="s">
        <v>143</v>
      </c>
      <c r="C1487" s="200" t="s">
        <v>1967</v>
      </c>
      <c r="D1487" s="200" t="s">
        <v>1968</v>
      </c>
      <c r="E1487" s="200" t="s">
        <v>470</v>
      </c>
      <c r="F1487" s="200" t="s">
        <v>1972</v>
      </c>
      <c r="G1487" s="225">
        <v>236779.76</v>
      </c>
      <c r="H1487" s="225">
        <f t="shared" si="210"/>
        <v>3.45</v>
      </c>
      <c r="I1487" s="226"/>
    </row>
    <row r="1488" spans="1:9">
      <c r="A1488" s="201" t="s">
        <v>30</v>
      </c>
      <c r="B1488" s="201" t="s">
        <v>30</v>
      </c>
      <c r="C1488" s="201" t="s">
        <v>30</v>
      </c>
      <c r="D1488" s="201" t="s">
        <v>30</v>
      </c>
      <c r="E1488" s="201" t="s">
        <v>30</v>
      </c>
      <c r="F1488" s="201" t="s">
        <v>30</v>
      </c>
      <c r="G1488" s="227" t="s">
        <v>30</v>
      </c>
      <c r="H1488" s="227" t="s">
        <v>30</v>
      </c>
      <c r="I1488" s="228" t="s">
        <v>30</v>
      </c>
    </row>
    <row r="1489" spans="1:9" ht="75">
      <c r="A1489" s="204" t="s">
        <v>1957</v>
      </c>
      <c r="B1489" s="204" t="s">
        <v>143</v>
      </c>
      <c r="C1489" s="204" t="s">
        <v>1974</v>
      </c>
      <c r="D1489" s="204" t="s">
        <v>1508</v>
      </c>
      <c r="E1489" s="204" t="s">
        <v>18</v>
      </c>
      <c r="F1489" s="204" t="s">
        <v>998</v>
      </c>
      <c r="G1489" s="233">
        <f>SUM(H1490:H1491)</f>
        <v>39.75</v>
      </c>
      <c r="H1489" s="233">
        <f>TRUNC(G1489 * 1, 2)</f>
        <v>39.75</v>
      </c>
      <c r="I1489" s="234"/>
    </row>
    <row r="1490" spans="1:9" ht="75">
      <c r="A1490" s="200" t="s">
        <v>15</v>
      </c>
      <c r="B1490" s="200" t="s">
        <v>143</v>
      </c>
      <c r="C1490" s="200" t="s">
        <v>1964</v>
      </c>
      <c r="D1490" s="200" t="s">
        <v>1965</v>
      </c>
      <c r="E1490" s="200" t="s">
        <v>470</v>
      </c>
      <c r="F1490" s="200" t="s">
        <v>1975</v>
      </c>
      <c r="G1490" s="225">
        <v>745258.65</v>
      </c>
      <c r="H1490" s="225">
        <f t="shared" ref="H1490:H1491" si="211">TRUNC(F1490*G1490,2)</f>
        <v>25.48</v>
      </c>
      <c r="I1490" s="226"/>
    </row>
    <row r="1491" spans="1:9" ht="45">
      <c r="A1491" s="200" t="s">
        <v>15</v>
      </c>
      <c r="B1491" s="200" t="s">
        <v>143</v>
      </c>
      <c r="C1491" s="200" t="s">
        <v>1967</v>
      </c>
      <c r="D1491" s="200" t="s">
        <v>1968</v>
      </c>
      <c r="E1491" s="200" t="s">
        <v>470</v>
      </c>
      <c r="F1491" s="200" t="s">
        <v>1976</v>
      </c>
      <c r="G1491" s="225">
        <v>236779.76</v>
      </c>
      <c r="H1491" s="225">
        <f t="shared" si="211"/>
        <v>14.27</v>
      </c>
      <c r="I1491" s="226"/>
    </row>
    <row r="1492" spans="1:9">
      <c r="A1492" s="201" t="s">
        <v>30</v>
      </c>
      <c r="B1492" s="201" t="s">
        <v>30</v>
      </c>
      <c r="C1492" s="201" t="s">
        <v>30</v>
      </c>
      <c r="D1492" s="201" t="s">
        <v>30</v>
      </c>
      <c r="E1492" s="201" t="s">
        <v>30</v>
      </c>
      <c r="F1492" s="201" t="s">
        <v>30</v>
      </c>
      <c r="G1492" s="227" t="s">
        <v>30</v>
      </c>
      <c r="H1492" s="227" t="s">
        <v>30</v>
      </c>
      <c r="I1492" s="228" t="s">
        <v>30</v>
      </c>
    </row>
    <row r="1493" spans="1:9" ht="30">
      <c r="A1493" s="204" t="s">
        <v>1957</v>
      </c>
      <c r="B1493" s="204" t="s">
        <v>143</v>
      </c>
      <c r="C1493" s="204" t="s">
        <v>1977</v>
      </c>
      <c r="D1493" s="204" t="s">
        <v>1510</v>
      </c>
      <c r="E1493" s="204" t="s">
        <v>18</v>
      </c>
      <c r="F1493" s="204" t="s">
        <v>998</v>
      </c>
      <c r="G1493" s="233">
        <f>SUM(H1494:H1501)</f>
        <v>39.29</v>
      </c>
      <c r="H1493" s="233">
        <f>TRUNC(G1493 * 1, 2)</f>
        <v>39.29</v>
      </c>
      <c r="I1493" s="234"/>
    </row>
    <row r="1494" spans="1:9" ht="45">
      <c r="A1494" s="200" t="s">
        <v>1978</v>
      </c>
      <c r="B1494" s="200" t="s">
        <v>143</v>
      </c>
      <c r="C1494" s="200" t="s">
        <v>1979</v>
      </c>
      <c r="D1494" s="200" t="s">
        <v>1980</v>
      </c>
      <c r="E1494" s="200" t="s">
        <v>18</v>
      </c>
      <c r="F1494" s="200" t="s">
        <v>25</v>
      </c>
      <c r="G1494" s="225">
        <v>0.15</v>
      </c>
      <c r="H1494" s="225">
        <f t="shared" ref="H1494:H1501" si="212">TRUNC(F1494*G1494,2)</f>
        <v>0.15</v>
      </c>
      <c r="I1494" s="226" t="str">
        <f>IFERROR(IF(ROUND(G1494, 2) &lt;&gt; ROUND(VLOOKUP("C"&amp;C1494,C:G, 5, FALSE), 2), "VALOR AUXILIAR DIVERGENTE", "OK"), "NÃO ENCONTRADO")</f>
        <v>OK</v>
      </c>
    </row>
    <row r="1495" spans="1:9" ht="30">
      <c r="A1495" s="200" t="s">
        <v>15</v>
      </c>
      <c r="B1495" s="200" t="s">
        <v>143</v>
      </c>
      <c r="C1495" s="200" t="s">
        <v>1740</v>
      </c>
      <c r="D1495" s="200" t="s">
        <v>1741</v>
      </c>
      <c r="E1495" s="200" t="s">
        <v>18</v>
      </c>
      <c r="F1495" s="200" t="s">
        <v>25</v>
      </c>
      <c r="G1495" s="225">
        <v>0.92</v>
      </c>
      <c r="H1495" s="225">
        <f t="shared" si="212"/>
        <v>0.92</v>
      </c>
      <c r="I1495" s="226"/>
    </row>
    <row r="1496" spans="1:9" ht="45">
      <c r="A1496" s="200" t="s">
        <v>15</v>
      </c>
      <c r="B1496" s="200" t="s">
        <v>143</v>
      </c>
      <c r="C1496" s="200" t="s">
        <v>1742</v>
      </c>
      <c r="D1496" s="200" t="s">
        <v>1743</v>
      </c>
      <c r="E1496" s="200" t="s">
        <v>18</v>
      </c>
      <c r="F1496" s="200" t="s">
        <v>25</v>
      </c>
      <c r="G1496" s="225">
        <v>0.02</v>
      </c>
      <c r="H1496" s="225">
        <f t="shared" si="212"/>
        <v>0.02</v>
      </c>
      <c r="I1496" s="226"/>
    </row>
    <row r="1497" spans="1:9" ht="30">
      <c r="A1497" s="200" t="s">
        <v>15</v>
      </c>
      <c r="B1497" s="200" t="s">
        <v>143</v>
      </c>
      <c r="C1497" s="200" t="s">
        <v>1494</v>
      </c>
      <c r="D1497" s="200" t="s">
        <v>1495</v>
      </c>
      <c r="E1497" s="200" t="s">
        <v>18</v>
      </c>
      <c r="F1497" s="200" t="s">
        <v>25</v>
      </c>
      <c r="G1497" s="225">
        <v>0.11</v>
      </c>
      <c r="H1497" s="225">
        <f t="shared" si="212"/>
        <v>0.11</v>
      </c>
      <c r="I1497" s="226"/>
    </row>
    <row r="1498" spans="1:9" ht="30">
      <c r="A1498" s="200" t="s">
        <v>15</v>
      </c>
      <c r="B1498" s="200" t="s">
        <v>143</v>
      </c>
      <c r="C1498" s="200" t="s">
        <v>1496</v>
      </c>
      <c r="D1498" s="200" t="s">
        <v>1497</v>
      </c>
      <c r="E1498" s="200" t="s">
        <v>18</v>
      </c>
      <c r="F1498" s="200" t="s">
        <v>25</v>
      </c>
      <c r="G1498" s="225">
        <v>1.43</v>
      </c>
      <c r="H1498" s="225">
        <f t="shared" si="212"/>
        <v>1.43</v>
      </c>
      <c r="I1498" s="226"/>
    </row>
    <row r="1499" spans="1:9" ht="30">
      <c r="A1499" s="200" t="s">
        <v>15</v>
      </c>
      <c r="B1499" s="200" t="s">
        <v>143</v>
      </c>
      <c r="C1499" s="200" t="s">
        <v>1498</v>
      </c>
      <c r="D1499" s="200" t="s">
        <v>1499</v>
      </c>
      <c r="E1499" s="200" t="s">
        <v>18</v>
      </c>
      <c r="F1499" s="200" t="s">
        <v>25</v>
      </c>
      <c r="G1499" s="225">
        <v>1.07</v>
      </c>
      <c r="H1499" s="225">
        <f t="shared" si="212"/>
        <v>1.07</v>
      </c>
      <c r="I1499" s="226"/>
    </row>
    <row r="1500" spans="1:9" ht="30">
      <c r="A1500" s="200" t="s">
        <v>15</v>
      </c>
      <c r="B1500" s="200" t="s">
        <v>143</v>
      </c>
      <c r="C1500" s="200" t="s">
        <v>1500</v>
      </c>
      <c r="D1500" s="200" t="s">
        <v>1501</v>
      </c>
      <c r="E1500" s="200" t="s">
        <v>18</v>
      </c>
      <c r="F1500" s="200" t="s">
        <v>25</v>
      </c>
      <c r="G1500" s="225">
        <v>4.4800000000000004</v>
      </c>
      <c r="H1500" s="225">
        <f t="shared" si="212"/>
        <v>4.4800000000000004</v>
      </c>
      <c r="I1500" s="226"/>
    </row>
    <row r="1501" spans="1:9">
      <c r="A1501" s="200" t="s">
        <v>15</v>
      </c>
      <c r="B1501" s="200" t="s">
        <v>143</v>
      </c>
      <c r="C1501" s="200" t="s">
        <v>1982</v>
      </c>
      <c r="D1501" s="200" t="s">
        <v>1983</v>
      </c>
      <c r="E1501" s="200" t="s">
        <v>18</v>
      </c>
      <c r="F1501" s="200" t="s">
        <v>25</v>
      </c>
      <c r="G1501" s="225">
        <v>31.11</v>
      </c>
      <c r="H1501" s="225">
        <f t="shared" si="212"/>
        <v>31.11</v>
      </c>
      <c r="I1501" s="226"/>
    </row>
    <row r="1502" spans="1:9">
      <c r="A1502" s="201" t="s">
        <v>30</v>
      </c>
      <c r="B1502" s="201" t="s">
        <v>30</v>
      </c>
      <c r="C1502" s="201" t="s">
        <v>30</v>
      </c>
      <c r="D1502" s="201" t="s">
        <v>30</v>
      </c>
      <c r="E1502" s="201" t="s">
        <v>30</v>
      </c>
      <c r="F1502" s="201" t="s">
        <v>30</v>
      </c>
      <c r="G1502" s="227" t="s">
        <v>30</v>
      </c>
      <c r="H1502" s="227" t="s">
        <v>30</v>
      </c>
      <c r="I1502" s="228" t="s">
        <v>30</v>
      </c>
    </row>
    <row r="1503" spans="1:9" ht="75">
      <c r="A1503" s="204" t="s">
        <v>1957</v>
      </c>
      <c r="B1503" s="204" t="s">
        <v>143</v>
      </c>
      <c r="C1503" s="204" t="s">
        <v>1984</v>
      </c>
      <c r="D1503" s="204" t="s">
        <v>1513</v>
      </c>
      <c r="E1503" s="204" t="s">
        <v>18</v>
      </c>
      <c r="F1503" s="204" t="s">
        <v>998</v>
      </c>
      <c r="G1503" s="233">
        <f>SUM(H1504)</f>
        <v>203.93</v>
      </c>
      <c r="H1503" s="233">
        <f>TRUNC(G1503 * 1, 2)</f>
        <v>203.93</v>
      </c>
      <c r="I1503" s="234"/>
    </row>
    <row r="1504" spans="1:9" ht="30">
      <c r="A1504" s="200" t="s">
        <v>15</v>
      </c>
      <c r="B1504" s="200" t="s">
        <v>143</v>
      </c>
      <c r="C1504" s="200" t="s">
        <v>1985</v>
      </c>
      <c r="D1504" s="200" t="s">
        <v>1986</v>
      </c>
      <c r="E1504" s="200" t="s">
        <v>365</v>
      </c>
      <c r="F1504" s="200" t="s">
        <v>1987</v>
      </c>
      <c r="G1504" s="225">
        <v>6.92</v>
      </c>
      <c r="H1504" s="225">
        <f>TRUNC(F1504*G1504,2)</f>
        <v>203.93</v>
      </c>
      <c r="I1504" s="226"/>
    </row>
    <row r="1505" spans="1:9">
      <c r="A1505" s="201" t="s">
        <v>30</v>
      </c>
      <c r="B1505" s="201" t="s">
        <v>30</v>
      </c>
      <c r="C1505" s="201" t="s">
        <v>30</v>
      </c>
      <c r="D1505" s="201" t="s">
        <v>30</v>
      </c>
      <c r="E1505" s="201" t="s">
        <v>30</v>
      </c>
      <c r="F1505" s="201" t="s">
        <v>30</v>
      </c>
      <c r="G1505" s="227" t="s">
        <v>30</v>
      </c>
      <c r="H1505" s="227" t="s">
        <v>30</v>
      </c>
      <c r="I1505" s="228" t="s">
        <v>30</v>
      </c>
    </row>
    <row r="1506" spans="1:9" ht="75">
      <c r="A1506" s="204" t="s">
        <v>1957</v>
      </c>
      <c r="B1506" s="204" t="s">
        <v>143</v>
      </c>
      <c r="C1506" s="204" t="s">
        <v>1990</v>
      </c>
      <c r="D1506" s="204" t="s">
        <v>1515</v>
      </c>
      <c r="E1506" s="204" t="s">
        <v>18</v>
      </c>
      <c r="F1506" s="204" t="s">
        <v>998</v>
      </c>
      <c r="G1506" s="233">
        <f>SUM(H1507:H1508)</f>
        <v>67.94</v>
      </c>
      <c r="H1506" s="233">
        <f>TRUNC(G1506 * 1, 2)</f>
        <v>67.94</v>
      </c>
      <c r="I1506" s="234"/>
    </row>
    <row r="1507" spans="1:9" ht="75">
      <c r="A1507" s="200" t="s">
        <v>15</v>
      </c>
      <c r="B1507" s="200" t="s">
        <v>143</v>
      </c>
      <c r="C1507" s="200" t="s">
        <v>1964</v>
      </c>
      <c r="D1507" s="200" t="s">
        <v>1965</v>
      </c>
      <c r="E1507" s="200" t="s">
        <v>470</v>
      </c>
      <c r="F1507" s="200" t="s">
        <v>1991</v>
      </c>
      <c r="G1507" s="225">
        <v>745258.65</v>
      </c>
      <c r="H1507" s="225">
        <f t="shared" ref="H1507:H1508" si="213">TRUNC(F1507*G1507,2)</f>
        <v>47.84</v>
      </c>
      <c r="I1507" s="226"/>
    </row>
    <row r="1508" spans="1:9" ht="45">
      <c r="A1508" s="200" t="s">
        <v>15</v>
      </c>
      <c r="B1508" s="200" t="s">
        <v>143</v>
      </c>
      <c r="C1508" s="200" t="s">
        <v>1967</v>
      </c>
      <c r="D1508" s="200" t="s">
        <v>1968</v>
      </c>
      <c r="E1508" s="200" t="s">
        <v>470</v>
      </c>
      <c r="F1508" s="200" t="s">
        <v>1993</v>
      </c>
      <c r="G1508" s="225">
        <v>236779.76</v>
      </c>
      <c r="H1508" s="225">
        <f t="shared" si="213"/>
        <v>20.100000000000001</v>
      </c>
      <c r="I1508" s="226"/>
    </row>
    <row r="1509" spans="1:9">
      <c r="A1509" s="201" t="s">
        <v>30</v>
      </c>
      <c r="B1509" s="201" t="s">
        <v>30</v>
      </c>
      <c r="C1509" s="201" t="s">
        <v>30</v>
      </c>
      <c r="D1509" s="201" t="s">
        <v>30</v>
      </c>
      <c r="E1509" s="201" t="s">
        <v>30</v>
      </c>
      <c r="F1509" s="201" t="s">
        <v>30</v>
      </c>
      <c r="G1509" s="227" t="s">
        <v>30</v>
      </c>
      <c r="H1509" s="227" t="s">
        <v>30</v>
      </c>
      <c r="I1509" s="228" t="s">
        <v>30</v>
      </c>
    </row>
    <row r="1510" spans="1:9" ht="45">
      <c r="A1510" s="204" t="s">
        <v>1957</v>
      </c>
      <c r="B1510" s="204" t="s">
        <v>143</v>
      </c>
      <c r="C1510" s="204" t="s">
        <v>1994</v>
      </c>
      <c r="D1510" s="204" t="s">
        <v>1519</v>
      </c>
      <c r="E1510" s="204" t="s">
        <v>18</v>
      </c>
      <c r="F1510" s="204" t="s">
        <v>998</v>
      </c>
      <c r="G1510" s="233">
        <f>SUM(H1511)</f>
        <v>10.06</v>
      </c>
      <c r="H1510" s="233">
        <f>TRUNC(G1510 * 1, 2)</f>
        <v>10.06</v>
      </c>
      <c r="I1510" s="234"/>
    </row>
    <row r="1511" spans="1:9" ht="45">
      <c r="A1511" s="200" t="s">
        <v>15</v>
      </c>
      <c r="B1511" s="200" t="s">
        <v>143</v>
      </c>
      <c r="C1511" s="200" t="s">
        <v>1995</v>
      </c>
      <c r="D1511" s="200" t="s">
        <v>1996</v>
      </c>
      <c r="E1511" s="200" t="s">
        <v>470</v>
      </c>
      <c r="F1511" s="200" t="s">
        <v>1997</v>
      </c>
      <c r="G1511" s="225">
        <v>680000</v>
      </c>
      <c r="H1511" s="225">
        <f>TRUNC(F1511*G1511,2)</f>
        <v>10.06</v>
      </c>
      <c r="I1511" s="226"/>
    </row>
    <row r="1512" spans="1:9">
      <c r="A1512" s="201" t="s">
        <v>30</v>
      </c>
      <c r="B1512" s="201" t="s">
        <v>30</v>
      </c>
      <c r="C1512" s="201" t="s">
        <v>30</v>
      </c>
      <c r="D1512" s="201" t="s">
        <v>30</v>
      </c>
      <c r="E1512" s="201" t="s">
        <v>30</v>
      </c>
      <c r="F1512" s="201" t="s">
        <v>30</v>
      </c>
      <c r="G1512" s="227" t="s">
        <v>30</v>
      </c>
      <c r="H1512" s="227" t="s">
        <v>30</v>
      </c>
      <c r="I1512" s="228" t="s">
        <v>30</v>
      </c>
    </row>
    <row r="1513" spans="1:9" ht="45">
      <c r="A1513" s="204" t="s">
        <v>1957</v>
      </c>
      <c r="B1513" s="204" t="s">
        <v>143</v>
      </c>
      <c r="C1513" s="204" t="s">
        <v>1998</v>
      </c>
      <c r="D1513" s="204" t="s">
        <v>1521</v>
      </c>
      <c r="E1513" s="204" t="s">
        <v>18</v>
      </c>
      <c r="F1513" s="204" t="s">
        <v>998</v>
      </c>
      <c r="G1513" s="233">
        <f>SUM(H1514)</f>
        <v>38.08</v>
      </c>
      <c r="H1513" s="233">
        <f>TRUNC(G1513 * 1, 2)</f>
        <v>38.08</v>
      </c>
      <c r="I1513" s="234"/>
    </row>
    <row r="1514" spans="1:9" ht="45">
      <c r="A1514" s="200" t="s">
        <v>15</v>
      </c>
      <c r="B1514" s="200" t="s">
        <v>143</v>
      </c>
      <c r="C1514" s="200" t="s">
        <v>1995</v>
      </c>
      <c r="D1514" s="200" t="s">
        <v>1996</v>
      </c>
      <c r="E1514" s="200" t="s">
        <v>470</v>
      </c>
      <c r="F1514" s="200" t="s">
        <v>1999</v>
      </c>
      <c r="G1514" s="225">
        <v>680000</v>
      </c>
      <c r="H1514" s="225">
        <f>TRUNC(F1514*G1514,2)</f>
        <v>38.08</v>
      </c>
      <c r="I1514" s="226"/>
    </row>
    <row r="1515" spans="1:9">
      <c r="A1515" s="201" t="s">
        <v>30</v>
      </c>
      <c r="B1515" s="201" t="s">
        <v>30</v>
      </c>
      <c r="C1515" s="201" t="s">
        <v>30</v>
      </c>
      <c r="D1515" s="201" t="s">
        <v>30</v>
      </c>
      <c r="E1515" s="201" t="s">
        <v>30</v>
      </c>
      <c r="F1515" s="201" t="s">
        <v>30</v>
      </c>
      <c r="G1515" s="227" t="s">
        <v>30</v>
      </c>
      <c r="H1515" s="227" t="s">
        <v>30</v>
      </c>
      <c r="I1515" s="228" t="s">
        <v>30</v>
      </c>
    </row>
    <row r="1516" spans="1:9" ht="30">
      <c r="A1516" s="204" t="s">
        <v>1957</v>
      </c>
      <c r="B1516" s="204" t="s">
        <v>143</v>
      </c>
      <c r="C1516" s="204" t="s">
        <v>2000</v>
      </c>
      <c r="D1516" s="204" t="s">
        <v>1523</v>
      </c>
      <c r="E1516" s="204" t="s">
        <v>18</v>
      </c>
      <c r="F1516" s="204" t="s">
        <v>998</v>
      </c>
      <c r="G1516" s="233">
        <f>SUM(H1517:H1524)</f>
        <v>36.85</v>
      </c>
      <c r="H1516" s="233">
        <f>TRUNC(G1516 * 1, 2)</f>
        <v>36.85</v>
      </c>
      <c r="I1516" s="234"/>
    </row>
    <row r="1517" spans="1:9" ht="45">
      <c r="A1517" s="200" t="s">
        <v>1978</v>
      </c>
      <c r="B1517" s="200" t="s">
        <v>143</v>
      </c>
      <c r="C1517" s="200" t="s">
        <v>2001</v>
      </c>
      <c r="D1517" s="200" t="s">
        <v>2002</v>
      </c>
      <c r="E1517" s="200" t="s">
        <v>18</v>
      </c>
      <c r="F1517" s="200" t="s">
        <v>25</v>
      </c>
      <c r="G1517" s="225">
        <v>0.23</v>
      </c>
      <c r="H1517" s="225">
        <f t="shared" ref="H1517:H1524" si="214">TRUNC(F1517*G1517,2)</f>
        <v>0.23</v>
      </c>
      <c r="I1517" s="226" t="str">
        <f>IFERROR(IF(ROUND(G1517, 2) &lt;&gt; ROUND(VLOOKUP("C"&amp;C1517,C:G, 5, FALSE), 2), "VALOR AUXILIAR DIVERGENTE", "OK"), "NÃO ENCONTRADO")</f>
        <v>OK</v>
      </c>
    </row>
    <row r="1518" spans="1:9" ht="30">
      <c r="A1518" s="200" t="s">
        <v>15</v>
      </c>
      <c r="B1518" s="200" t="s">
        <v>143</v>
      </c>
      <c r="C1518" s="200" t="s">
        <v>1740</v>
      </c>
      <c r="D1518" s="200" t="s">
        <v>1741</v>
      </c>
      <c r="E1518" s="200" t="s">
        <v>18</v>
      </c>
      <c r="F1518" s="200" t="s">
        <v>25</v>
      </c>
      <c r="G1518" s="225">
        <v>0.92</v>
      </c>
      <c r="H1518" s="225">
        <f t="shared" si="214"/>
        <v>0.92</v>
      </c>
      <c r="I1518" s="226"/>
    </row>
    <row r="1519" spans="1:9" ht="45">
      <c r="A1519" s="200" t="s">
        <v>15</v>
      </c>
      <c r="B1519" s="200" t="s">
        <v>143</v>
      </c>
      <c r="C1519" s="200" t="s">
        <v>1742</v>
      </c>
      <c r="D1519" s="200" t="s">
        <v>1743</v>
      </c>
      <c r="E1519" s="200" t="s">
        <v>18</v>
      </c>
      <c r="F1519" s="200" t="s">
        <v>25</v>
      </c>
      <c r="G1519" s="225">
        <v>0.02</v>
      </c>
      <c r="H1519" s="225">
        <f t="shared" si="214"/>
        <v>0.02</v>
      </c>
      <c r="I1519" s="226"/>
    </row>
    <row r="1520" spans="1:9" ht="30">
      <c r="A1520" s="200" t="s">
        <v>15</v>
      </c>
      <c r="B1520" s="200" t="s">
        <v>143</v>
      </c>
      <c r="C1520" s="200" t="s">
        <v>1494</v>
      </c>
      <c r="D1520" s="200" t="s">
        <v>1495</v>
      </c>
      <c r="E1520" s="200" t="s">
        <v>18</v>
      </c>
      <c r="F1520" s="200" t="s">
        <v>25</v>
      </c>
      <c r="G1520" s="225">
        <v>0.11</v>
      </c>
      <c r="H1520" s="225">
        <f t="shared" si="214"/>
        <v>0.11</v>
      </c>
      <c r="I1520" s="226"/>
    </row>
    <row r="1521" spans="1:9" ht="30">
      <c r="A1521" s="200" t="s">
        <v>15</v>
      </c>
      <c r="B1521" s="200" t="s">
        <v>143</v>
      </c>
      <c r="C1521" s="200" t="s">
        <v>1496</v>
      </c>
      <c r="D1521" s="200" t="s">
        <v>1497</v>
      </c>
      <c r="E1521" s="200" t="s">
        <v>18</v>
      </c>
      <c r="F1521" s="200" t="s">
        <v>25</v>
      </c>
      <c r="G1521" s="225">
        <v>1.43</v>
      </c>
      <c r="H1521" s="225">
        <f t="shared" si="214"/>
        <v>1.43</v>
      </c>
      <c r="I1521" s="226"/>
    </row>
    <row r="1522" spans="1:9" ht="30">
      <c r="A1522" s="200" t="s">
        <v>15</v>
      </c>
      <c r="B1522" s="200" t="s">
        <v>143</v>
      </c>
      <c r="C1522" s="200" t="s">
        <v>1498</v>
      </c>
      <c r="D1522" s="200" t="s">
        <v>1499</v>
      </c>
      <c r="E1522" s="200" t="s">
        <v>18</v>
      </c>
      <c r="F1522" s="200" t="s">
        <v>25</v>
      </c>
      <c r="G1522" s="225">
        <v>1.07</v>
      </c>
      <c r="H1522" s="225">
        <f t="shared" si="214"/>
        <v>1.07</v>
      </c>
      <c r="I1522" s="226"/>
    </row>
    <row r="1523" spans="1:9" ht="30">
      <c r="A1523" s="200" t="s">
        <v>15</v>
      </c>
      <c r="B1523" s="200" t="s">
        <v>143</v>
      </c>
      <c r="C1523" s="200" t="s">
        <v>1500</v>
      </c>
      <c r="D1523" s="200" t="s">
        <v>1501</v>
      </c>
      <c r="E1523" s="200" t="s">
        <v>18</v>
      </c>
      <c r="F1523" s="200" t="s">
        <v>25</v>
      </c>
      <c r="G1523" s="225">
        <v>4.4800000000000004</v>
      </c>
      <c r="H1523" s="225">
        <f t="shared" si="214"/>
        <v>4.4800000000000004</v>
      </c>
      <c r="I1523" s="226"/>
    </row>
    <row r="1524" spans="1:9">
      <c r="A1524" s="200" t="s">
        <v>15</v>
      </c>
      <c r="B1524" s="200" t="s">
        <v>143</v>
      </c>
      <c r="C1524" s="200" t="s">
        <v>2004</v>
      </c>
      <c r="D1524" s="200" t="s">
        <v>2005</v>
      </c>
      <c r="E1524" s="200" t="s">
        <v>18</v>
      </c>
      <c r="F1524" s="200" t="s">
        <v>25</v>
      </c>
      <c r="G1524" s="225">
        <v>28.59</v>
      </c>
      <c r="H1524" s="225">
        <f t="shared" si="214"/>
        <v>28.59</v>
      </c>
      <c r="I1524" s="226"/>
    </row>
    <row r="1525" spans="1:9">
      <c r="A1525" s="201" t="s">
        <v>30</v>
      </c>
      <c r="B1525" s="201" t="s">
        <v>30</v>
      </c>
      <c r="C1525" s="201" t="s">
        <v>30</v>
      </c>
      <c r="D1525" s="201" t="s">
        <v>30</v>
      </c>
      <c r="E1525" s="201" t="s">
        <v>30</v>
      </c>
      <c r="F1525" s="201" t="s">
        <v>30</v>
      </c>
      <c r="G1525" s="227" t="s">
        <v>30</v>
      </c>
      <c r="H1525" s="227" t="s">
        <v>30</v>
      </c>
      <c r="I1525" s="228" t="s">
        <v>30</v>
      </c>
    </row>
    <row r="1526" spans="1:9" ht="60">
      <c r="A1526" s="204" t="s">
        <v>1957</v>
      </c>
      <c r="B1526" s="204" t="s">
        <v>143</v>
      </c>
      <c r="C1526" s="204" t="s">
        <v>2006</v>
      </c>
      <c r="D1526" s="204" t="s">
        <v>1527</v>
      </c>
      <c r="E1526" s="204" t="s">
        <v>18</v>
      </c>
      <c r="F1526" s="204" t="s">
        <v>998</v>
      </c>
      <c r="G1526" s="233">
        <f>SUM(H1527)</f>
        <v>52.86</v>
      </c>
      <c r="H1526" s="233">
        <f>TRUNC(G1526 * 1, 2)</f>
        <v>52.86</v>
      </c>
      <c r="I1526" s="234"/>
    </row>
    <row r="1527" spans="1:9" ht="30">
      <c r="A1527" s="200" t="s">
        <v>15</v>
      </c>
      <c r="B1527" s="200" t="s">
        <v>143</v>
      </c>
      <c r="C1527" s="200" t="s">
        <v>1985</v>
      </c>
      <c r="D1527" s="200" t="s">
        <v>1986</v>
      </c>
      <c r="E1527" s="200" t="s">
        <v>365</v>
      </c>
      <c r="F1527" s="200" t="s">
        <v>2007</v>
      </c>
      <c r="G1527" s="225">
        <v>6.92</v>
      </c>
      <c r="H1527" s="225">
        <f>TRUNC(F1527*G1527,2)</f>
        <v>52.86</v>
      </c>
      <c r="I1527" s="226"/>
    </row>
    <row r="1528" spans="1:9">
      <c r="A1528" s="201" t="s">
        <v>30</v>
      </c>
      <c r="B1528" s="201" t="s">
        <v>30</v>
      </c>
      <c r="C1528" s="201" t="s">
        <v>30</v>
      </c>
      <c r="D1528" s="201" t="s">
        <v>30</v>
      </c>
      <c r="E1528" s="201" t="s">
        <v>30</v>
      </c>
      <c r="F1528" s="201" t="s">
        <v>30</v>
      </c>
      <c r="G1528" s="227" t="s">
        <v>30</v>
      </c>
      <c r="H1528" s="227" t="s">
        <v>30</v>
      </c>
      <c r="I1528" s="228" t="s">
        <v>30</v>
      </c>
    </row>
    <row r="1529" spans="1:9" ht="45">
      <c r="A1529" s="204" t="s">
        <v>1957</v>
      </c>
      <c r="B1529" s="204" t="s">
        <v>143</v>
      </c>
      <c r="C1529" s="204" t="s">
        <v>2008</v>
      </c>
      <c r="D1529" s="204" t="s">
        <v>1529</v>
      </c>
      <c r="E1529" s="204" t="s">
        <v>18</v>
      </c>
      <c r="F1529" s="204" t="s">
        <v>998</v>
      </c>
      <c r="G1529" s="233">
        <f>SUM(H1530)</f>
        <v>47.6</v>
      </c>
      <c r="H1529" s="233">
        <f>TRUNC(G1529 * 1, 2)</f>
        <v>47.6</v>
      </c>
      <c r="I1529" s="234"/>
    </row>
    <row r="1530" spans="1:9" ht="45">
      <c r="A1530" s="200" t="s">
        <v>15</v>
      </c>
      <c r="B1530" s="200" t="s">
        <v>143</v>
      </c>
      <c r="C1530" s="200" t="s">
        <v>1995</v>
      </c>
      <c r="D1530" s="200" t="s">
        <v>1996</v>
      </c>
      <c r="E1530" s="200" t="s">
        <v>470</v>
      </c>
      <c r="F1530" s="200" t="s">
        <v>2009</v>
      </c>
      <c r="G1530" s="225">
        <v>680000</v>
      </c>
      <c r="H1530" s="225">
        <f>TRUNC(F1530*G1530,2)</f>
        <v>47.6</v>
      </c>
      <c r="I1530" s="226"/>
    </row>
    <row r="1531" spans="1:9">
      <c r="A1531" s="201" t="s">
        <v>30</v>
      </c>
      <c r="B1531" s="201" t="s">
        <v>30</v>
      </c>
      <c r="C1531" s="201" t="s">
        <v>30</v>
      </c>
      <c r="D1531" s="201" t="s">
        <v>30</v>
      </c>
      <c r="E1531" s="201" t="s">
        <v>30</v>
      </c>
      <c r="F1531" s="201" t="s">
        <v>30</v>
      </c>
      <c r="G1531" s="227" t="s">
        <v>30</v>
      </c>
      <c r="H1531" s="227" t="s">
        <v>30</v>
      </c>
      <c r="I1531" s="228" t="s">
        <v>30</v>
      </c>
    </row>
    <row r="1532" spans="1:9" ht="45">
      <c r="A1532" s="204" t="s">
        <v>1957</v>
      </c>
      <c r="B1532" s="204" t="s">
        <v>143</v>
      </c>
      <c r="C1532" s="204" t="s">
        <v>2011</v>
      </c>
      <c r="D1532" s="204" t="s">
        <v>1532</v>
      </c>
      <c r="E1532" s="204" t="s">
        <v>18</v>
      </c>
      <c r="F1532" s="204" t="s">
        <v>998</v>
      </c>
      <c r="G1532" s="233">
        <f>SUM(H1533)</f>
        <v>14.23</v>
      </c>
      <c r="H1532" s="233">
        <f>TRUNC(G1532 * 1, 2)</f>
        <v>14.23</v>
      </c>
      <c r="I1532" s="234"/>
    </row>
    <row r="1533" spans="1:9" ht="45">
      <c r="A1533" s="200" t="s">
        <v>15</v>
      </c>
      <c r="B1533" s="200" t="s">
        <v>143</v>
      </c>
      <c r="C1533" s="200" t="s">
        <v>2012</v>
      </c>
      <c r="D1533" s="200" t="s">
        <v>2013</v>
      </c>
      <c r="E1533" s="200" t="s">
        <v>470</v>
      </c>
      <c r="F1533" s="200" t="s">
        <v>1997</v>
      </c>
      <c r="G1533" s="225">
        <v>961801.77</v>
      </c>
      <c r="H1533" s="225">
        <f>TRUNC(F1533*G1533,2)</f>
        <v>14.23</v>
      </c>
      <c r="I1533" s="226"/>
    </row>
    <row r="1534" spans="1:9">
      <c r="A1534" s="201" t="s">
        <v>30</v>
      </c>
      <c r="B1534" s="201" t="s">
        <v>30</v>
      </c>
      <c r="C1534" s="201" t="s">
        <v>30</v>
      </c>
      <c r="D1534" s="201" t="s">
        <v>30</v>
      </c>
      <c r="E1534" s="201" t="s">
        <v>30</v>
      </c>
      <c r="F1534" s="201" t="s">
        <v>30</v>
      </c>
      <c r="G1534" s="227" t="s">
        <v>30</v>
      </c>
      <c r="H1534" s="227" t="s">
        <v>30</v>
      </c>
      <c r="I1534" s="228" t="s">
        <v>30</v>
      </c>
    </row>
    <row r="1535" spans="1:9" ht="45">
      <c r="A1535" s="204" t="s">
        <v>1957</v>
      </c>
      <c r="B1535" s="204" t="s">
        <v>143</v>
      </c>
      <c r="C1535" s="204" t="s">
        <v>2014</v>
      </c>
      <c r="D1535" s="204" t="s">
        <v>1535</v>
      </c>
      <c r="E1535" s="204" t="s">
        <v>18</v>
      </c>
      <c r="F1535" s="204" t="s">
        <v>998</v>
      </c>
      <c r="G1535" s="233">
        <f>SUM(H1536)</f>
        <v>53.86</v>
      </c>
      <c r="H1535" s="233">
        <f>TRUNC(G1535 * 1, 2)</f>
        <v>53.86</v>
      </c>
      <c r="I1535" s="234"/>
    </row>
    <row r="1536" spans="1:9" ht="45">
      <c r="A1536" s="200" t="s">
        <v>15</v>
      </c>
      <c r="B1536" s="200" t="s">
        <v>143</v>
      </c>
      <c r="C1536" s="200" t="s">
        <v>2012</v>
      </c>
      <c r="D1536" s="200" t="s">
        <v>2013</v>
      </c>
      <c r="E1536" s="200" t="s">
        <v>470</v>
      </c>
      <c r="F1536" s="200" t="s">
        <v>1999</v>
      </c>
      <c r="G1536" s="225">
        <v>961801.77</v>
      </c>
      <c r="H1536" s="225">
        <f>TRUNC(F1536*G1536,2)</f>
        <v>53.86</v>
      </c>
      <c r="I1536" s="226"/>
    </row>
    <row r="1537" spans="1:9">
      <c r="A1537" s="201" t="s">
        <v>30</v>
      </c>
      <c r="B1537" s="201" t="s">
        <v>30</v>
      </c>
      <c r="C1537" s="201" t="s">
        <v>30</v>
      </c>
      <c r="D1537" s="201" t="s">
        <v>30</v>
      </c>
      <c r="E1537" s="201" t="s">
        <v>30</v>
      </c>
      <c r="F1537" s="201" t="s">
        <v>30</v>
      </c>
      <c r="G1537" s="227" t="s">
        <v>30</v>
      </c>
      <c r="H1537" s="227" t="s">
        <v>30</v>
      </c>
      <c r="I1537" s="228" t="s">
        <v>30</v>
      </c>
    </row>
    <row r="1538" spans="1:9" ht="30">
      <c r="A1538" s="204" t="s">
        <v>1957</v>
      </c>
      <c r="B1538" s="204" t="s">
        <v>143</v>
      </c>
      <c r="C1538" s="204" t="s">
        <v>2015</v>
      </c>
      <c r="D1538" s="204" t="s">
        <v>1537</v>
      </c>
      <c r="E1538" s="204" t="s">
        <v>18</v>
      </c>
      <c r="F1538" s="204" t="s">
        <v>998</v>
      </c>
      <c r="G1538" s="233">
        <f>SUM(H1539:H1546)</f>
        <v>46.629999999999995</v>
      </c>
      <c r="H1538" s="233">
        <f>TRUNC(G1538 * 1, 2)</f>
        <v>46.63</v>
      </c>
      <c r="I1538" s="234"/>
    </row>
    <row r="1539" spans="1:9" ht="45">
      <c r="A1539" s="200" t="s">
        <v>1978</v>
      </c>
      <c r="B1539" s="200" t="s">
        <v>143</v>
      </c>
      <c r="C1539" s="200" t="s">
        <v>2016</v>
      </c>
      <c r="D1539" s="200" t="s">
        <v>2017</v>
      </c>
      <c r="E1539" s="200" t="s">
        <v>18</v>
      </c>
      <c r="F1539" s="200" t="s">
        <v>25</v>
      </c>
      <c r="G1539" s="225">
        <v>0.44</v>
      </c>
      <c r="H1539" s="225">
        <f t="shared" ref="H1539:H1546" si="215">TRUNC(F1539*G1539,2)</f>
        <v>0.44</v>
      </c>
      <c r="I1539" s="226" t="str">
        <f>IFERROR(IF(ROUND(G1539, 2) &lt;&gt; ROUND(VLOOKUP("C"&amp;C1539,C:G, 5, FALSE), 2), "VALOR AUXILIAR DIVERGENTE", "OK"), "NÃO ENCONTRADO")</f>
        <v>OK</v>
      </c>
    </row>
    <row r="1540" spans="1:9" ht="30">
      <c r="A1540" s="200" t="s">
        <v>15</v>
      </c>
      <c r="B1540" s="200" t="s">
        <v>143</v>
      </c>
      <c r="C1540" s="200" t="s">
        <v>1740</v>
      </c>
      <c r="D1540" s="200" t="s">
        <v>1741</v>
      </c>
      <c r="E1540" s="200" t="s">
        <v>18</v>
      </c>
      <c r="F1540" s="200" t="s">
        <v>25</v>
      </c>
      <c r="G1540" s="225">
        <v>0.92</v>
      </c>
      <c r="H1540" s="225">
        <f t="shared" si="215"/>
        <v>0.92</v>
      </c>
      <c r="I1540" s="226"/>
    </row>
    <row r="1541" spans="1:9" ht="45">
      <c r="A1541" s="200" t="s">
        <v>15</v>
      </c>
      <c r="B1541" s="200" t="s">
        <v>143</v>
      </c>
      <c r="C1541" s="200" t="s">
        <v>1742</v>
      </c>
      <c r="D1541" s="200" t="s">
        <v>1743</v>
      </c>
      <c r="E1541" s="200" t="s">
        <v>18</v>
      </c>
      <c r="F1541" s="200" t="s">
        <v>25</v>
      </c>
      <c r="G1541" s="225">
        <v>0.02</v>
      </c>
      <c r="H1541" s="225">
        <f t="shared" si="215"/>
        <v>0.02</v>
      </c>
      <c r="I1541" s="226"/>
    </row>
    <row r="1542" spans="1:9" ht="30">
      <c r="A1542" s="200" t="s">
        <v>15</v>
      </c>
      <c r="B1542" s="200" t="s">
        <v>143</v>
      </c>
      <c r="C1542" s="200" t="s">
        <v>1494</v>
      </c>
      <c r="D1542" s="200" t="s">
        <v>1495</v>
      </c>
      <c r="E1542" s="200" t="s">
        <v>18</v>
      </c>
      <c r="F1542" s="200" t="s">
        <v>25</v>
      </c>
      <c r="G1542" s="225">
        <v>0.11</v>
      </c>
      <c r="H1542" s="225">
        <f t="shared" si="215"/>
        <v>0.11</v>
      </c>
      <c r="I1542" s="226"/>
    </row>
    <row r="1543" spans="1:9" ht="30">
      <c r="A1543" s="200" t="s">
        <v>15</v>
      </c>
      <c r="B1543" s="200" t="s">
        <v>143</v>
      </c>
      <c r="C1543" s="200" t="s">
        <v>1496</v>
      </c>
      <c r="D1543" s="200" t="s">
        <v>1497</v>
      </c>
      <c r="E1543" s="200" t="s">
        <v>18</v>
      </c>
      <c r="F1543" s="200" t="s">
        <v>25</v>
      </c>
      <c r="G1543" s="225">
        <v>1.43</v>
      </c>
      <c r="H1543" s="225">
        <f t="shared" si="215"/>
        <v>1.43</v>
      </c>
      <c r="I1543" s="226"/>
    </row>
    <row r="1544" spans="1:9" ht="30">
      <c r="A1544" s="200" t="s">
        <v>15</v>
      </c>
      <c r="B1544" s="200" t="s">
        <v>143</v>
      </c>
      <c r="C1544" s="200" t="s">
        <v>1498</v>
      </c>
      <c r="D1544" s="200" t="s">
        <v>1499</v>
      </c>
      <c r="E1544" s="200" t="s">
        <v>18</v>
      </c>
      <c r="F1544" s="200" t="s">
        <v>25</v>
      </c>
      <c r="G1544" s="225">
        <v>1.07</v>
      </c>
      <c r="H1544" s="225">
        <f t="shared" si="215"/>
        <v>1.07</v>
      </c>
      <c r="I1544" s="226"/>
    </row>
    <row r="1545" spans="1:9" ht="30">
      <c r="A1545" s="200" t="s">
        <v>15</v>
      </c>
      <c r="B1545" s="200" t="s">
        <v>143</v>
      </c>
      <c r="C1545" s="200" t="s">
        <v>1500</v>
      </c>
      <c r="D1545" s="200" t="s">
        <v>1501</v>
      </c>
      <c r="E1545" s="200" t="s">
        <v>18</v>
      </c>
      <c r="F1545" s="200" t="s">
        <v>25</v>
      </c>
      <c r="G1545" s="225">
        <v>4.4800000000000004</v>
      </c>
      <c r="H1545" s="225">
        <f t="shared" si="215"/>
        <v>4.4800000000000004</v>
      </c>
      <c r="I1545" s="226"/>
    </row>
    <row r="1546" spans="1:9">
      <c r="A1546" s="200" t="s">
        <v>15</v>
      </c>
      <c r="B1546" s="200" t="s">
        <v>143</v>
      </c>
      <c r="C1546" s="200" t="s">
        <v>2019</v>
      </c>
      <c r="D1546" s="200" t="s">
        <v>2020</v>
      </c>
      <c r="E1546" s="200" t="s">
        <v>18</v>
      </c>
      <c r="F1546" s="200" t="s">
        <v>25</v>
      </c>
      <c r="G1546" s="225">
        <v>38.159999999999997</v>
      </c>
      <c r="H1546" s="225">
        <f t="shared" si="215"/>
        <v>38.159999999999997</v>
      </c>
      <c r="I1546" s="226"/>
    </row>
    <row r="1547" spans="1:9">
      <c r="A1547" s="201" t="s">
        <v>30</v>
      </c>
      <c r="B1547" s="201" t="s">
        <v>30</v>
      </c>
      <c r="C1547" s="201" t="s">
        <v>30</v>
      </c>
      <c r="D1547" s="201" t="s">
        <v>30</v>
      </c>
      <c r="E1547" s="201" t="s">
        <v>30</v>
      </c>
      <c r="F1547" s="201" t="s">
        <v>30</v>
      </c>
      <c r="G1547" s="227" t="s">
        <v>30</v>
      </c>
      <c r="H1547" s="227" t="s">
        <v>30</v>
      </c>
      <c r="I1547" s="228" t="s">
        <v>30</v>
      </c>
    </row>
    <row r="1548" spans="1:9" ht="60">
      <c r="A1548" s="204" t="s">
        <v>1957</v>
      </c>
      <c r="B1548" s="204" t="s">
        <v>143</v>
      </c>
      <c r="C1548" s="204" t="s">
        <v>2021</v>
      </c>
      <c r="D1548" s="204" t="s">
        <v>1540</v>
      </c>
      <c r="E1548" s="204" t="s">
        <v>18</v>
      </c>
      <c r="F1548" s="204" t="s">
        <v>998</v>
      </c>
      <c r="G1548" s="233">
        <f>SUM(H1549)</f>
        <v>104</v>
      </c>
      <c r="H1548" s="233">
        <f>TRUNC(G1548 * 1, 2)</f>
        <v>104</v>
      </c>
      <c r="I1548" s="234"/>
    </row>
    <row r="1549" spans="1:9" ht="30">
      <c r="A1549" s="200" t="s">
        <v>15</v>
      </c>
      <c r="B1549" s="200" t="s">
        <v>143</v>
      </c>
      <c r="C1549" s="200" t="s">
        <v>1985</v>
      </c>
      <c r="D1549" s="200" t="s">
        <v>1986</v>
      </c>
      <c r="E1549" s="200" t="s">
        <v>365</v>
      </c>
      <c r="F1549" s="200" t="s">
        <v>2022</v>
      </c>
      <c r="G1549" s="225">
        <v>6.92</v>
      </c>
      <c r="H1549" s="225">
        <f>TRUNC(F1549*G1549,2)</f>
        <v>104</v>
      </c>
      <c r="I1549" s="226"/>
    </row>
    <row r="1550" spans="1:9">
      <c r="A1550" s="201" t="s">
        <v>30</v>
      </c>
      <c r="B1550" s="201" t="s">
        <v>30</v>
      </c>
      <c r="C1550" s="201" t="s">
        <v>30</v>
      </c>
      <c r="D1550" s="201" t="s">
        <v>30</v>
      </c>
      <c r="E1550" s="201" t="s">
        <v>30</v>
      </c>
      <c r="F1550" s="201" t="s">
        <v>30</v>
      </c>
      <c r="G1550" s="227" t="s">
        <v>30</v>
      </c>
      <c r="H1550" s="227" t="s">
        <v>30</v>
      </c>
      <c r="I1550" s="228" t="s">
        <v>30</v>
      </c>
    </row>
    <row r="1551" spans="1:9" ht="45">
      <c r="A1551" s="204" t="s">
        <v>1957</v>
      </c>
      <c r="B1551" s="204" t="s">
        <v>143</v>
      </c>
      <c r="C1551" s="204" t="s">
        <v>2024</v>
      </c>
      <c r="D1551" s="204" t="s">
        <v>1542</v>
      </c>
      <c r="E1551" s="204" t="s">
        <v>18</v>
      </c>
      <c r="F1551" s="204" t="s">
        <v>998</v>
      </c>
      <c r="G1551" s="233">
        <f>SUM(H1552)</f>
        <v>67.319999999999993</v>
      </c>
      <c r="H1551" s="233">
        <f>TRUNC(G1551 * 1, 2)</f>
        <v>67.319999999999993</v>
      </c>
      <c r="I1551" s="234"/>
    </row>
    <row r="1552" spans="1:9" ht="45">
      <c r="A1552" s="200" t="s">
        <v>15</v>
      </c>
      <c r="B1552" s="200" t="s">
        <v>143</v>
      </c>
      <c r="C1552" s="200" t="s">
        <v>2012</v>
      </c>
      <c r="D1552" s="200" t="s">
        <v>2013</v>
      </c>
      <c r="E1552" s="200" t="s">
        <v>470</v>
      </c>
      <c r="F1552" s="200" t="s">
        <v>2009</v>
      </c>
      <c r="G1552" s="225">
        <v>961801.77</v>
      </c>
      <c r="H1552" s="225">
        <f>TRUNC(F1552*G1552,2)</f>
        <v>67.319999999999993</v>
      </c>
      <c r="I1552" s="226"/>
    </row>
    <row r="1553" spans="1:9">
      <c r="A1553" s="201" t="s">
        <v>30</v>
      </c>
      <c r="B1553" s="201" t="s">
        <v>30</v>
      </c>
      <c r="C1553" s="201" t="s">
        <v>30</v>
      </c>
      <c r="D1553" s="201" t="s">
        <v>30</v>
      </c>
      <c r="E1553" s="201" t="s">
        <v>30</v>
      </c>
      <c r="F1553" s="201" t="s">
        <v>30</v>
      </c>
      <c r="G1553" s="227" t="s">
        <v>30</v>
      </c>
      <c r="H1553" s="227" t="s">
        <v>30</v>
      </c>
      <c r="I1553" s="228" t="s">
        <v>30</v>
      </c>
    </row>
    <row r="1554" spans="1:9" ht="75">
      <c r="A1554" s="204" t="s">
        <v>1957</v>
      </c>
      <c r="B1554" s="204" t="s">
        <v>143</v>
      </c>
      <c r="C1554" s="204" t="s">
        <v>2027</v>
      </c>
      <c r="D1554" s="204" t="s">
        <v>1547</v>
      </c>
      <c r="E1554" s="204" t="s">
        <v>18</v>
      </c>
      <c r="F1554" s="204" t="s">
        <v>998</v>
      </c>
      <c r="G1554" s="233">
        <f>SUM(H1555:H1556)</f>
        <v>3.72</v>
      </c>
      <c r="H1554" s="233">
        <f>TRUNC(G1554 * 1, 2)</f>
        <v>3.72</v>
      </c>
      <c r="I1554" s="234"/>
    </row>
    <row r="1555" spans="1:9" ht="60">
      <c r="A1555" s="200" t="s">
        <v>15</v>
      </c>
      <c r="B1555" s="200" t="s">
        <v>143</v>
      </c>
      <c r="C1555" s="200" t="s">
        <v>2028</v>
      </c>
      <c r="D1555" s="200" t="s">
        <v>2029</v>
      </c>
      <c r="E1555" s="200" t="s">
        <v>470</v>
      </c>
      <c r="F1555" s="200" t="s">
        <v>1966</v>
      </c>
      <c r="G1555" s="225">
        <v>591575.65</v>
      </c>
      <c r="H1555" s="225">
        <f t="shared" ref="H1555:H1556" si="216">TRUNC(F1555*G1555,2)</f>
        <v>3.37</v>
      </c>
      <c r="I1555" s="226"/>
    </row>
    <row r="1556" spans="1:9" ht="30">
      <c r="A1556" s="200" t="s">
        <v>15</v>
      </c>
      <c r="B1556" s="200" t="s">
        <v>143</v>
      </c>
      <c r="C1556" s="200" t="s">
        <v>2030</v>
      </c>
      <c r="D1556" s="200" t="s">
        <v>2031</v>
      </c>
      <c r="E1556" s="200" t="s">
        <v>470</v>
      </c>
      <c r="F1556" s="200" t="s">
        <v>1969</v>
      </c>
      <c r="G1556" s="225">
        <v>60984.7</v>
      </c>
      <c r="H1556" s="225">
        <f t="shared" si="216"/>
        <v>0.35</v>
      </c>
      <c r="I1556" s="226"/>
    </row>
    <row r="1557" spans="1:9">
      <c r="A1557" s="201" t="s">
        <v>30</v>
      </c>
      <c r="B1557" s="201" t="s">
        <v>30</v>
      </c>
      <c r="C1557" s="201" t="s">
        <v>30</v>
      </c>
      <c r="D1557" s="201" t="s">
        <v>30</v>
      </c>
      <c r="E1557" s="201" t="s">
        <v>30</v>
      </c>
      <c r="F1557" s="201" t="s">
        <v>30</v>
      </c>
      <c r="G1557" s="227" t="s">
        <v>30</v>
      </c>
      <c r="H1557" s="227" t="s">
        <v>30</v>
      </c>
      <c r="I1557" s="228" t="s">
        <v>30</v>
      </c>
    </row>
    <row r="1558" spans="1:9" ht="60">
      <c r="A1558" s="204" t="s">
        <v>1957</v>
      </c>
      <c r="B1558" s="204" t="s">
        <v>143</v>
      </c>
      <c r="C1558" s="204" t="s">
        <v>2032</v>
      </c>
      <c r="D1558" s="204" t="s">
        <v>1549</v>
      </c>
      <c r="E1558" s="204" t="s">
        <v>18</v>
      </c>
      <c r="F1558" s="204" t="s">
        <v>998</v>
      </c>
      <c r="G1558" s="233">
        <f>SUM(H1559:H1560)</f>
        <v>9.23</v>
      </c>
      <c r="H1558" s="233">
        <f>TRUNC(G1558 * 1, 2)</f>
        <v>9.23</v>
      </c>
      <c r="I1558" s="234"/>
    </row>
    <row r="1559" spans="1:9" ht="60">
      <c r="A1559" s="200" t="s">
        <v>15</v>
      </c>
      <c r="B1559" s="200" t="s">
        <v>143</v>
      </c>
      <c r="C1559" s="200" t="s">
        <v>2028</v>
      </c>
      <c r="D1559" s="200" t="s">
        <v>2029</v>
      </c>
      <c r="E1559" s="200" t="s">
        <v>470</v>
      </c>
      <c r="F1559" s="200" t="s">
        <v>1971</v>
      </c>
      <c r="G1559" s="225">
        <v>591575.65</v>
      </c>
      <c r="H1559" s="225">
        <f t="shared" ref="H1559:H1560" si="217">TRUNC(F1559*G1559,2)</f>
        <v>8.34</v>
      </c>
      <c r="I1559" s="226"/>
    </row>
    <row r="1560" spans="1:9" ht="30">
      <c r="A1560" s="200" t="s">
        <v>15</v>
      </c>
      <c r="B1560" s="200" t="s">
        <v>143</v>
      </c>
      <c r="C1560" s="200" t="s">
        <v>2030</v>
      </c>
      <c r="D1560" s="200" t="s">
        <v>2031</v>
      </c>
      <c r="E1560" s="200" t="s">
        <v>470</v>
      </c>
      <c r="F1560" s="200" t="s">
        <v>1972</v>
      </c>
      <c r="G1560" s="225">
        <v>60984.7</v>
      </c>
      <c r="H1560" s="225">
        <f t="shared" si="217"/>
        <v>0.89</v>
      </c>
      <c r="I1560" s="226"/>
    </row>
    <row r="1561" spans="1:9">
      <c r="A1561" s="201" t="s">
        <v>30</v>
      </c>
      <c r="B1561" s="201" t="s">
        <v>30</v>
      </c>
      <c r="C1561" s="201" t="s">
        <v>30</v>
      </c>
      <c r="D1561" s="201" t="s">
        <v>30</v>
      </c>
      <c r="E1561" s="201" t="s">
        <v>30</v>
      </c>
      <c r="F1561" s="201" t="s">
        <v>30</v>
      </c>
      <c r="G1561" s="227" t="s">
        <v>30</v>
      </c>
      <c r="H1561" s="227" t="s">
        <v>30</v>
      </c>
      <c r="I1561" s="228" t="s">
        <v>30</v>
      </c>
    </row>
    <row r="1562" spans="1:9" ht="75">
      <c r="A1562" s="204" t="s">
        <v>1957</v>
      </c>
      <c r="B1562" s="204" t="s">
        <v>143</v>
      </c>
      <c r="C1562" s="204" t="s">
        <v>2033</v>
      </c>
      <c r="D1562" s="204" t="s">
        <v>1551</v>
      </c>
      <c r="E1562" s="204" t="s">
        <v>18</v>
      </c>
      <c r="F1562" s="204" t="s">
        <v>998</v>
      </c>
      <c r="G1562" s="233">
        <f>SUM(H1563:H1564)</f>
        <v>23.9</v>
      </c>
      <c r="H1562" s="233">
        <f>TRUNC(G1562 * 1, 2)</f>
        <v>23.9</v>
      </c>
      <c r="I1562" s="234"/>
    </row>
    <row r="1563" spans="1:9" ht="60">
      <c r="A1563" s="200" t="s">
        <v>15</v>
      </c>
      <c r="B1563" s="200" t="s">
        <v>143</v>
      </c>
      <c r="C1563" s="200" t="s">
        <v>2028</v>
      </c>
      <c r="D1563" s="200" t="s">
        <v>2029</v>
      </c>
      <c r="E1563" s="200" t="s">
        <v>470</v>
      </c>
      <c r="F1563" s="200" t="s">
        <v>1975</v>
      </c>
      <c r="G1563" s="225">
        <v>591575.65</v>
      </c>
      <c r="H1563" s="225">
        <f t="shared" ref="H1563:H1564" si="218">TRUNC(F1563*G1563,2)</f>
        <v>20.23</v>
      </c>
      <c r="I1563" s="226"/>
    </row>
    <row r="1564" spans="1:9" ht="30">
      <c r="A1564" s="200" t="s">
        <v>15</v>
      </c>
      <c r="B1564" s="200" t="s">
        <v>143</v>
      </c>
      <c r="C1564" s="200" t="s">
        <v>2030</v>
      </c>
      <c r="D1564" s="200" t="s">
        <v>2031</v>
      </c>
      <c r="E1564" s="200" t="s">
        <v>470</v>
      </c>
      <c r="F1564" s="200" t="s">
        <v>1976</v>
      </c>
      <c r="G1564" s="225">
        <v>60984.7</v>
      </c>
      <c r="H1564" s="225">
        <f t="shared" si="218"/>
        <v>3.67</v>
      </c>
      <c r="I1564" s="226"/>
    </row>
    <row r="1565" spans="1:9">
      <c r="A1565" s="201" t="s">
        <v>30</v>
      </c>
      <c r="B1565" s="201" t="s">
        <v>30</v>
      </c>
      <c r="C1565" s="201" t="s">
        <v>30</v>
      </c>
      <c r="D1565" s="201" t="s">
        <v>30</v>
      </c>
      <c r="E1565" s="201" t="s">
        <v>30</v>
      </c>
      <c r="F1565" s="201" t="s">
        <v>30</v>
      </c>
      <c r="G1565" s="227" t="s">
        <v>30</v>
      </c>
      <c r="H1565" s="227" t="s">
        <v>30</v>
      </c>
      <c r="I1565" s="228" t="s">
        <v>30</v>
      </c>
    </row>
    <row r="1566" spans="1:9" ht="75">
      <c r="A1566" s="204" t="s">
        <v>1957</v>
      </c>
      <c r="B1566" s="204" t="s">
        <v>143</v>
      </c>
      <c r="C1566" s="204" t="s">
        <v>2037</v>
      </c>
      <c r="D1566" s="204" t="s">
        <v>1557</v>
      </c>
      <c r="E1566" s="204" t="s">
        <v>18</v>
      </c>
      <c r="F1566" s="204" t="s">
        <v>998</v>
      </c>
      <c r="G1566" s="233">
        <f>SUM(H1567)</f>
        <v>94.25</v>
      </c>
      <c r="H1566" s="233">
        <f>TRUNC(G1566 * 1, 2)</f>
        <v>94.25</v>
      </c>
      <c r="I1566" s="234"/>
    </row>
    <row r="1567" spans="1:9" ht="30">
      <c r="A1567" s="200" t="s">
        <v>15</v>
      </c>
      <c r="B1567" s="200" t="s">
        <v>143</v>
      </c>
      <c r="C1567" s="200" t="s">
        <v>1985</v>
      </c>
      <c r="D1567" s="200" t="s">
        <v>1986</v>
      </c>
      <c r="E1567" s="200" t="s">
        <v>365</v>
      </c>
      <c r="F1567" s="200" t="s">
        <v>2038</v>
      </c>
      <c r="G1567" s="225">
        <v>6.92</v>
      </c>
      <c r="H1567" s="225">
        <f>TRUNC(F1567*G1567,2)</f>
        <v>94.25</v>
      </c>
      <c r="I1567" s="226"/>
    </row>
    <row r="1568" spans="1:9">
      <c r="A1568" s="201" t="s">
        <v>30</v>
      </c>
      <c r="B1568" s="201" t="s">
        <v>30</v>
      </c>
      <c r="C1568" s="201" t="s">
        <v>30</v>
      </c>
      <c r="D1568" s="201" t="s">
        <v>30</v>
      </c>
      <c r="E1568" s="201" t="s">
        <v>30</v>
      </c>
      <c r="F1568" s="201" t="s">
        <v>30</v>
      </c>
      <c r="G1568" s="227" t="s">
        <v>30</v>
      </c>
      <c r="H1568" s="227" t="s">
        <v>30</v>
      </c>
      <c r="I1568" s="228" t="s">
        <v>30</v>
      </c>
    </row>
    <row r="1569" spans="1:9" ht="75">
      <c r="A1569" s="204" t="s">
        <v>1957</v>
      </c>
      <c r="B1569" s="204" t="s">
        <v>143</v>
      </c>
      <c r="C1569" s="204" t="s">
        <v>2039</v>
      </c>
      <c r="D1569" s="204" t="s">
        <v>1559</v>
      </c>
      <c r="E1569" s="204" t="s">
        <v>18</v>
      </c>
      <c r="F1569" s="204" t="s">
        <v>998</v>
      </c>
      <c r="G1569" s="233">
        <f>SUM(H1570:H1571)</f>
        <v>43.14</v>
      </c>
      <c r="H1569" s="233">
        <f>TRUNC(G1569 * 1, 2)</f>
        <v>43.14</v>
      </c>
      <c r="I1569" s="234"/>
    </row>
    <row r="1570" spans="1:9" ht="60">
      <c r="A1570" s="200" t="s">
        <v>15</v>
      </c>
      <c r="B1570" s="200" t="s">
        <v>143</v>
      </c>
      <c r="C1570" s="200" t="s">
        <v>2028</v>
      </c>
      <c r="D1570" s="200" t="s">
        <v>2029</v>
      </c>
      <c r="E1570" s="200" t="s">
        <v>470</v>
      </c>
      <c r="F1570" s="200" t="s">
        <v>1991</v>
      </c>
      <c r="G1570" s="225">
        <v>591575.65</v>
      </c>
      <c r="H1570" s="225">
        <f t="shared" ref="H1570:H1571" si="219">TRUNC(F1570*G1570,2)</f>
        <v>37.97</v>
      </c>
      <c r="I1570" s="226"/>
    </row>
    <row r="1571" spans="1:9" ht="30">
      <c r="A1571" s="200" t="s">
        <v>15</v>
      </c>
      <c r="B1571" s="200" t="s">
        <v>143</v>
      </c>
      <c r="C1571" s="200" t="s">
        <v>2030</v>
      </c>
      <c r="D1571" s="200" t="s">
        <v>2031</v>
      </c>
      <c r="E1571" s="200" t="s">
        <v>470</v>
      </c>
      <c r="F1571" s="200" t="s">
        <v>1993</v>
      </c>
      <c r="G1571" s="225">
        <v>60984.7</v>
      </c>
      <c r="H1571" s="225">
        <f t="shared" si="219"/>
        <v>5.17</v>
      </c>
      <c r="I1571" s="226"/>
    </row>
    <row r="1572" spans="1:9">
      <c r="A1572" s="201" t="s">
        <v>30</v>
      </c>
      <c r="B1572" s="201" t="s">
        <v>30</v>
      </c>
      <c r="C1572" s="201" t="s">
        <v>30</v>
      </c>
      <c r="D1572" s="201" t="s">
        <v>30</v>
      </c>
      <c r="E1572" s="201" t="s">
        <v>30</v>
      </c>
      <c r="F1572" s="201" t="s">
        <v>30</v>
      </c>
      <c r="G1572" s="227" t="s">
        <v>30</v>
      </c>
      <c r="H1572" s="227" t="s">
        <v>30</v>
      </c>
      <c r="I1572" s="228" t="s">
        <v>30</v>
      </c>
    </row>
    <row r="1573" spans="1:9" ht="60">
      <c r="A1573" s="204" t="s">
        <v>1957</v>
      </c>
      <c r="B1573" s="204" t="s">
        <v>143</v>
      </c>
      <c r="C1573" s="204" t="s">
        <v>2040</v>
      </c>
      <c r="D1573" s="204" t="s">
        <v>1562</v>
      </c>
      <c r="E1573" s="204" t="s">
        <v>18</v>
      </c>
      <c r="F1573" s="204" t="s">
        <v>998</v>
      </c>
      <c r="G1573" s="233">
        <f>SUM(H1574)</f>
        <v>9.31</v>
      </c>
      <c r="H1573" s="233">
        <f>TRUNC(G1573 * 1, 2)</f>
        <v>9.31</v>
      </c>
      <c r="I1573" s="234"/>
    </row>
    <row r="1574" spans="1:9">
      <c r="A1574" s="200" t="s">
        <v>15</v>
      </c>
      <c r="B1574" s="200" t="s">
        <v>143</v>
      </c>
      <c r="C1574" s="200" t="s">
        <v>2041</v>
      </c>
      <c r="D1574" s="200" t="s">
        <v>2042</v>
      </c>
      <c r="E1574" s="200" t="s">
        <v>365</v>
      </c>
      <c r="F1574" s="200" t="s">
        <v>2043</v>
      </c>
      <c r="G1574" s="225">
        <v>6.47</v>
      </c>
      <c r="H1574" s="225">
        <f>TRUNC(F1574*G1574,2)</f>
        <v>9.31</v>
      </c>
      <c r="I1574" s="226"/>
    </row>
    <row r="1575" spans="1:9">
      <c r="A1575" s="201" t="s">
        <v>30</v>
      </c>
      <c r="B1575" s="201" t="s">
        <v>30</v>
      </c>
      <c r="C1575" s="201" t="s">
        <v>30</v>
      </c>
      <c r="D1575" s="201" t="s">
        <v>30</v>
      </c>
      <c r="E1575" s="201" t="s">
        <v>30</v>
      </c>
      <c r="F1575" s="201" t="s">
        <v>30</v>
      </c>
      <c r="G1575" s="227" t="s">
        <v>30</v>
      </c>
      <c r="H1575" s="227" t="s">
        <v>30</v>
      </c>
      <c r="I1575" s="228" t="s">
        <v>30</v>
      </c>
    </row>
    <row r="1576" spans="1:9" ht="60">
      <c r="A1576" s="204" t="s">
        <v>1957</v>
      </c>
      <c r="B1576" s="204" t="s">
        <v>143</v>
      </c>
      <c r="C1576" s="204" t="s">
        <v>2044</v>
      </c>
      <c r="D1576" s="204" t="s">
        <v>1564</v>
      </c>
      <c r="E1576" s="204" t="s">
        <v>18</v>
      </c>
      <c r="F1576" s="204" t="s">
        <v>998</v>
      </c>
      <c r="G1576" s="233">
        <f>SUM(H1577)</f>
        <v>0.7</v>
      </c>
      <c r="H1576" s="233">
        <f>TRUNC(G1576 * 1, 2)</f>
        <v>0.7</v>
      </c>
      <c r="I1576" s="234"/>
    </row>
    <row r="1577" spans="1:9" ht="90">
      <c r="A1577" s="200" t="s">
        <v>15</v>
      </c>
      <c r="B1577" s="200" t="s">
        <v>143</v>
      </c>
      <c r="C1577" s="200" t="s">
        <v>2046</v>
      </c>
      <c r="D1577" s="200" t="s">
        <v>2047</v>
      </c>
      <c r="E1577" s="200" t="s">
        <v>470</v>
      </c>
      <c r="F1577" s="200" t="s">
        <v>2048</v>
      </c>
      <c r="G1577" s="225">
        <v>10637.56</v>
      </c>
      <c r="H1577" s="225">
        <f>TRUNC(F1577*G1577,2)</f>
        <v>0.7</v>
      </c>
      <c r="I1577" s="226"/>
    </row>
    <row r="1578" spans="1:9">
      <c r="A1578" s="201" t="s">
        <v>30</v>
      </c>
      <c r="B1578" s="201" t="s">
        <v>30</v>
      </c>
      <c r="C1578" s="201" t="s">
        <v>30</v>
      </c>
      <c r="D1578" s="201" t="s">
        <v>30</v>
      </c>
      <c r="E1578" s="201" t="s">
        <v>30</v>
      </c>
      <c r="F1578" s="201" t="s">
        <v>30</v>
      </c>
      <c r="G1578" s="227" t="s">
        <v>30</v>
      </c>
      <c r="H1578" s="227" t="s">
        <v>30</v>
      </c>
      <c r="I1578" s="228" t="s">
        <v>30</v>
      </c>
    </row>
    <row r="1579" spans="1:9" ht="45">
      <c r="A1579" s="204" t="s">
        <v>1957</v>
      </c>
      <c r="B1579" s="204" t="s">
        <v>143</v>
      </c>
      <c r="C1579" s="204" t="s">
        <v>2049</v>
      </c>
      <c r="D1579" s="204" t="s">
        <v>1566</v>
      </c>
      <c r="E1579" s="204" t="s">
        <v>18</v>
      </c>
      <c r="F1579" s="204" t="s">
        <v>998</v>
      </c>
      <c r="G1579" s="233">
        <f>SUM(H1580)</f>
        <v>0.15</v>
      </c>
      <c r="H1579" s="233">
        <f>TRUNC(G1579 * 1, 2)</f>
        <v>0.15</v>
      </c>
      <c r="I1579" s="234"/>
    </row>
    <row r="1580" spans="1:9" ht="90">
      <c r="A1580" s="200" t="s">
        <v>15</v>
      </c>
      <c r="B1580" s="200" t="s">
        <v>143</v>
      </c>
      <c r="C1580" s="200" t="s">
        <v>2046</v>
      </c>
      <c r="D1580" s="200" t="s">
        <v>2047</v>
      </c>
      <c r="E1580" s="200" t="s">
        <v>470</v>
      </c>
      <c r="F1580" s="200" t="s">
        <v>2050</v>
      </c>
      <c r="G1580" s="225">
        <v>10637.56</v>
      </c>
      <c r="H1580" s="225">
        <f>TRUNC(F1580*G1580,2)</f>
        <v>0.15</v>
      </c>
      <c r="I1580" s="226"/>
    </row>
    <row r="1581" spans="1:9">
      <c r="A1581" s="201" t="s">
        <v>30</v>
      </c>
      <c r="B1581" s="201" t="s">
        <v>30</v>
      </c>
      <c r="C1581" s="201" t="s">
        <v>30</v>
      </c>
      <c r="D1581" s="201" t="s">
        <v>30</v>
      </c>
      <c r="E1581" s="201" t="s">
        <v>30</v>
      </c>
      <c r="F1581" s="201" t="s">
        <v>30</v>
      </c>
      <c r="G1581" s="227" t="s">
        <v>30</v>
      </c>
      <c r="H1581" s="227" t="s">
        <v>30</v>
      </c>
      <c r="I1581" s="228" t="s">
        <v>30</v>
      </c>
    </row>
    <row r="1582" spans="1:9" ht="60">
      <c r="A1582" s="204" t="s">
        <v>1957</v>
      </c>
      <c r="B1582" s="204" t="s">
        <v>143</v>
      </c>
      <c r="C1582" s="204" t="s">
        <v>2051</v>
      </c>
      <c r="D1582" s="204" t="s">
        <v>1568</v>
      </c>
      <c r="E1582" s="204" t="s">
        <v>18</v>
      </c>
      <c r="F1582" s="204" t="s">
        <v>998</v>
      </c>
      <c r="G1582" s="233">
        <f>SUM(H1583)</f>
        <v>0.56000000000000005</v>
      </c>
      <c r="H1582" s="233">
        <f>TRUNC(G1582 * 1, 2)</f>
        <v>0.56000000000000005</v>
      </c>
      <c r="I1582" s="234"/>
    </row>
    <row r="1583" spans="1:9" ht="90">
      <c r="A1583" s="200" t="s">
        <v>15</v>
      </c>
      <c r="B1583" s="200" t="s">
        <v>143</v>
      </c>
      <c r="C1583" s="200" t="s">
        <v>2046</v>
      </c>
      <c r="D1583" s="200" t="s">
        <v>2047</v>
      </c>
      <c r="E1583" s="200" t="s">
        <v>470</v>
      </c>
      <c r="F1583" s="200" t="s">
        <v>2052</v>
      </c>
      <c r="G1583" s="225">
        <v>10637.56</v>
      </c>
      <c r="H1583" s="225">
        <f>TRUNC(F1583*G1583,2)</f>
        <v>0.56000000000000005</v>
      </c>
      <c r="I1583" s="226"/>
    </row>
    <row r="1584" spans="1:9">
      <c r="A1584" s="201" t="s">
        <v>30</v>
      </c>
      <c r="B1584" s="201" t="s">
        <v>30</v>
      </c>
      <c r="C1584" s="201" t="s">
        <v>30</v>
      </c>
      <c r="D1584" s="201" t="s">
        <v>30</v>
      </c>
      <c r="E1584" s="201" t="s">
        <v>30</v>
      </c>
      <c r="F1584" s="201" t="s">
        <v>30</v>
      </c>
      <c r="G1584" s="227" t="s">
        <v>30</v>
      </c>
      <c r="H1584" s="227" t="s">
        <v>30</v>
      </c>
      <c r="I1584" s="228" t="s">
        <v>30</v>
      </c>
    </row>
    <row r="1585" spans="1:9" ht="30">
      <c r="A1585" s="204" t="s">
        <v>1957</v>
      </c>
      <c r="B1585" s="204" t="s">
        <v>143</v>
      </c>
      <c r="C1585" s="204" t="s">
        <v>2053</v>
      </c>
      <c r="D1585" s="204" t="s">
        <v>1572</v>
      </c>
      <c r="E1585" s="204" t="s">
        <v>18</v>
      </c>
      <c r="F1585" s="204" t="s">
        <v>998</v>
      </c>
      <c r="G1585" s="233">
        <f>SUM(H1586)</f>
        <v>0.55000000000000004</v>
      </c>
      <c r="H1585" s="233">
        <f>TRUNC(G1585 * 1, 2)</f>
        <v>0.55000000000000004</v>
      </c>
      <c r="I1585" s="234"/>
    </row>
    <row r="1586" spans="1:9">
      <c r="A1586" s="200" t="s">
        <v>15</v>
      </c>
      <c r="B1586" s="200" t="s">
        <v>143</v>
      </c>
      <c r="C1586" s="200" t="s">
        <v>1579</v>
      </c>
      <c r="D1586" s="200" t="s">
        <v>1580</v>
      </c>
      <c r="E1586" s="200" t="s">
        <v>18</v>
      </c>
      <c r="F1586" s="200" t="s">
        <v>1959</v>
      </c>
      <c r="G1586" s="225">
        <v>26.03</v>
      </c>
      <c r="H1586" s="225">
        <f>TRUNC(F1586*G1586,2)</f>
        <v>0.55000000000000004</v>
      </c>
      <c r="I1586" s="226"/>
    </row>
    <row r="1587" spans="1:9">
      <c r="A1587" s="201" t="s">
        <v>30</v>
      </c>
      <c r="B1587" s="201" t="s">
        <v>30</v>
      </c>
      <c r="C1587" s="201" t="s">
        <v>30</v>
      </c>
      <c r="D1587" s="201" t="s">
        <v>30</v>
      </c>
      <c r="E1587" s="201" t="s">
        <v>30</v>
      </c>
      <c r="F1587" s="201" t="s">
        <v>30</v>
      </c>
      <c r="G1587" s="227" t="s">
        <v>30</v>
      </c>
      <c r="H1587" s="227" t="s">
        <v>30</v>
      </c>
      <c r="I1587" s="228" t="s">
        <v>30</v>
      </c>
    </row>
    <row r="1588" spans="1:9" ht="75">
      <c r="A1588" s="204" t="s">
        <v>1957</v>
      </c>
      <c r="B1588" s="204" t="s">
        <v>143</v>
      </c>
      <c r="C1588" s="204" t="s">
        <v>2054</v>
      </c>
      <c r="D1588" s="204" t="s">
        <v>1584</v>
      </c>
      <c r="E1588" s="204" t="s">
        <v>18</v>
      </c>
      <c r="F1588" s="204" t="s">
        <v>998</v>
      </c>
      <c r="G1588" s="233">
        <f>SUM(H1589)</f>
        <v>0.08</v>
      </c>
      <c r="H1588" s="233">
        <f>TRUNC(G1588 * 1, 2)</f>
        <v>0.08</v>
      </c>
      <c r="I1588" s="234"/>
    </row>
    <row r="1589" spans="1:9" ht="60">
      <c r="A1589" s="200" t="s">
        <v>15</v>
      </c>
      <c r="B1589" s="200" t="s">
        <v>143</v>
      </c>
      <c r="C1589" s="200" t="s">
        <v>2055</v>
      </c>
      <c r="D1589" s="200" t="s">
        <v>2056</v>
      </c>
      <c r="E1589" s="200" t="s">
        <v>470</v>
      </c>
      <c r="F1589" s="200" t="s">
        <v>1997</v>
      </c>
      <c r="G1589" s="225">
        <v>6023.06</v>
      </c>
      <c r="H1589" s="225">
        <f>TRUNC(F1589*G1589,2)</f>
        <v>0.08</v>
      </c>
      <c r="I1589" s="226"/>
    </row>
    <row r="1590" spans="1:9">
      <c r="A1590" s="201" t="s">
        <v>30</v>
      </c>
      <c r="B1590" s="201" t="s">
        <v>30</v>
      </c>
      <c r="C1590" s="201" t="s">
        <v>30</v>
      </c>
      <c r="D1590" s="201" t="s">
        <v>30</v>
      </c>
      <c r="E1590" s="201" t="s">
        <v>30</v>
      </c>
      <c r="F1590" s="201" t="s">
        <v>30</v>
      </c>
      <c r="G1590" s="227" t="s">
        <v>30</v>
      </c>
      <c r="H1590" s="227" t="s">
        <v>30</v>
      </c>
      <c r="I1590" s="228" t="s">
        <v>30</v>
      </c>
    </row>
    <row r="1591" spans="1:9" ht="75">
      <c r="A1591" s="204" t="s">
        <v>1957</v>
      </c>
      <c r="B1591" s="204" t="s">
        <v>143</v>
      </c>
      <c r="C1591" s="204" t="s">
        <v>2058</v>
      </c>
      <c r="D1591" s="204" t="s">
        <v>1586</v>
      </c>
      <c r="E1591" s="204" t="s">
        <v>18</v>
      </c>
      <c r="F1591" s="204" t="s">
        <v>998</v>
      </c>
      <c r="G1591" s="233">
        <f>SUM(H1592:H1593)</f>
        <v>0.39</v>
      </c>
      <c r="H1591" s="233">
        <f>TRUNC(G1591 * 1, 2)</f>
        <v>0.39</v>
      </c>
      <c r="I1591" s="234"/>
    </row>
    <row r="1592" spans="1:9" ht="45">
      <c r="A1592" s="200" t="s">
        <v>15</v>
      </c>
      <c r="B1592" s="200" t="s">
        <v>143</v>
      </c>
      <c r="C1592" s="200" t="s">
        <v>2059</v>
      </c>
      <c r="D1592" s="200" t="s">
        <v>2060</v>
      </c>
      <c r="E1592" s="200" t="s">
        <v>470</v>
      </c>
      <c r="F1592" s="200" t="s">
        <v>2061</v>
      </c>
      <c r="G1592" s="225">
        <v>304.38</v>
      </c>
      <c r="H1592" s="225">
        <f t="shared" ref="H1592:H1593" si="220">TRUNC(F1592*G1592,2)</f>
        <v>0.01</v>
      </c>
      <c r="I1592" s="226"/>
    </row>
    <row r="1593" spans="1:9" ht="60">
      <c r="A1593" s="200" t="s">
        <v>15</v>
      </c>
      <c r="B1593" s="200" t="s">
        <v>143</v>
      </c>
      <c r="C1593" s="200" t="s">
        <v>2055</v>
      </c>
      <c r="D1593" s="200" t="s">
        <v>2056</v>
      </c>
      <c r="E1593" s="200" t="s">
        <v>470</v>
      </c>
      <c r="F1593" s="200" t="s">
        <v>2061</v>
      </c>
      <c r="G1593" s="225">
        <v>6023.06</v>
      </c>
      <c r="H1593" s="225">
        <f t="shared" si="220"/>
        <v>0.38</v>
      </c>
      <c r="I1593" s="226"/>
    </row>
    <row r="1594" spans="1:9">
      <c r="A1594" s="201" t="s">
        <v>30</v>
      </c>
      <c r="B1594" s="201" t="s">
        <v>30</v>
      </c>
      <c r="C1594" s="201" t="s">
        <v>30</v>
      </c>
      <c r="D1594" s="201" t="s">
        <v>30</v>
      </c>
      <c r="E1594" s="201" t="s">
        <v>30</v>
      </c>
      <c r="F1594" s="201" t="s">
        <v>30</v>
      </c>
      <c r="G1594" s="227" t="s">
        <v>30</v>
      </c>
      <c r="H1594" s="227" t="s">
        <v>30</v>
      </c>
      <c r="I1594" s="228" t="s">
        <v>30</v>
      </c>
    </row>
    <row r="1595" spans="1:9" ht="75">
      <c r="A1595" s="204" t="s">
        <v>1957</v>
      </c>
      <c r="B1595" s="204" t="s">
        <v>143</v>
      </c>
      <c r="C1595" s="204" t="s">
        <v>2062</v>
      </c>
      <c r="D1595" s="204" t="s">
        <v>1589</v>
      </c>
      <c r="E1595" s="204" t="s">
        <v>18</v>
      </c>
      <c r="F1595" s="204" t="s">
        <v>998</v>
      </c>
      <c r="G1595" s="233">
        <f>SUM(H1596)</f>
        <v>9.3800000000000008</v>
      </c>
      <c r="H1595" s="233">
        <f>TRUNC(G1595 * 1, 2)</f>
        <v>9.3800000000000008</v>
      </c>
      <c r="I1595" s="234"/>
    </row>
    <row r="1596" spans="1:9">
      <c r="A1596" s="200" t="s">
        <v>15</v>
      </c>
      <c r="B1596" s="200" t="s">
        <v>143</v>
      </c>
      <c r="C1596" s="200" t="s">
        <v>2041</v>
      </c>
      <c r="D1596" s="200" t="s">
        <v>2042</v>
      </c>
      <c r="E1596" s="200" t="s">
        <v>365</v>
      </c>
      <c r="F1596" s="200" t="s">
        <v>2063</v>
      </c>
      <c r="G1596" s="225">
        <v>6.47</v>
      </c>
      <c r="H1596" s="225">
        <f>TRUNC(F1596*G1596,2)</f>
        <v>9.3800000000000008</v>
      </c>
      <c r="I1596" s="226"/>
    </row>
    <row r="1597" spans="1:9">
      <c r="A1597" s="201" t="s">
        <v>30</v>
      </c>
      <c r="B1597" s="201" t="s">
        <v>30</v>
      </c>
      <c r="C1597" s="201" t="s">
        <v>30</v>
      </c>
      <c r="D1597" s="201" t="s">
        <v>30</v>
      </c>
      <c r="E1597" s="201" t="s">
        <v>30</v>
      </c>
      <c r="F1597" s="201" t="s">
        <v>30</v>
      </c>
      <c r="G1597" s="227" t="s">
        <v>30</v>
      </c>
      <c r="H1597" s="227" t="s">
        <v>30</v>
      </c>
      <c r="I1597" s="228" t="s">
        <v>30</v>
      </c>
    </row>
    <row r="1598" spans="1:9" ht="75">
      <c r="A1598" s="204" t="s">
        <v>1957</v>
      </c>
      <c r="B1598" s="204" t="s">
        <v>143</v>
      </c>
      <c r="C1598" s="204" t="s">
        <v>2064</v>
      </c>
      <c r="D1598" s="204" t="s">
        <v>1591</v>
      </c>
      <c r="E1598" s="204" t="s">
        <v>18</v>
      </c>
      <c r="F1598" s="204" t="s">
        <v>998</v>
      </c>
      <c r="G1598" s="233">
        <f>SUM(H1599:H1600)</f>
        <v>0.5</v>
      </c>
      <c r="H1598" s="233">
        <f>TRUNC(G1598 * 1, 2)</f>
        <v>0.5</v>
      </c>
      <c r="I1598" s="234"/>
    </row>
    <row r="1599" spans="1:9" ht="45">
      <c r="A1599" s="200" t="s">
        <v>15</v>
      </c>
      <c r="B1599" s="200" t="s">
        <v>143</v>
      </c>
      <c r="C1599" s="200" t="s">
        <v>2059</v>
      </c>
      <c r="D1599" s="200" t="s">
        <v>2060</v>
      </c>
      <c r="E1599" s="200" t="s">
        <v>470</v>
      </c>
      <c r="F1599" s="200" t="s">
        <v>2065</v>
      </c>
      <c r="G1599" s="225">
        <v>304.38</v>
      </c>
      <c r="H1599" s="225">
        <f t="shared" ref="H1599:H1600" si="221">TRUNC(F1599*G1599,2)</f>
        <v>0.02</v>
      </c>
      <c r="I1599" s="226"/>
    </row>
    <row r="1600" spans="1:9" ht="60">
      <c r="A1600" s="200" t="s">
        <v>15</v>
      </c>
      <c r="B1600" s="200" t="s">
        <v>143</v>
      </c>
      <c r="C1600" s="200" t="s">
        <v>2055</v>
      </c>
      <c r="D1600" s="200" t="s">
        <v>2056</v>
      </c>
      <c r="E1600" s="200" t="s">
        <v>470</v>
      </c>
      <c r="F1600" s="200" t="s">
        <v>2065</v>
      </c>
      <c r="G1600" s="225">
        <v>6023.06</v>
      </c>
      <c r="H1600" s="225">
        <f t="shared" si="221"/>
        <v>0.48</v>
      </c>
      <c r="I1600" s="226"/>
    </row>
    <row r="1601" spans="1:9">
      <c r="A1601" s="201" t="s">
        <v>30</v>
      </c>
      <c r="B1601" s="201" t="s">
        <v>30</v>
      </c>
      <c r="C1601" s="201" t="s">
        <v>30</v>
      </c>
      <c r="D1601" s="201" t="s">
        <v>30</v>
      </c>
      <c r="E1601" s="201" t="s">
        <v>30</v>
      </c>
      <c r="F1601" s="201" t="s">
        <v>30</v>
      </c>
      <c r="G1601" s="227" t="s">
        <v>30</v>
      </c>
      <c r="H1601" s="227" t="s">
        <v>30</v>
      </c>
      <c r="I1601" s="228" t="s">
        <v>30</v>
      </c>
    </row>
    <row r="1602" spans="1:9" ht="30">
      <c r="A1602" s="204" t="s">
        <v>1957</v>
      </c>
      <c r="B1602" s="204" t="s">
        <v>143</v>
      </c>
      <c r="C1602" s="204" t="s">
        <v>2066</v>
      </c>
      <c r="D1602" s="204" t="s">
        <v>1596</v>
      </c>
      <c r="E1602" s="204" t="s">
        <v>18</v>
      </c>
      <c r="F1602" s="204" t="s">
        <v>998</v>
      </c>
      <c r="G1602" s="233">
        <f>SUM(H1603)</f>
        <v>0.3</v>
      </c>
      <c r="H1602" s="233">
        <f>TRUNC(G1602 * 1, 2)</f>
        <v>0.3</v>
      </c>
      <c r="I1602" s="234"/>
    </row>
    <row r="1603" spans="1:9">
      <c r="A1603" s="200" t="s">
        <v>15</v>
      </c>
      <c r="B1603" s="200" t="s">
        <v>143</v>
      </c>
      <c r="C1603" s="200" t="s">
        <v>1597</v>
      </c>
      <c r="D1603" s="200" t="s">
        <v>1598</v>
      </c>
      <c r="E1603" s="200" t="s">
        <v>18</v>
      </c>
      <c r="F1603" s="200" t="s">
        <v>2067</v>
      </c>
      <c r="G1603" s="225">
        <v>26.01</v>
      </c>
      <c r="H1603" s="225">
        <f>TRUNC(F1603*G1603,2)</f>
        <v>0.3</v>
      </c>
      <c r="I1603" s="226"/>
    </row>
    <row r="1604" spans="1:9">
      <c r="A1604" s="201" t="s">
        <v>30</v>
      </c>
      <c r="B1604" s="201" t="s">
        <v>30</v>
      </c>
      <c r="C1604" s="201" t="s">
        <v>30</v>
      </c>
      <c r="D1604" s="201" t="s">
        <v>30</v>
      </c>
      <c r="E1604" s="201" t="s">
        <v>30</v>
      </c>
      <c r="F1604" s="201" t="s">
        <v>30</v>
      </c>
      <c r="G1604" s="227" t="s">
        <v>30</v>
      </c>
      <c r="H1604" s="227" t="s">
        <v>30</v>
      </c>
      <c r="I1604" s="228" t="s">
        <v>30</v>
      </c>
    </row>
    <row r="1605" spans="1:9" ht="30">
      <c r="A1605" s="204" t="s">
        <v>1957</v>
      </c>
      <c r="B1605" s="204" t="s">
        <v>143</v>
      </c>
      <c r="C1605" s="204" t="s">
        <v>2068</v>
      </c>
      <c r="D1605" s="204" t="s">
        <v>1610</v>
      </c>
      <c r="E1605" s="204" t="s">
        <v>18</v>
      </c>
      <c r="F1605" s="204" t="s">
        <v>998</v>
      </c>
      <c r="G1605" s="233">
        <f>SUM(H1606)</f>
        <v>0.3</v>
      </c>
      <c r="H1605" s="233">
        <f>TRUNC(G1605 * 1, 2)</f>
        <v>0.3</v>
      </c>
      <c r="I1605" s="234"/>
    </row>
    <row r="1606" spans="1:9">
      <c r="A1606" s="200" t="s">
        <v>15</v>
      </c>
      <c r="B1606" s="200" t="s">
        <v>143</v>
      </c>
      <c r="C1606" s="200" t="s">
        <v>1616</v>
      </c>
      <c r="D1606" s="200" t="s">
        <v>1617</v>
      </c>
      <c r="E1606" s="200" t="s">
        <v>18</v>
      </c>
      <c r="F1606" s="200" t="s">
        <v>2067</v>
      </c>
      <c r="G1606" s="225">
        <v>26.03</v>
      </c>
      <c r="H1606" s="225">
        <f>TRUNC(F1606*G1606,2)</f>
        <v>0.3</v>
      </c>
      <c r="I1606" s="226"/>
    </row>
    <row r="1607" spans="1:9">
      <c r="A1607" s="201" t="s">
        <v>30</v>
      </c>
      <c r="B1607" s="201" t="s">
        <v>30</v>
      </c>
      <c r="C1607" s="201" t="s">
        <v>30</v>
      </c>
      <c r="D1607" s="201" t="s">
        <v>30</v>
      </c>
      <c r="E1607" s="201" t="s">
        <v>30</v>
      </c>
      <c r="F1607" s="201" t="s">
        <v>30</v>
      </c>
      <c r="G1607" s="227" t="s">
        <v>30</v>
      </c>
      <c r="H1607" s="227" t="s">
        <v>30</v>
      </c>
      <c r="I1607" s="228" t="s">
        <v>30</v>
      </c>
    </row>
    <row r="1608" spans="1:9" ht="30">
      <c r="A1608" s="204" t="s">
        <v>1957</v>
      </c>
      <c r="B1608" s="204" t="s">
        <v>143</v>
      </c>
      <c r="C1608" s="204" t="s">
        <v>2070</v>
      </c>
      <c r="D1608" s="204" t="s">
        <v>1634</v>
      </c>
      <c r="E1608" s="204" t="s">
        <v>18</v>
      </c>
      <c r="F1608" s="204" t="s">
        <v>998</v>
      </c>
      <c r="G1608" s="233">
        <f>SUM(H1609)</f>
        <v>0.3</v>
      </c>
      <c r="H1608" s="233">
        <f>TRUNC(G1608 * 1, 2)</f>
        <v>0.3</v>
      </c>
      <c r="I1608" s="234"/>
    </row>
    <row r="1609" spans="1:9">
      <c r="A1609" s="200" t="s">
        <v>15</v>
      </c>
      <c r="B1609" s="200" t="s">
        <v>143</v>
      </c>
      <c r="C1609" s="200" t="s">
        <v>1635</v>
      </c>
      <c r="D1609" s="200" t="s">
        <v>1636</v>
      </c>
      <c r="E1609" s="200" t="s">
        <v>18</v>
      </c>
      <c r="F1609" s="200" t="s">
        <v>2067</v>
      </c>
      <c r="G1609" s="225">
        <v>26.03</v>
      </c>
      <c r="H1609" s="225">
        <f>TRUNC(F1609*G1609,2)</f>
        <v>0.3</v>
      </c>
      <c r="I1609" s="226"/>
    </row>
    <row r="1610" spans="1:9">
      <c r="A1610" s="201" t="s">
        <v>30</v>
      </c>
      <c r="B1610" s="201" t="s">
        <v>30</v>
      </c>
      <c r="C1610" s="201" t="s">
        <v>30</v>
      </c>
      <c r="D1610" s="201" t="s">
        <v>30</v>
      </c>
      <c r="E1610" s="201" t="s">
        <v>30</v>
      </c>
      <c r="F1610" s="201" t="s">
        <v>30</v>
      </c>
      <c r="G1610" s="227" t="s">
        <v>30</v>
      </c>
      <c r="H1610" s="227" t="s">
        <v>30</v>
      </c>
      <c r="I1610" s="228" t="s">
        <v>30</v>
      </c>
    </row>
    <row r="1611" spans="1:9" ht="30">
      <c r="A1611" s="204" t="s">
        <v>1957</v>
      </c>
      <c r="B1611" s="204" t="s">
        <v>143</v>
      </c>
      <c r="C1611" s="204" t="s">
        <v>2072</v>
      </c>
      <c r="D1611" s="204" t="s">
        <v>1640</v>
      </c>
      <c r="E1611" s="204" t="s">
        <v>18</v>
      </c>
      <c r="F1611" s="204" t="s">
        <v>998</v>
      </c>
      <c r="G1611" s="233">
        <f>SUM(H1612)</f>
        <v>0.27</v>
      </c>
      <c r="H1611" s="233">
        <f>TRUNC(G1611 * 1, 2)</f>
        <v>0.27</v>
      </c>
      <c r="I1611" s="234"/>
    </row>
    <row r="1612" spans="1:9">
      <c r="A1612" s="200" t="s">
        <v>15</v>
      </c>
      <c r="B1612" s="200" t="s">
        <v>143</v>
      </c>
      <c r="C1612" s="200" t="s">
        <v>1642</v>
      </c>
      <c r="D1612" s="200" t="s">
        <v>1643</v>
      </c>
      <c r="E1612" s="200" t="s">
        <v>18</v>
      </c>
      <c r="F1612" s="200" t="s">
        <v>2067</v>
      </c>
      <c r="G1612" s="225">
        <v>23.82</v>
      </c>
      <c r="H1612" s="225">
        <f>TRUNC(F1612*G1612,2)</f>
        <v>0.27</v>
      </c>
      <c r="I1612" s="226"/>
    </row>
    <row r="1613" spans="1:9">
      <c r="A1613" s="201" t="s">
        <v>30</v>
      </c>
      <c r="B1613" s="201" t="s">
        <v>30</v>
      </c>
      <c r="C1613" s="201" t="s">
        <v>30</v>
      </c>
      <c r="D1613" s="201" t="s">
        <v>30</v>
      </c>
      <c r="E1613" s="201" t="s">
        <v>30</v>
      </c>
      <c r="F1613" s="201" t="s">
        <v>30</v>
      </c>
      <c r="G1613" s="227" t="s">
        <v>30</v>
      </c>
      <c r="H1613" s="227" t="s">
        <v>30</v>
      </c>
      <c r="I1613" s="228" t="s">
        <v>30</v>
      </c>
    </row>
    <row r="1614" spans="1:9" ht="45">
      <c r="A1614" s="204" t="s">
        <v>1957</v>
      </c>
      <c r="B1614" s="204" t="s">
        <v>143</v>
      </c>
      <c r="C1614" s="204" t="s">
        <v>2077</v>
      </c>
      <c r="D1614" s="204" t="s">
        <v>1646</v>
      </c>
      <c r="E1614" s="204" t="s">
        <v>18</v>
      </c>
      <c r="F1614" s="204" t="s">
        <v>998</v>
      </c>
      <c r="G1614" s="233">
        <f>SUM(H1615)</f>
        <v>0.35</v>
      </c>
      <c r="H1614" s="233">
        <f>TRUNC(G1614 * 1, 2)</f>
        <v>0.35</v>
      </c>
      <c r="I1614" s="234"/>
    </row>
    <row r="1615" spans="1:9">
      <c r="A1615" s="200" t="s">
        <v>15</v>
      </c>
      <c r="B1615" s="200" t="s">
        <v>143</v>
      </c>
      <c r="C1615" s="200" t="s">
        <v>1648</v>
      </c>
      <c r="D1615" s="200" t="s">
        <v>1649</v>
      </c>
      <c r="E1615" s="200" t="s">
        <v>18</v>
      </c>
      <c r="F1615" s="200" t="s">
        <v>2078</v>
      </c>
      <c r="G1615" s="225">
        <v>23.82</v>
      </c>
      <c r="H1615" s="225">
        <f>TRUNC(F1615*G1615,2)</f>
        <v>0.35</v>
      </c>
      <c r="I1615" s="226"/>
    </row>
    <row r="1616" spans="1:9">
      <c r="A1616" s="201" t="s">
        <v>30</v>
      </c>
      <c r="B1616" s="201" t="s">
        <v>30</v>
      </c>
      <c r="C1616" s="201" t="s">
        <v>30</v>
      </c>
      <c r="D1616" s="201" t="s">
        <v>30</v>
      </c>
      <c r="E1616" s="201" t="s">
        <v>30</v>
      </c>
      <c r="F1616" s="201" t="s">
        <v>30</v>
      </c>
      <c r="G1616" s="227" t="s">
        <v>30</v>
      </c>
      <c r="H1616" s="227" t="s">
        <v>30</v>
      </c>
      <c r="I1616" s="228" t="s">
        <v>30</v>
      </c>
    </row>
    <row r="1617" spans="1:9" ht="45">
      <c r="A1617" s="204" t="s">
        <v>1957</v>
      </c>
      <c r="B1617" s="204" t="s">
        <v>143</v>
      </c>
      <c r="C1617" s="204" t="s">
        <v>2079</v>
      </c>
      <c r="D1617" s="204" t="s">
        <v>1654</v>
      </c>
      <c r="E1617" s="204" t="s">
        <v>18</v>
      </c>
      <c r="F1617" s="204" t="s">
        <v>998</v>
      </c>
      <c r="G1617" s="233">
        <f>SUM(H1618)</f>
        <v>0.11</v>
      </c>
      <c r="H1617" s="233">
        <f>TRUNC(G1617 * 1, 2)</f>
        <v>0.11</v>
      </c>
      <c r="I1617" s="234"/>
    </row>
    <row r="1618" spans="1:9" ht="45">
      <c r="A1618" s="200" t="s">
        <v>15</v>
      </c>
      <c r="B1618" s="200" t="s">
        <v>143</v>
      </c>
      <c r="C1618" s="200" t="s">
        <v>2080</v>
      </c>
      <c r="D1618" s="200" t="s">
        <v>2081</v>
      </c>
      <c r="E1618" s="200" t="s">
        <v>470</v>
      </c>
      <c r="F1618" s="200" t="s">
        <v>2082</v>
      </c>
      <c r="G1618" s="225">
        <v>3828.6</v>
      </c>
      <c r="H1618" s="225">
        <f>TRUNC(F1618*G1618,2)</f>
        <v>0.11</v>
      </c>
      <c r="I1618" s="226"/>
    </row>
    <row r="1619" spans="1:9">
      <c r="A1619" s="201" t="s">
        <v>30</v>
      </c>
      <c r="B1619" s="201" t="s">
        <v>30</v>
      </c>
      <c r="C1619" s="201" t="s">
        <v>30</v>
      </c>
      <c r="D1619" s="201" t="s">
        <v>30</v>
      </c>
      <c r="E1619" s="201" t="s">
        <v>30</v>
      </c>
      <c r="F1619" s="201" t="s">
        <v>30</v>
      </c>
      <c r="G1619" s="227" t="s">
        <v>30</v>
      </c>
      <c r="H1619" s="227" t="s">
        <v>30</v>
      </c>
      <c r="I1619" s="228" t="s">
        <v>30</v>
      </c>
    </row>
    <row r="1620" spans="1:9" ht="45">
      <c r="A1620" s="204" t="s">
        <v>1957</v>
      </c>
      <c r="B1620" s="204" t="s">
        <v>143</v>
      </c>
      <c r="C1620" s="204" t="s">
        <v>2083</v>
      </c>
      <c r="D1620" s="204" t="s">
        <v>1656</v>
      </c>
      <c r="E1620" s="204" t="s">
        <v>18</v>
      </c>
      <c r="F1620" s="204" t="s">
        <v>998</v>
      </c>
      <c r="G1620" s="233">
        <f>SUM(H1621)</f>
        <v>0.49</v>
      </c>
      <c r="H1620" s="233">
        <f>TRUNC(G1620 * 1, 2)</f>
        <v>0.49</v>
      </c>
      <c r="I1620" s="234"/>
    </row>
    <row r="1621" spans="1:9" ht="45">
      <c r="A1621" s="200" t="s">
        <v>15</v>
      </c>
      <c r="B1621" s="200" t="s">
        <v>143</v>
      </c>
      <c r="C1621" s="200" t="s">
        <v>2080</v>
      </c>
      <c r="D1621" s="200" t="s">
        <v>2081</v>
      </c>
      <c r="E1621" s="200" t="s">
        <v>470</v>
      </c>
      <c r="F1621" s="200" t="s">
        <v>2085</v>
      </c>
      <c r="G1621" s="225">
        <v>3828.6</v>
      </c>
      <c r="H1621" s="225">
        <f>TRUNC(F1621*G1621,2)</f>
        <v>0.49</v>
      </c>
      <c r="I1621" s="226"/>
    </row>
    <row r="1622" spans="1:9">
      <c r="A1622" s="201" t="s">
        <v>30</v>
      </c>
      <c r="B1622" s="201" t="s">
        <v>30</v>
      </c>
      <c r="C1622" s="201" t="s">
        <v>30</v>
      </c>
      <c r="D1622" s="201" t="s">
        <v>30</v>
      </c>
      <c r="E1622" s="201" t="s">
        <v>30</v>
      </c>
      <c r="F1622" s="201" t="s">
        <v>30</v>
      </c>
      <c r="G1622" s="227" t="s">
        <v>30</v>
      </c>
      <c r="H1622" s="227" t="s">
        <v>30</v>
      </c>
      <c r="I1622" s="228" t="s">
        <v>30</v>
      </c>
    </row>
    <row r="1623" spans="1:9" ht="45">
      <c r="A1623" s="204" t="s">
        <v>1957</v>
      </c>
      <c r="B1623" s="204" t="s">
        <v>143</v>
      </c>
      <c r="C1623" s="204" t="s">
        <v>2086</v>
      </c>
      <c r="D1623" s="204" t="s">
        <v>1659</v>
      </c>
      <c r="E1623" s="204" t="s">
        <v>18</v>
      </c>
      <c r="F1623" s="204" t="s">
        <v>998</v>
      </c>
      <c r="G1623" s="233">
        <f>SUM(H1624)</f>
        <v>0.45</v>
      </c>
      <c r="H1623" s="233">
        <f>TRUNC(G1623 * 1, 2)</f>
        <v>0.45</v>
      </c>
      <c r="I1623" s="234"/>
    </row>
    <row r="1624" spans="1:9" ht="30">
      <c r="A1624" s="200" t="s">
        <v>15</v>
      </c>
      <c r="B1624" s="200" t="s">
        <v>143</v>
      </c>
      <c r="C1624" s="200" t="s">
        <v>2087</v>
      </c>
      <c r="D1624" s="200" t="s">
        <v>2088</v>
      </c>
      <c r="E1624" s="200" t="s">
        <v>2089</v>
      </c>
      <c r="F1624" s="200" t="s">
        <v>847</v>
      </c>
      <c r="G1624" s="225">
        <v>0.88</v>
      </c>
      <c r="H1624" s="225">
        <f>TRUNC(F1624*G1624,2)</f>
        <v>0.45</v>
      </c>
      <c r="I1624" s="226"/>
    </row>
    <row r="1625" spans="1:9">
      <c r="A1625" s="201" t="s">
        <v>30</v>
      </c>
      <c r="B1625" s="201" t="s">
        <v>30</v>
      </c>
      <c r="C1625" s="201" t="s">
        <v>30</v>
      </c>
      <c r="D1625" s="201" t="s">
        <v>30</v>
      </c>
      <c r="E1625" s="201" t="s">
        <v>30</v>
      </c>
      <c r="F1625" s="201" t="s">
        <v>30</v>
      </c>
      <c r="G1625" s="227" t="s">
        <v>30</v>
      </c>
      <c r="H1625" s="227" t="s">
        <v>30</v>
      </c>
      <c r="I1625" s="228" t="s">
        <v>30</v>
      </c>
    </row>
    <row r="1626" spans="1:9" ht="45">
      <c r="A1626" s="204" t="s">
        <v>1957</v>
      </c>
      <c r="B1626" s="204" t="s">
        <v>143</v>
      </c>
      <c r="C1626" s="204" t="s">
        <v>2091</v>
      </c>
      <c r="D1626" s="204" t="s">
        <v>1661</v>
      </c>
      <c r="E1626" s="204" t="s">
        <v>18</v>
      </c>
      <c r="F1626" s="204" t="s">
        <v>998</v>
      </c>
      <c r="G1626" s="233">
        <f>SUM(H1627)</f>
        <v>0.38</v>
      </c>
      <c r="H1626" s="233">
        <f>TRUNC(G1626 * 1, 2)</f>
        <v>0.38</v>
      </c>
      <c r="I1626" s="234"/>
    </row>
    <row r="1627" spans="1:9" ht="45">
      <c r="A1627" s="200" t="s">
        <v>15</v>
      </c>
      <c r="B1627" s="200" t="s">
        <v>143</v>
      </c>
      <c r="C1627" s="200" t="s">
        <v>2080</v>
      </c>
      <c r="D1627" s="200" t="s">
        <v>2081</v>
      </c>
      <c r="E1627" s="200" t="s">
        <v>470</v>
      </c>
      <c r="F1627" s="200" t="s">
        <v>1436</v>
      </c>
      <c r="G1627" s="225">
        <v>3828.6</v>
      </c>
      <c r="H1627" s="225">
        <f>TRUNC(F1627*G1627,2)</f>
        <v>0.38</v>
      </c>
      <c r="I1627" s="226"/>
    </row>
    <row r="1628" spans="1:9">
      <c r="A1628" s="201" t="s">
        <v>30</v>
      </c>
      <c r="B1628" s="201" t="s">
        <v>30</v>
      </c>
      <c r="C1628" s="201" t="s">
        <v>30</v>
      </c>
      <c r="D1628" s="201" t="s">
        <v>30</v>
      </c>
      <c r="E1628" s="201" t="s">
        <v>30</v>
      </c>
      <c r="F1628" s="201" t="s">
        <v>30</v>
      </c>
      <c r="G1628" s="227" t="s">
        <v>30</v>
      </c>
      <c r="H1628" s="227" t="s">
        <v>30</v>
      </c>
      <c r="I1628" s="228" t="s">
        <v>30</v>
      </c>
    </row>
    <row r="1629" spans="1:9" ht="60">
      <c r="A1629" s="204" t="s">
        <v>1957</v>
      </c>
      <c r="B1629" s="204" t="s">
        <v>143</v>
      </c>
      <c r="C1629" s="204" t="s">
        <v>2093</v>
      </c>
      <c r="D1629" s="204" t="s">
        <v>1694</v>
      </c>
      <c r="E1629" s="204" t="s">
        <v>164</v>
      </c>
      <c r="F1629" s="204" t="s">
        <v>998</v>
      </c>
      <c r="G1629" s="233">
        <f>SUM(H1630:H1631)</f>
        <v>1.6600000000000001</v>
      </c>
      <c r="H1629" s="233">
        <f>TRUNC(G1629 * 1, 2)</f>
        <v>1.66</v>
      </c>
      <c r="I1629" s="234"/>
    </row>
    <row r="1630" spans="1:9" ht="60">
      <c r="A1630" s="200" t="s">
        <v>1978</v>
      </c>
      <c r="B1630" s="200" t="s">
        <v>143</v>
      </c>
      <c r="C1630" s="200" t="s">
        <v>2095</v>
      </c>
      <c r="D1630" s="200" t="s">
        <v>2096</v>
      </c>
      <c r="E1630" s="200" t="s">
        <v>18</v>
      </c>
      <c r="F1630" s="200" t="s">
        <v>25</v>
      </c>
      <c r="G1630" s="225">
        <v>0.31</v>
      </c>
      <c r="H1630" s="225">
        <f t="shared" ref="H1630:H1631" si="222">TRUNC(F1630*G1630,2)</f>
        <v>0.31</v>
      </c>
      <c r="I1630" s="226" t="str">
        <f>IFERROR(IF(ROUND(G1630, 2) &lt;&gt; ROUND(VLOOKUP("C"&amp;C1630,C:G, 5, FALSE), 2), "VALOR AUXILIAR DIVERGENTE", "OK"), "NÃO ENCONTRADO")</f>
        <v>OK</v>
      </c>
    </row>
    <row r="1631" spans="1:9" ht="60">
      <c r="A1631" s="200" t="s">
        <v>1978</v>
      </c>
      <c r="B1631" s="200" t="s">
        <v>143</v>
      </c>
      <c r="C1631" s="200" t="s">
        <v>2098</v>
      </c>
      <c r="D1631" s="200" t="s">
        <v>2099</v>
      </c>
      <c r="E1631" s="200" t="s">
        <v>18</v>
      </c>
      <c r="F1631" s="200" t="s">
        <v>25</v>
      </c>
      <c r="G1631" s="225">
        <v>1.35</v>
      </c>
      <c r="H1631" s="225">
        <f t="shared" si="222"/>
        <v>1.35</v>
      </c>
      <c r="I1631" s="226" t="str">
        <f>IFERROR(IF(ROUND(G1631, 2) &lt;&gt; ROUND(VLOOKUP("C"&amp;C1631,C:G, 5, FALSE), 2), "VALOR AUXILIAR DIVERGENTE", "OK"), "NÃO ENCONTRADO")</f>
        <v>OK</v>
      </c>
    </row>
    <row r="1632" spans="1:9">
      <c r="A1632" s="201" t="s">
        <v>30</v>
      </c>
      <c r="B1632" s="201" t="s">
        <v>30</v>
      </c>
      <c r="C1632" s="201" t="s">
        <v>30</v>
      </c>
      <c r="D1632" s="201" t="s">
        <v>30</v>
      </c>
      <c r="E1632" s="201" t="s">
        <v>30</v>
      </c>
      <c r="F1632" s="201" t="s">
        <v>30</v>
      </c>
      <c r="G1632" s="227" t="s">
        <v>30</v>
      </c>
      <c r="H1632" s="227" t="s">
        <v>30</v>
      </c>
      <c r="I1632" s="228" t="s">
        <v>30</v>
      </c>
    </row>
    <row r="1633" spans="1:9" ht="60">
      <c r="A1633" s="204" t="s">
        <v>1957</v>
      </c>
      <c r="B1633" s="204" t="s">
        <v>143</v>
      </c>
      <c r="C1633" s="204" t="s">
        <v>2100</v>
      </c>
      <c r="D1633" s="204" t="s">
        <v>1697</v>
      </c>
      <c r="E1633" s="204" t="s">
        <v>171</v>
      </c>
      <c r="F1633" s="204" t="s">
        <v>998</v>
      </c>
      <c r="G1633" s="233">
        <f>SUM(H1634:H1637)</f>
        <v>5.34</v>
      </c>
      <c r="H1633" s="233">
        <f>TRUNC(G1633 * 1, 2)</f>
        <v>5.34</v>
      </c>
      <c r="I1633" s="234"/>
    </row>
    <row r="1634" spans="1:9" ht="60">
      <c r="A1634" s="200" t="s">
        <v>1978</v>
      </c>
      <c r="B1634" s="200" t="s">
        <v>143</v>
      </c>
      <c r="C1634" s="200" t="s">
        <v>2101</v>
      </c>
      <c r="D1634" s="200" t="s">
        <v>2102</v>
      </c>
      <c r="E1634" s="200" t="s">
        <v>18</v>
      </c>
      <c r="F1634" s="200" t="s">
        <v>25</v>
      </c>
      <c r="G1634" s="225">
        <v>2.2000000000000002</v>
      </c>
      <c r="H1634" s="225">
        <f t="shared" ref="H1634:H1637" si="223">TRUNC(F1634*G1634,2)</f>
        <v>2.2000000000000002</v>
      </c>
      <c r="I1634" s="226" t="str">
        <f>IFERROR(IF(ROUND(G1634, 2) &lt;&gt; ROUND(VLOOKUP("C"&amp;C1634,C:G, 5, FALSE), 2), "VALOR AUXILIAR DIVERGENTE", "OK"), "NÃO ENCONTRADO")</f>
        <v>OK</v>
      </c>
    </row>
    <row r="1635" spans="1:9" ht="60">
      <c r="A1635" s="200" t="s">
        <v>1978</v>
      </c>
      <c r="B1635" s="200" t="s">
        <v>143</v>
      </c>
      <c r="C1635" s="200" t="s">
        <v>2103</v>
      </c>
      <c r="D1635" s="200" t="s">
        <v>2104</v>
      </c>
      <c r="E1635" s="200" t="s">
        <v>18</v>
      </c>
      <c r="F1635" s="200" t="s">
        <v>25</v>
      </c>
      <c r="G1635" s="225">
        <v>1.48</v>
      </c>
      <c r="H1635" s="225">
        <f t="shared" si="223"/>
        <v>1.48</v>
      </c>
      <c r="I1635" s="226" t="str">
        <f>IFERROR(IF(ROUND(G1635, 2) &lt;&gt; ROUND(VLOOKUP("C"&amp;C1635,C:G, 5, FALSE), 2), "VALOR AUXILIAR DIVERGENTE", "OK"), "NÃO ENCONTRADO")</f>
        <v>OK</v>
      </c>
    </row>
    <row r="1636" spans="1:9" ht="60">
      <c r="A1636" s="200" t="s">
        <v>1978</v>
      </c>
      <c r="B1636" s="200" t="s">
        <v>143</v>
      </c>
      <c r="C1636" s="200" t="s">
        <v>2095</v>
      </c>
      <c r="D1636" s="200" t="s">
        <v>2096</v>
      </c>
      <c r="E1636" s="200" t="s">
        <v>18</v>
      </c>
      <c r="F1636" s="200" t="s">
        <v>25</v>
      </c>
      <c r="G1636" s="225">
        <v>0.31</v>
      </c>
      <c r="H1636" s="225">
        <f t="shared" si="223"/>
        <v>0.31</v>
      </c>
      <c r="I1636" s="226" t="str">
        <f>IFERROR(IF(ROUND(G1636, 2) &lt;&gt; ROUND(VLOOKUP("C"&amp;C1636,C:G, 5, FALSE), 2), "VALOR AUXILIAR DIVERGENTE", "OK"), "NÃO ENCONTRADO")</f>
        <v>OK</v>
      </c>
    </row>
    <row r="1637" spans="1:9" ht="60">
      <c r="A1637" s="200" t="s">
        <v>1978</v>
      </c>
      <c r="B1637" s="200" t="s">
        <v>143</v>
      </c>
      <c r="C1637" s="200" t="s">
        <v>2098</v>
      </c>
      <c r="D1637" s="200" t="s">
        <v>2099</v>
      </c>
      <c r="E1637" s="200" t="s">
        <v>18</v>
      </c>
      <c r="F1637" s="200" t="s">
        <v>25</v>
      </c>
      <c r="G1637" s="225">
        <v>1.35</v>
      </c>
      <c r="H1637" s="225">
        <f t="shared" si="223"/>
        <v>1.35</v>
      </c>
      <c r="I1637" s="226" t="str">
        <f>IFERROR(IF(ROUND(G1637, 2) &lt;&gt; ROUND(VLOOKUP("C"&amp;C1637,C:G, 5, FALSE), 2), "VALOR AUXILIAR DIVERGENTE", "OK"), "NÃO ENCONTRADO")</f>
        <v>OK</v>
      </c>
    </row>
    <row r="1638" spans="1:9">
      <c r="A1638" s="201" t="s">
        <v>30</v>
      </c>
      <c r="B1638" s="201" t="s">
        <v>30</v>
      </c>
      <c r="C1638" s="201" t="s">
        <v>30</v>
      </c>
      <c r="D1638" s="201" t="s">
        <v>30</v>
      </c>
      <c r="E1638" s="201" t="s">
        <v>30</v>
      </c>
      <c r="F1638" s="201" t="s">
        <v>30</v>
      </c>
      <c r="G1638" s="227" t="s">
        <v>30</v>
      </c>
      <c r="H1638" s="227" t="s">
        <v>30</v>
      </c>
      <c r="I1638" s="228" t="s">
        <v>30</v>
      </c>
    </row>
    <row r="1639" spans="1:9" ht="30">
      <c r="A1639" s="204" t="s">
        <v>1957</v>
      </c>
      <c r="B1639" s="204" t="s">
        <v>143</v>
      </c>
      <c r="C1639" s="204" t="s">
        <v>2105</v>
      </c>
      <c r="D1639" s="204" t="s">
        <v>1706</v>
      </c>
      <c r="E1639" s="204" t="s">
        <v>18</v>
      </c>
      <c r="F1639" s="204" t="s">
        <v>998</v>
      </c>
      <c r="G1639" s="233">
        <f>SUM(H1640)</f>
        <v>0.38</v>
      </c>
      <c r="H1639" s="233">
        <f>TRUNC(G1639 * 1, 2)</f>
        <v>0.38</v>
      </c>
      <c r="I1639" s="234"/>
    </row>
    <row r="1640" spans="1:9">
      <c r="A1640" s="200" t="s">
        <v>15</v>
      </c>
      <c r="B1640" s="200" t="s">
        <v>143</v>
      </c>
      <c r="C1640" s="200" t="s">
        <v>1712</v>
      </c>
      <c r="D1640" s="200" t="s">
        <v>1713</v>
      </c>
      <c r="E1640" s="200" t="s">
        <v>18</v>
      </c>
      <c r="F1640" s="200" t="s">
        <v>2078</v>
      </c>
      <c r="G1640" s="225">
        <v>26.03</v>
      </c>
      <c r="H1640" s="225">
        <f>TRUNC(F1640*G1640,2)</f>
        <v>0.38</v>
      </c>
      <c r="I1640" s="226"/>
    </row>
    <row r="1641" spans="1:9">
      <c r="A1641" s="201" t="s">
        <v>30</v>
      </c>
      <c r="B1641" s="201" t="s">
        <v>30</v>
      </c>
      <c r="C1641" s="201" t="s">
        <v>30</v>
      </c>
      <c r="D1641" s="201" t="s">
        <v>30</v>
      </c>
      <c r="E1641" s="201" t="s">
        <v>30</v>
      </c>
      <c r="F1641" s="201" t="s">
        <v>30</v>
      </c>
      <c r="G1641" s="227" t="s">
        <v>30</v>
      </c>
      <c r="H1641" s="227" t="s">
        <v>30</v>
      </c>
      <c r="I1641" s="228" t="s">
        <v>30</v>
      </c>
    </row>
    <row r="1642" spans="1:9" ht="45">
      <c r="A1642" s="204" t="s">
        <v>1957</v>
      </c>
      <c r="B1642" s="204" t="s">
        <v>143</v>
      </c>
      <c r="C1642" s="204" t="s">
        <v>2106</v>
      </c>
      <c r="D1642" s="204" t="s">
        <v>1716</v>
      </c>
      <c r="E1642" s="204" t="s">
        <v>18</v>
      </c>
      <c r="F1642" s="204" t="s">
        <v>998</v>
      </c>
      <c r="G1642" s="233">
        <f>SUM(H1643)</f>
        <v>0.12</v>
      </c>
      <c r="H1642" s="233">
        <f>TRUNC(G1642 * 1, 2)</f>
        <v>0.12</v>
      </c>
      <c r="I1642" s="234"/>
    </row>
    <row r="1643" spans="1:9" ht="45">
      <c r="A1643" s="200" t="s">
        <v>15</v>
      </c>
      <c r="B1643" s="200" t="s">
        <v>143</v>
      </c>
      <c r="C1643" s="200" t="s">
        <v>2107</v>
      </c>
      <c r="D1643" s="200" t="s">
        <v>2108</v>
      </c>
      <c r="E1643" s="200" t="s">
        <v>470</v>
      </c>
      <c r="F1643" s="200" t="s">
        <v>1997</v>
      </c>
      <c r="G1643" s="225">
        <v>8410.08</v>
      </c>
      <c r="H1643" s="225">
        <f>TRUNC(F1643*G1643,2)</f>
        <v>0.12</v>
      </c>
      <c r="I1643" s="226"/>
    </row>
    <row r="1644" spans="1:9">
      <c r="A1644" s="201" t="s">
        <v>30</v>
      </c>
      <c r="B1644" s="201" t="s">
        <v>30</v>
      </c>
      <c r="C1644" s="201" t="s">
        <v>30</v>
      </c>
      <c r="D1644" s="201" t="s">
        <v>30</v>
      </c>
      <c r="E1644" s="201" t="s">
        <v>30</v>
      </c>
      <c r="F1644" s="201" t="s">
        <v>30</v>
      </c>
      <c r="G1644" s="227" t="s">
        <v>30</v>
      </c>
      <c r="H1644" s="227" t="s">
        <v>30</v>
      </c>
      <c r="I1644" s="228" t="s">
        <v>30</v>
      </c>
    </row>
    <row r="1645" spans="1:9" ht="45">
      <c r="A1645" s="204" t="s">
        <v>1957</v>
      </c>
      <c r="B1645" s="204" t="s">
        <v>143</v>
      </c>
      <c r="C1645" s="204" t="s">
        <v>2109</v>
      </c>
      <c r="D1645" s="204" t="s">
        <v>1719</v>
      </c>
      <c r="E1645" s="204" t="s">
        <v>18</v>
      </c>
      <c r="F1645" s="204" t="s">
        <v>998</v>
      </c>
      <c r="G1645" s="233">
        <f>SUM(H1646)</f>
        <v>0.53</v>
      </c>
      <c r="H1645" s="233">
        <f>TRUNC(G1645 * 1, 2)</f>
        <v>0.53</v>
      </c>
      <c r="I1645" s="234"/>
    </row>
    <row r="1646" spans="1:9" ht="45">
      <c r="A1646" s="200" t="s">
        <v>15</v>
      </c>
      <c r="B1646" s="200" t="s">
        <v>143</v>
      </c>
      <c r="C1646" s="200" t="s">
        <v>2107</v>
      </c>
      <c r="D1646" s="200" t="s">
        <v>2108</v>
      </c>
      <c r="E1646" s="200" t="s">
        <v>470</v>
      </c>
      <c r="F1646" s="200" t="s">
        <v>2061</v>
      </c>
      <c r="G1646" s="225">
        <v>8410.08</v>
      </c>
      <c r="H1646" s="225">
        <f>TRUNC(F1646*G1646,2)</f>
        <v>0.53</v>
      </c>
      <c r="I1646" s="226"/>
    </row>
    <row r="1647" spans="1:9">
      <c r="A1647" s="201" t="s">
        <v>30</v>
      </c>
      <c r="B1647" s="201" t="s">
        <v>30</v>
      </c>
      <c r="C1647" s="201" t="s">
        <v>30</v>
      </c>
      <c r="D1647" s="201" t="s">
        <v>30</v>
      </c>
      <c r="E1647" s="201" t="s">
        <v>30</v>
      </c>
      <c r="F1647" s="201" t="s">
        <v>30</v>
      </c>
      <c r="G1647" s="227" t="s">
        <v>30</v>
      </c>
      <c r="H1647" s="227" t="s">
        <v>30</v>
      </c>
      <c r="I1647" s="228" t="s">
        <v>30</v>
      </c>
    </row>
    <row r="1648" spans="1:9" ht="45">
      <c r="A1648" s="204" t="s">
        <v>1957</v>
      </c>
      <c r="B1648" s="204" t="s">
        <v>143</v>
      </c>
      <c r="C1648" s="204" t="s">
        <v>2110</v>
      </c>
      <c r="D1648" s="204" t="s">
        <v>1722</v>
      </c>
      <c r="E1648" s="204" t="s">
        <v>18</v>
      </c>
      <c r="F1648" s="204" t="s">
        <v>998</v>
      </c>
      <c r="G1648" s="233">
        <f>SUM(H1649)</f>
        <v>2.23</v>
      </c>
      <c r="H1648" s="233">
        <f>TRUNC(G1648 * 1, 2)</f>
        <v>2.23</v>
      </c>
      <c r="I1648" s="234"/>
    </row>
    <row r="1649" spans="1:9" ht="30">
      <c r="A1649" s="200" t="s">
        <v>15</v>
      </c>
      <c r="B1649" s="200" t="s">
        <v>143</v>
      </c>
      <c r="C1649" s="200" t="s">
        <v>2087</v>
      </c>
      <c r="D1649" s="200" t="s">
        <v>2088</v>
      </c>
      <c r="E1649" s="200" t="s">
        <v>2089</v>
      </c>
      <c r="F1649" s="200" t="s">
        <v>2111</v>
      </c>
      <c r="G1649" s="225">
        <v>0.88</v>
      </c>
      <c r="H1649" s="225">
        <f>TRUNC(F1649*G1649,2)</f>
        <v>2.23</v>
      </c>
      <c r="I1649" s="226"/>
    </row>
    <row r="1650" spans="1:9">
      <c r="A1650" s="201" t="s">
        <v>30</v>
      </c>
      <c r="B1650" s="201" t="s">
        <v>30</v>
      </c>
      <c r="C1650" s="201" t="s">
        <v>30</v>
      </c>
      <c r="D1650" s="201" t="s">
        <v>30</v>
      </c>
      <c r="E1650" s="201" t="s">
        <v>30</v>
      </c>
      <c r="F1650" s="201" t="s">
        <v>30</v>
      </c>
      <c r="G1650" s="227" t="s">
        <v>30</v>
      </c>
      <c r="H1650" s="227" t="s">
        <v>30</v>
      </c>
      <c r="I1650" s="228" t="s">
        <v>30</v>
      </c>
    </row>
    <row r="1651" spans="1:9" ht="45">
      <c r="A1651" s="204" t="s">
        <v>1957</v>
      </c>
      <c r="B1651" s="204" t="s">
        <v>143</v>
      </c>
      <c r="C1651" s="204" t="s">
        <v>2112</v>
      </c>
      <c r="D1651" s="204" t="s">
        <v>1724</v>
      </c>
      <c r="E1651" s="204" t="s">
        <v>18</v>
      </c>
      <c r="F1651" s="204" t="s">
        <v>998</v>
      </c>
      <c r="G1651" s="233">
        <f>SUM(H1652)</f>
        <v>0.42</v>
      </c>
      <c r="H1651" s="233">
        <f>TRUNC(G1651 * 1, 2)</f>
        <v>0.42</v>
      </c>
      <c r="I1651" s="234"/>
    </row>
    <row r="1652" spans="1:9" ht="45">
      <c r="A1652" s="200" t="s">
        <v>15</v>
      </c>
      <c r="B1652" s="200" t="s">
        <v>143</v>
      </c>
      <c r="C1652" s="200" t="s">
        <v>2107</v>
      </c>
      <c r="D1652" s="200" t="s">
        <v>2108</v>
      </c>
      <c r="E1652" s="200" t="s">
        <v>470</v>
      </c>
      <c r="F1652" s="200" t="s">
        <v>2113</v>
      </c>
      <c r="G1652" s="225">
        <v>8410.08</v>
      </c>
      <c r="H1652" s="225">
        <f>TRUNC(F1652*G1652,2)</f>
        <v>0.42</v>
      </c>
      <c r="I1652" s="226"/>
    </row>
    <row r="1653" spans="1:9">
      <c r="A1653" s="201" t="s">
        <v>30</v>
      </c>
      <c r="B1653" s="201" t="s">
        <v>30</v>
      </c>
      <c r="C1653" s="201" t="s">
        <v>30</v>
      </c>
      <c r="D1653" s="201" t="s">
        <v>30</v>
      </c>
      <c r="E1653" s="201" t="s">
        <v>30</v>
      </c>
      <c r="F1653" s="201" t="s">
        <v>30</v>
      </c>
      <c r="G1653" s="227" t="s">
        <v>30</v>
      </c>
      <c r="H1653" s="227" t="s">
        <v>30</v>
      </c>
      <c r="I1653" s="228" t="s">
        <v>30</v>
      </c>
    </row>
    <row r="1654" spans="1:9" ht="60">
      <c r="A1654" s="204" t="s">
        <v>1957</v>
      </c>
      <c r="B1654" s="204" t="s">
        <v>143</v>
      </c>
      <c r="C1654" s="204" t="s">
        <v>2114</v>
      </c>
      <c r="D1654" s="204" t="s">
        <v>1727</v>
      </c>
      <c r="E1654" s="204" t="s">
        <v>18</v>
      </c>
      <c r="F1654" s="204" t="s">
        <v>998</v>
      </c>
      <c r="G1654" s="233">
        <f>SUM(H1655)</f>
        <v>7.0000000000000007E-2</v>
      </c>
      <c r="H1654" s="233">
        <f>TRUNC(G1654 * 1, 2)</f>
        <v>7.0000000000000007E-2</v>
      </c>
      <c r="I1654" s="234"/>
    </row>
    <row r="1655" spans="1:9" ht="60">
      <c r="A1655" s="200" t="s">
        <v>15</v>
      </c>
      <c r="B1655" s="200" t="s">
        <v>143</v>
      </c>
      <c r="C1655" s="200" t="s">
        <v>2115</v>
      </c>
      <c r="D1655" s="200" t="s">
        <v>2116</v>
      </c>
      <c r="E1655" s="200" t="s">
        <v>470</v>
      </c>
      <c r="F1655" s="200" t="s">
        <v>1997</v>
      </c>
      <c r="G1655" s="225">
        <v>5214.6499999999996</v>
      </c>
      <c r="H1655" s="225">
        <f>TRUNC(F1655*G1655,2)</f>
        <v>7.0000000000000007E-2</v>
      </c>
      <c r="I1655" s="226"/>
    </row>
    <row r="1656" spans="1:9">
      <c r="A1656" s="201" t="s">
        <v>30</v>
      </c>
      <c r="B1656" s="201" t="s">
        <v>30</v>
      </c>
      <c r="C1656" s="201" t="s">
        <v>30</v>
      </c>
      <c r="D1656" s="201" t="s">
        <v>30</v>
      </c>
      <c r="E1656" s="201" t="s">
        <v>30</v>
      </c>
      <c r="F1656" s="201" t="s">
        <v>30</v>
      </c>
      <c r="G1656" s="227" t="s">
        <v>30</v>
      </c>
      <c r="H1656" s="227" t="s">
        <v>30</v>
      </c>
      <c r="I1656" s="228" t="s">
        <v>30</v>
      </c>
    </row>
    <row r="1657" spans="1:9" ht="60">
      <c r="A1657" s="204" t="s">
        <v>1957</v>
      </c>
      <c r="B1657" s="204" t="s">
        <v>143</v>
      </c>
      <c r="C1657" s="204" t="s">
        <v>2117</v>
      </c>
      <c r="D1657" s="204" t="s">
        <v>1730</v>
      </c>
      <c r="E1657" s="204" t="s">
        <v>18</v>
      </c>
      <c r="F1657" s="204" t="s">
        <v>998</v>
      </c>
      <c r="G1657" s="233">
        <f>SUM(H1658)</f>
        <v>0.33</v>
      </c>
      <c r="H1657" s="233">
        <f>TRUNC(G1657 * 1, 2)</f>
        <v>0.33</v>
      </c>
      <c r="I1657" s="234"/>
    </row>
    <row r="1658" spans="1:9" ht="60">
      <c r="A1658" s="200" t="s">
        <v>15</v>
      </c>
      <c r="B1658" s="200" t="s">
        <v>143</v>
      </c>
      <c r="C1658" s="200" t="s">
        <v>2115</v>
      </c>
      <c r="D1658" s="200" t="s">
        <v>2116</v>
      </c>
      <c r="E1658" s="200" t="s">
        <v>470</v>
      </c>
      <c r="F1658" s="200" t="s">
        <v>2061</v>
      </c>
      <c r="G1658" s="225">
        <v>5214.6499999999996</v>
      </c>
      <c r="H1658" s="225">
        <f>TRUNC(F1658*G1658,2)</f>
        <v>0.33</v>
      </c>
      <c r="I1658" s="226"/>
    </row>
    <row r="1659" spans="1:9">
      <c r="A1659" s="201" t="s">
        <v>30</v>
      </c>
      <c r="B1659" s="201" t="s">
        <v>30</v>
      </c>
      <c r="C1659" s="201" t="s">
        <v>30</v>
      </c>
      <c r="D1659" s="201" t="s">
        <v>30</v>
      </c>
      <c r="E1659" s="201" t="s">
        <v>30</v>
      </c>
      <c r="F1659" s="201" t="s">
        <v>30</v>
      </c>
      <c r="G1659" s="227" t="s">
        <v>30</v>
      </c>
      <c r="H1659" s="227" t="s">
        <v>30</v>
      </c>
      <c r="I1659" s="228" t="s">
        <v>30</v>
      </c>
    </row>
    <row r="1660" spans="1:9" ht="60">
      <c r="A1660" s="204" t="s">
        <v>1957</v>
      </c>
      <c r="B1660" s="204" t="s">
        <v>143</v>
      </c>
      <c r="C1660" s="204" t="s">
        <v>2118</v>
      </c>
      <c r="D1660" s="204" t="s">
        <v>1733</v>
      </c>
      <c r="E1660" s="204" t="s">
        <v>18</v>
      </c>
      <c r="F1660" s="204" t="s">
        <v>998</v>
      </c>
      <c r="G1660" s="233">
        <f>SUM(H1661)</f>
        <v>1.1000000000000001</v>
      </c>
      <c r="H1660" s="233">
        <f>TRUNC(G1660 * 1, 2)</f>
        <v>1.1000000000000001</v>
      </c>
      <c r="I1660" s="234"/>
    </row>
    <row r="1661" spans="1:9" ht="30">
      <c r="A1661" s="200" t="s">
        <v>15</v>
      </c>
      <c r="B1661" s="200" t="s">
        <v>143</v>
      </c>
      <c r="C1661" s="200" t="s">
        <v>2087</v>
      </c>
      <c r="D1661" s="200" t="s">
        <v>2088</v>
      </c>
      <c r="E1661" s="200" t="s">
        <v>2089</v>
      </c>
      <c r="F1661" s="200" t="s">
        <v>999</v>
      </c>
      <c r="G1661" s="225">
        <v>0.88</v>
      </c>
      <c r="H1661" s="225">
        <f>TRUNC(F1661*G1661,2)</f>
        <v>1.1000000000000001</v>
      </c>
      <c r="I1661" s="226"/>
    </row>
    <row r="1662" spans="1:9">
      <c r="A1662" s="201" t="s">
        <v>30</v>
      </c>
      <c r="B1662" s="201" t="s">
        <v>30</v>
      </c>
      <c r="C1662" s="201" t="s">
        <v>30</v>
      </c>
      <c r="D1662" s="201" t="s">
        <v>30</v>
      </c>
      <c r="E1662" s="201" t="s">
        <v>30</v>
      </c>
      <c r="F1662" s="201" t="s">
        <v>30</v>
      </c>
      <c r="G1662" s="227" t="s">
        <v>30</v>
      </c>
      <c r="H1662" s="227" t="s">
        <v>30</v>
      </c>
      <c r="I1662" s="228" t="s">
        <v>30</v>
      </c>
    </row>
    <row r="1663" spans="1:9" ht="60">
      <c r="A1663" s="204" t="s">
        <v>1957</v>
      </c>
      <c r="B1663" s="204" t="s">
        <v>143</v>
      </c>
      <c r="C1663" s="204" t="s">
        <v>2119</v>
      </c>
      <c r="D1663" s="204" t="s">
        <v>1735</v>
      </c>
      <c r="E1663" s="204" t="s">
        <v>18</v>
      </c>
      <c r="F1663" s="204" t="s">
        <v>998</v>
      </c>
      <c r="G1663" s="233">
        <f>SUM(H1664)</f>
        <v>0.36</v>
      </c>
      <c r="H1663" s="233">
        <f>TRUNC(G1663 * 1, 2)</f>
        <v>0.36</v>
      </c>
      <c r="I1663" s="234"/>
    </row>
    <row r="1664" spans="1:9" ht="60">
      <c r="A1664" s="200" t="s">
        <v>15</v>
      </c>
      <c r="B1664" s="200" t="s">
        <v>143</v>
      </c>
      <c r="C1664" s="200" t="s">
        <v>2115</v>
      </c>
      <c r="D1664" s="200" t="s">
        <v>2116</v>
      </c>
      <c r="E1664" s="200" t="s">
        <v>470</v>
      </c>
      <c r="F1664" s="200" t="s">
        <v>2009</v>
      </c>
      <c r="G1664" s="225">
        <v>5214.6499999999996</v>
      </c>
      <c r="H1664" s="225">
        <f>TRUNC(F1664*G1664,2)</f>
        <v>0.36</v>
      </c>
      <c r="I1664" s="226"/>
    </row>
    <row r="1665" spans="1:9">
      <c r="A1665" s="201" t="s">
        <v>30</v>
      </c>
      <c r="B1665" s="201" t="s">
        <v>30</v>
      </c>
      <c r="C1665" s="201" t="s">
        <v>30</v>
      </c>
      <c r="D1665" s="201" t="s">
        <v>30</v>
      </c>
      <c r="E1665" s="201" t="s">
        <v>30</v>
      </c>
      <c r="F1665" s="201" t="s">
        <v>30</v>
      </c>
      <c r="G1665" s="227" t="s">
        <v>30</v>
      </c>
      <c r="H1665" s="227" t="s">
        <v>30</v>
      </c>
      <c r="I1665" s="228" t="s">
        <v>30</v>
      </c>
    </row>
    <row r="1666" spans="1:9" ht="45">
      <c r="A1666" s="204" t="s">
        <v>1957</v>
      </c>
      <c r="B1666" s="204" t="s">
        <v>143</v>
      </c>
      <c r="C1666" s="204" t="s">
        <v>2120</v>
      </c>
      <c r="D1666" s="204" t="s">
        <v>1739</v>
      </c>
      <c r="E1666" s="204" t="s">
        <v>18</v>
      </c>
      <c r="F1666" s="204" t="s">
        <v>998</v>
      </c>
      <c r="G1666" s="233">
        <f>SUM(H1667)</f>
        <v>0.21</v>
      </c>
      <c r="H1666" s="233">
        <f>TRUNC(G1666 * 1, 2)</f>
        <v>0.21</v>
      </c>
      <c r="I1666" s="234"/>
    </row>
    <row r="1667" spans="1:9" ht="30">
      <c r="A1667" s="200" t="s">
        <v>15</v>
      </c>
      <c r="B1667" s="200" t="s">
        <v>143</v>
      </c>
      <c r="C1667" s="200" t="s">
        <v>1744</v>
      </c>
      <c r="D1667" s="200" t="s">
        <v>1745</v>
      </c>
      <c r="E1667" s="200" t="s">
        <v>18</v>
      </c>
      <c r="F1667" s="200" t="s">
        <v>2121</v>
      </c>
      <c r="G1667" s="225">
        <v>25.93</v>
      </c>
      <c r="H1667" s="225">
        <f>TRUNC(F1667*G1667,2)</f>
        <v>0.21</v>
      </c>
      <c r="I1667" s="226"/>
    </row>
    <row r="1668" spans="1:9">
      <c r="A1668" s="201" t="s">
        <v>30</v>
      </c>
      <c r="B1668" s="201" t="s">
        <v>30</v>
      </c>
      <c r="C1668" s="201" t="s">
        <v>30</v>
      </c>
      <c r="D1668" s="201" t="s">
        <v>30</v>
      </c>
      <c r="E1668" s="201" t="s">
        <v>30</v>
      </c>
      <c r="F1668" s="201" t="s">
        <v>30</v>
      </c>
      <c r="G1668" s="227" t="s">
        <v>30</v>
      </c>
      <c r="H1668" s="227" t="s">
        <v>30</v>
      </c>
      <c r="I1668" s="228" t="s">
        <v>30</v>
      </c>
    </row>
    <row r="1669" spans="1:9" ht="45">
      <c r="A1669" s="204" t="s">
        <v>1957</v>
      </c>
      <c r="B1669" s="204" t="s">
        <v>143</v>
      </c>
      <c r="C1669" s="204" t="s">
        <v>2122</v>
      </c>
      <c r="D1669" s="204" t="s">
        <v>1749</v>
      </c>
      <c r="E1669" s="204" t="s">
        <v>18</v>
      </c>
      <c r="F1669" s="204" t="s">
        <v>998</v>
      </c>
      <c r="G1669" s="233">
        <f>SUM(H1670)</f>
        <v>0.01</v>
      </c>
      <c r="H1669" s="233">
        <f>TRUNC(G1669 * 1, 2)</f>
        <v>0.01</v>
      </c>
      <c r="I1669" s="234"/>
    </row>
    <row r="1670" spans="1:9" ht="45">
      <c r="A1670" s="200" t="s">
        <v>15</v>
      </c>
      <c r="B1670" s="200" t="s">
        <v>143</v>
      </c>
      <c r="C1670" s="200" t="s">
        <v>2123</v>
      </c>
      <c r="D1670" s="200" t="s">
        <v>2124</v>
      </c>
      <c r="E1670" s="200" t="s">
        <v>470</v>
      </c>
      <c r="F1670" s="200" t="s">
        <v>1997</v>
      </c>
      <c r="G1670" s="225">
        <v>1252.51</v>
      </c>
      <c r="H1670" s="225">
        <f>TRUNC(F1670*G1670,2)</f>
        <v>0.01</v>
      </c>
      <c r="I1670" s="226"/>
    </row>
    <row r="1671" spans="1:9">
      <c r="A1671" s="201" t="s">
        <v>30</v>
      </c>
      <c r="B1671" s="201" t="s">
        <v>30</v>
      </c>
      <c r="C1671" s="201" t="s">
        <v>30</v>
      </c>
      <c r="D1671" s="201" t="s">
        <v>30</v>
      </c>
      <c r="E1671" s="201" t="s">
        <v>30</v>
      </c>
      <c r="F1671" s="201" t="s">
        <v>30</v>
      </c>
      <c r="G1671" s="227" t="s">
        <v>30</v>
      </c>
      <c r="H1671" s="227" t="s">
        <v>30</v>
      </c>
      <c r="I1671" s="228" t="s">
        <v>30</v>
      </c>
    </row>
    <row r="1672" spans="1:9" ht="45">
      <c r="A1672" s="204" t="s">
        <v>1957</v>
      </c>
      <c r="B1672" s="204" t="s">
        <v>143</v>
      </c>
      <c r="C1672" s="204" t="s">
        <v>2125</v>
      </c>
      <c r="D1672" s="204" t="s">
        <v>1751</v>
      </c>
      <c r="E1672" s="204" t="s">
        <v>18</v>
      </c>
      <c r="F1672" s="204" t="s">
        <v>998</v>
      </c>
      <c r="G1672" s="233">
        <f>SUM(H1673)</f>
        <v>0.09</v>
      </c>
      <c r="H1672" s="233">
        <f>TRUNC(G1672 * 1, 2)</f>
        <v>0.09</v>
      </c>
      <c r="I1672" s="234"/>
    </row>
    <row r="1673" spans="1:9" ht="45">
      <c r="A1673" s="200" t="s">
        <v>15</v>
      </c>
      <c r="B1673" s="200" t="s">
        <v>143</v>
      </c>
      <c r="C1673" s="200" t="s">
        <v>2123</v>
      </c>
      <c r="D1673" s="200" t="s">
        <v>2124</v>
      </c>
      <c r="E1673" s="200" t="s">
        <v>470</v>
      </c>
      <c r="F1673" s="200" t="s">
        <v>2126</v>
      </c>
      <c r="G1673" s="225">
        <v>1252.51</v>
      </c>
      <c r="H1673" s="225">
        <f>TRUNC(F1673*G1673,2)</f>
        <v>0.09</v>
      </c>
      <c r="I1673" s="226"/>
    </row>
    <row r="1674" spans="1:9">
      <c r="A1674" s="201" t="s">
        <v>30</v>
      </c>
      <c r="B1674" s="201" t="s">
        <v>30</v>
      </c>
      <c r="C1674" s="201" t="s">
        <v>30</v>
      </c>
      <c r="D1674" s="201" t="s">
        <v>30</v>
      </c>
      <c r="E1674" s="201" t="s">
        <v>30</v>
      </c>
      <c r="F1674" s="201" t="s">
        <v>30</v>
      </c>
      <c r="G1674" s="227" t="s">
        <v>30</v>
      </c>
      <c r="H1674" s="227" t="s">
        <v>30</v>
      </c>
      <c r="I1674" s="228" t="s">
        <v>30</v>
      </c>
    </row>
    <row r="1675" spans="1:9" ht="30">
      <c r="A1675" s="204" t="s">
        <v>1957</v>
      </c>
      <c r="B1675" s="204" t="s">
        <v>143</v>
      </c>
      <c r="C1675" s="204" t="s">
        <v>2127</v>
      </c>
      <c r="D1675" s="204" t="s">
        <v>1753</v>
      </c>
      <c r="E1675" s="204" t="s">
        <v>18</v>
      </c>
      <c r="F1675" s="204" t="s">
        <v>998</v>
      </c>
      <c r="G1675" s="233">
        <f>SUM(H1676:H1683)</f>
        <v>39.06</v>
      </c>
      <c r="H1675" s="233">
        <f>TRUNC(G1675 * 1, 2)</f>
        <v>39.06</v>
      </c>
      <c r="I1675" s="234"/>
    </row>
    <row r="1676" spans="1:9" ht="45">
      <c r="A1676" s="200" t="s">
        <v>1978</v>
      </c>
      <c r="B1676" s="200" t="s">
        <v>143</v>
      </c>
      <c r="C1676" s="200" t="s">
        <v>2128</v>
      </c>
      <c r="D1676" s="200" t="s">
        <v>2129</v>
      </c>
      <c r="E1676" s="200" t="s">
        <v>18</v>
      </c>
      <c r="F1676" s="200" t="s">
        <v>25</v>
      </c>
      <c r="G1676" s="225">
        <v>0.35</v>
      </c>
      <c r="H1676" s="225">
        <f t="shared" ref="H1676:H1683" si="224">TRUNC(F1676*G1676,2)</f>
        <v>0.35</v>
      </c>
      <c r="I1676" s="226" t="str">
        <f>IFERROR(IF(ROUND(G1676, 2) &lt;&gt; ROUND(VLOOKUP("C"&amp;C1676,C:G, 5, FALSE), 2), "VALOR AUXILIAR DIVERGENTE", "OK"), "NÃO ENCONTRADO")</f>
        <v>OK</v>
      </c>
    </row>
    <row r="1677" spans="1:9" ht="30">
      <c r="A1677" s="200" t="s">
        <v>15</v>
      </c>
      <c r="B1677" s="200" t="s">
        <v>143</v>
      </c>
      <c r="C1677" s="200" t="s">
        <v>1740</v>
      </c>
      <c r="D1677" s="200" t="s">
        <v>1741</v>
      </c>
      <c r="E1677" s="200" t="s">
        <v>18</v>
      </c>
      <c r="F1677" s="200" t="s">
        <v>25</v>
      </c>
      <c r="G1677" s="225">
        <v>0.92</v>
      </c>
      <c r="H1677" s="225">
        <f t="shared" si="224"/>
        <v>0.92</v>
      </c>
      <c r="I1677" s="226"/>
    </row>
    <row r="1678" spans="1:9" ht="45">
      <c r="A1678" s="200" t="s">
        <v>15</v>
      </c>
      <c r="B1678" s="200" t="s">
        <v>143</v>
      </c>
      <c r="C1678" s="200" t="s">
        <v>1742</v>
      </c>
      <c r="D1678" s="200" t="s">
        <v>1743</v>
      </c>
      <c r="E1678" s="200" t="s">
        <v>18</v>
      </c>
      <c r="F1678" s="200" t="s">
        <v>25</v>
      </c>
      <c r="G1678" s="225">
        <v>0.02</v>
      </c>
      <c r="H1678" s="225">
        <f t="shared" si="224"/>
        <v>0.02</v>
      </c>
      <c r="I1678" s="226"/>
    </row>
    <row r="1679" spans="1:9" ht="30">
      <c r="A1679" s="200" t="s">
        <v>15</v>
      </c>
      <c r="B1679" s="200" t="s">
        <v>143</v>
      </c>
      <c r="C1679" s="200" t="s">
        <v>1494</v>
      </c>
      <c r="D1679" s="200" t="s">
        <v>1495</v>
      </c>
      <c r="E1679" s="200" t="s">
        <v>18</v>
      </c>
      <c r="F1679" s="200" t="s">
        <v>25</v>
      </c>
      <c r="G1679" s="225">
        <v>0.11</v>
      </c>
      <c r="H1679" s="225">
        <f t="shared" si="224"/>
        <v>0.11</v>
      </c>
      <c r="I1679" s="226"/>
    </row>
    <row r="1680" spans="1:9" ht="30">
      <c r="A1680" s="200" t="s">
        <v>15</v>
      </c>
      <c r="B1680" s="200" t="s">
        <v>143</v>
      </c>
      <c r="C1680" s="200" t="s">
        <v>1496</v>
      </c>
      <c r="D1680" s="200" t="s">
        <v>1497</v>
      </c>
      <c r="E1680" s="200" t="s">
        <v>18</v>
      </c>
      <c r="F1680" s="200" t="s">
        <v>25</v>
      </c>
      <c r="G1680" s="225">
        <v>1.43</v>
      </c>
      <c r="H1680" s="225">
        <f t="shared" si="224"/>
        <v>1.43</v>
      </c>
      <c r="I1680" s="226"/>
    </row>
    <row r="1681" spans="1:9" ht="30">
      <c r="A1681" s="200" t="s">
        <v>15</v>
      </c>
      <c r="B1681" s="200" t="s">
        <v>143</v>
      </c>
      <c r="C1681" s="200" t="s">
        <v>1498</v>
      </c>
      <c r="D1681" s="200" t="s">
        <v>1499</v>
      </c>
      <c r="E1681" s="200" t="s">
        <v>18</v>
      </c>
      <c r="F1681" s="200" t="s">
        <v>25</v>
      </c>
      <c r="G1681" s="225">
        <v>1.07</v>
      </c>
      <c r="H1681" s="225">
        <f t="shared" si="224"/>
        <v>1.07</v>
      </c>
      <c r="I1681" s="226"/>
    </row>
    <row r="1682" spans="1:9" ht="30">
      <c r="A1682" s="200" t="s">
        <v>15</v>
      </c>
      <c r="B1682" s="200" t="s">
        <v>143</v>
      </c>
      <c r="C1682" s="200" t="s">
        <v>1500</v>
      </c>
      <c r="D1682" s="200" t="s">
        <v>1501</v>
      </c>
      <c r="E1682" s="200" t="s">
        <v>18</v>
      </c>
      <c r="F1682" s="200" t="s">
        <v>25</v>
      </c>
      <c r="G1682" s="225">
        <v>4.4800000000000004</v>
      </c>
      <c r="H1682" s="225">
        <f t="shared" si="224"/>
        <v>4.4800000000000004</v>
      </c>
      <c r="I1682" s="226"/>
    </row>
    <row r="1683" spans="1:9" ht="30">
      <c r="A1683" s="200" t="s">
        <v>15</v>
      </c>
      <c r="B1683" s="200" t="s">
        <v>143</v>
      </c>
      <c r="C1683" s="200" t="s">
        <v>2130</v>
      </c>
      <c r="D1683" s="200" t="s">
        <v>2131</v>
      </c>
      <c r="E1683" s="200" t="s">
        <v>18</v>
      </c>
      <c r="F1683" s="200" t="s">
        <v>25</v>
      </c>
      <c r="G1683" s="225">
        <v>30.68</v>
      </c>
      <c r="H1683" s="225">
        <f t="shared" si="224"/>
        <v>30.68</v>
      </c>
      <c r="I1683" s="226"/>
    </row>
    <row r="1684" spans="1:9">
      <c r="A1684" s="201" t="s">
        <v>30</v>
      </c>
      <c r="B1684" s="201" t="s">
        <v>30</v>
      </c>
      <c r="C1684" s="201" t="s">
        <v>30</v>
      </c>
      <c r="D1684" s="201" t="s">
        <v>30</v>
      </c>
      <c r="E1684" s="201" t="s">
        <v>30</v>
      </c>
      <c r="F1684" s="201" t="s">
        <v>30</v>
      </c>
      <c r="G1684" s="227" t="s">
        <v>30</v>
      </c>
      <c r="H1684" s="227" t="s">
        <v>30</v>
      </c>
      <c r="I1684" s="228" t="s">
        <v>30</v>
      </c>
    </row>
    <row r="1685" spans="1:9" ht="45">
      <c r="A1685" s="204" t="s">
        <v>1957</v>
      </c>
      <c r="B1685" s="204" t="s">
        <v>143</v>
      </c>
      <c r="C1685" s="204" t="s">
        <v>2132</v>
      </c>
      <c r="D1685" s="204" t="s">
        <v>1756</v>
      </c>
      <c r="E1685" s="204" t="s">
        <v>18</v>
      </c>
      <c r="F1685" s="204" t="s">
        <v>998</v>
      </c>
      <c r="G1685" s="233">
        <f>SUM(H1686)</f>
        <v>1.19</v>
      </c>
      <c r="H1685" s="233">
        <f>TRUNC(G1685 * 1, 2)</f>
        <v>1.19</v>
      </c>
      <c r="I1685" s="234"/>
    </row>
    <row r="1686" spans="1:9" ht="30">
      <c r="A1686" s="200" t="s">
        <v>15</v>
      </c>
      <c r="B1686" s="200" t="s">
        <v>143</v>
      </c>
      <c r="C1686" s="200" t="s">
        <v>2087</v>
      </c>
      <c r="D1686" s="200" t="s">
        <v>2088</v>
      </c>
      <c r="E1686" s="200" t="s">
        <v>2089</v>
      </c>
      <c r="F1686" s="200" t="s">
        <v>852</v>
      </c>
      <c r="G1686" s="225">
        <v>0.88</v>
      </c>
      <c r="H1686" s="225">
        <f>TRUNC(F1686*G1686,2)</f>
        <v>1.19</v>
      </c>
      <c r="I1686" s="226"/>
    </row>
    <row r="1687" spans="1:9">
      <c r="A1687" s="201" t="s">
        <v>30</v>
      </c>
      <c r="B1687" s="201" t="s">
        <v>30</v>
      </c>
      <c r="C1687" s="201" t="s">
        <v>30</v>
      </c>
      <c r="D1687" s="201" t="s">
        <v>30</v>
      </c>
      <c r="E1687" s="201" t="s">
        <v>30</v>
      </c>
      <c r="F1687" s="201" t="s">
        <v>30</v>
      </c>
      <c r="G1687" s="227" t="s">
        <v>30</v>
      </c>
      <c r="H1687" s="227" t="s">
        <v>30</v>
      </c>
      <c r="I1687" s="228" t="s">
        <v>30</v>
      </c>
    </row>
    <row r="1688" spans="1:9" ht="45">
      <c r="A1688" s="204" t="s">
        <v>1957</v>
      </c>
      <c r="B1688" s="204" t="s">
        <v>143</v>
      </c>
      <c r="C1688" s="204" t="s">
        <v>2133</v>
      </c>
      <c r="D1688" s="204" t="s">
        <v>1760</v>
      </c>
      <c r="E1688" s="204" t="s">
        <v>18</v>
      </c>
      <c r="F1688" s="204" t="s">
        <v>998</v>
      </c>
      <c r="G1688" s="233">
        <f>SUM(H1689)</f>
        <v>0.06</v>
      </c>
      <c r="H1688" s="233">
        <f>TRUNC(G1688 * 1, 2)</f>
        <v>0.06</v>
      </c>
      <c r="I1688" s="234"/>
    </row>
    <row r="1689" spans="1:9" ht="45">
      <c r="A1689" s="200" t="s">
        <v>15</v>
      </c>
      <c r="B1689" s="200" t="s">
        <v>143</v>
      </c>
      <c r="C1689" s="200" t="s">
        <v>2123</v>
      </c>
      <c r="D1689" s="200" t="s">
        <v>2124</v>
      </c>
      <c r="E1689" s="200" t="s">
        <v>470</v>
      </c>
      <c r="F1689" s="200" t="s">
        <v>2113</v>
      </c>
      <c r="G1689" s="225">
        <v>1252.51</v>
      </c>
      <c r="H1689" s="225">
        <f>TRUNC(F1689*G1689,2)</f>
        <v>0.06</v>
      </c>
      <c r="I1689" s="226"/>
    </row>
    <row r="1690" spans="1:9">
      <c r="A1690" s="201" t="s">
        <v>30</v>
      </c>
      <c r="B1690" s="201" t="s">
        <v>30</v>
      </c>
      <c r="C1690" s="201" t="s">
        <v>30</v>
      </c>
      <c r="D1690" s="201" t="s">
        <v>30</v>
      </c>
      <c r="E1690" s="201" t="s">
        <v>30</v>
      </c>
      <c r="F1690" s="201" t="s">
        <v>30</v>
      </c>
      <c r="G1690" s="227" t="s">
        <v>30</v>
      </c>
      <c r="H1690" s="227" t="s">
        <v>30</v>
      </c>
      <c r="I1690" s="228" t="s">
        <v>30</v>
      </c>
    </row>
    <row r="1691" spans="1:9" ht="30">
      <c r="A1691" s="204" t="s">
        <v>1957</v>
      </c>
      <c r="B1691" s="204" t="s">
        <v>143</v>
      </c>
      <c r="C1691" s="204" t="s">
        <v>2134</v>
      </c>
      <c r="D1691" s="204" t="s">
        <v>1769</v>
      </c>
      <c r="E1691" s="204" t="s">
        <v>18</v>
      </c>
      <c r="F1691" s="204" t="s">
        <v>998</v>
      </c>
      <c r="G1691" s="233">
        <f>SUM(H1692)</f>
        <v>0.01</v>
      </c>
      <c r="H1691" s="233">
        <f>TRUNC(G1691 * 1, 2)</f>
        <v>0.01</v>
      </c>
      <c r="I1691" s="234"/>
    </row>
    <row r="1692" spans="1:9" ht="30">
      <c r="A1692" s="200" t="s">
        <v>15</v>
      </c>
      <c r="B1692" s="200" t="s">
        <v>143</v>
      </c>
      <c r="C1692" s="200" t="s">
        <v>2135</v>
      </c>
      <c r="D1692" s="200" t="s">
        <v>2136</v>
      </c>
      <c r="E1692" s="200" t="s">
        <v>470</v>
      </c>
      <c r="F1692" s="200" t="s">
        <v>2137</v>
      </c>
      <c r="G1692" s="225">
        <v>889.9</v>
      </c>
      <c r="H1692" s="225">
        <f>TRUNC(F1692*G1692,2)</f>
        <v>0.01</v>
      </c>
      <c r="I1692" s="226"/>
    </row>
    <row r="1693" spans="1:9">
      <c r="A1693" s="201" t="s">
        <v>30</v>
      </c>
      <c r="B1693" s="201" t="s">
        <v>30</v>
      </c>
      <c r="C1693" s="201" t="s">
        <v>30</v>
      </c>
      <c r="D1693" s="201" t="s">
        <v>30</v>
      </c>
      <c r="E1693" s="201" t="s">
        <v>30</v>
      </c>
      <c r="F1693" s="201" t="s">
        <v>30</v>
      </c>
      <c r="G1693" s="227" t="s">
        <v>30</v>
      </c>
      <c r="H1693" s="227" t="s">
        <v>30</v>
      </c>
      <c r="I1693" s="228" t="s">
        <v>30</v>
      </c>
    </row>
    <row r="1694" spans="1:9" ht="45">
      <c r="A1694" s="204" t="s">
        <v>1957</v>
      </c>
      <c r="B1694" s="204" t="s">
        <v>143</v>
      </c>
      <c r="C1694" s="204" t="s">
        <v>2138</v>
      </c>
      <c r="D1694" s="204" t="s">
        <v>1772</v>
      </c>
      <c r="E1694" s="204" t="s">
        <v>18</v>
      </c>
      <c r="F1694" s="204" t="s">
        <v>998</v>
      </c>
      <c r="G1694" s="233">
        <f>SUM(H1695)</f>
        <v>0.02</v>
      </c>
      <c r="H1694" s="233">
        <f>TRUNC(G1694 * 1, 2)</f>
        <v>0.02</v>
      </c>
      <c r="I1694" s="234"/>
    </row>
    <row r="1695" spans="1:9" ht="30">
      <c r="A1695" s="200" t="s">
        <v>15</v>
      </c>
      <c r="B1695" s="200" t="s">
        <v>143</v>
      </c>
      <c r="C1695" s="200" t="s">
        <v>2135</v>
      </c>
      <c r="D1695" s="200" t="s">
        <v>2136</v>
      </c>
      <c r="E1695" s="200" t="s">
        <v>470</v>
      </c>
      <c r="F1695" s="200" t="s">
        <v>2139</v>
      </c>
      <c r="G1695" s="225">
        <v>889.9</v>
      </c>
      <c r="H1695" s="225">
        <f>TRUNC(F1695*G1695,2)</f>
        <v>0.02</v>
      </c>
      <c r="I1695" s="226"/>
    </row>
    <row r="1696" spans="1:9">
      <c r="A1696" s="201" t="s">
        <v>30</v>
      </c>
      <c r="B1696" s="201" t="s">
        <v>30</v>
      </c>
      <c r="C1696" s="201" t="s">
        <v>30</v>
      </c>
      <c r="D1696" s="201" t="s">
        <v>30</v>
      </c>
      <c r="E1696" s="201" t="s">
        <v>30</v>
      </c>
      <c r="F1696" s="201" t="s">
        <v>30</v>
      </c>
      <c r="G1696" s="227" t="s">
        <v>30</v>
      </c>
      <c r="H1696" s="227" t="s">
        <v>30</v>
      </c>
      <c r="I1696" s="228" t="s">
        <v>30</v>
      </c>
    </row>
    <row r="1697" spans="1:9" ht="30">
      <c r="A1697" s="204" t="s">
        <v>1957</v>
      </c>
      <c r="B1697" s="204" t="s">
        <v>143</v>
      </c>
      <c r="C1697" s="204" t="s">
        <v>2140</v>
      </c>
      <c r="D1697" s="204" t="s">
        <v>1775</v>
      </c>
      <c r="E1697" s="204" t="s">
        <v>18</v>
      </c>
      <c r="F1697" s="204" t="s">
        <v>998</v>
      </c>
      <c r="G1697" s="233">
        <f>SUM(H1698)</f>
        <v>1.28</v>
      </c>
      <c r="H1697" s="233">
        <f>TRUNC(G1697 * 1, 2)</f>
        <v>1.28</v>
      </c>
      <c r="I1697" s="234"/>
    </row>
    <row r="1698" spans="1:9">
      <c r="A1698" s="200" t="s">
        <v>15</v>
      </c>
      <c r="B1698" s="200" t="s">
        <v>143</v>
      </c>
      <c r="C1698" s="200" t="s">
        <v>1783</v>
      </c>
      <c r="D1698" s="200" t="s">
        <v>1784</v>
      </c>
      <c r="E1698" s="200" t="s">
        <v>18</v>
      </c>
      <c r="F1698" s="200" t="s">
        <v>2141</v>
      </c>
      <c r="G1698" s="225">
        <v>34.5</v>
      </c>
      <c r="H1698" s="225">
        <f>TRUNC(F1698*G1698,2)</f>
        <v>1.28</v>
      </c>
      <c r="I1698" s="226"/>
    </row>
    <row r="1699" spans="1:9">
      <c r="A1699" s="201" t="s">
        <v>30</v>
      </c>
      <c r="B1699" s="201" t="s">
        <v>30</v>
      </c>
      <c r="C1699" s="201" t="s">
        <v>30</v>
      </c>
      <c r="D1699" s="201" t="s">
        <v>30</v>
      </c>
      <c r="E1699" s="201" t="s">
        <v>30</v>
      </c>
      <c r="F1699" s="201" t="s">
        <v>30</v>
      </c>
      <c r="G1699" s="227" t="s">
        <v>30</v>
      </c>
      <c r="H1699" s="227" t="s">
        <v>30</v>
      </c>
      <c r="I1699" s="228" t="s">
        <v>30</v>
      </c>
    </row>
    <row r="1700" spans="1:9" ht="45">
      <c r="A1700" s="204" t="s">
        <v>1957</v>
      </c>
      <c r="B1700" s="204" t="s">
        <v>143</v>
      </c>
      <c r="C1700" s="204" t="s">
        <v>2142</v>
      </c>
      <c r="D1700" s="204" t="s">
        <v>1787</v>
      </c>
      <c r="E1700" s="204" t="s">
        <v>18</v>
      </c>
      <c r="F1700" s="204" t="s">
        <v>998</v>
      </c>
      <c r="G1700" s="233">
        <f>SUM(H1701)</f>
        <v>0.88</v>
      </c>
      <c r="H1700" s="233">
        <f>TRUNC(G1700 * 1, 2)</f>
        <v>0.88</v>
      </c>
      <c r="I1700" s="234"/>
    </row>
    <row r="1701" spans="1:9">
      <c r="A1701" s="200" t="s">
        <v>15</v>
      </c>
      <c r="B1701" s="200" t="s">
        <v>143</v>
      </c>
      <c r="C1701" s="200" t="s">
        <v>1789</v>
      </c>
      <c r="D1701" s="200" t="s">
        <v>1790</v>
      </c>
      <c r="E1701" s="200" t="s">
        <v>18</v>
      </c>
      <c r="F1701" s="200" t="s">
        <v>2141</v>
      </c>
      <c r="G1701" s="225">
        <v>23.82</v>
      </c>
      <c r="H1701" s="225">
        <f>TRUNC(F1701*G1701,2)</f>
        <v>0.88</v>
      </c>
      <c r="I1701" s="226"/>
    </row>
    <row r="1702" spans="1:9">
      <c r="A1702" s="201" t="s">
        <v>30</v>
      </c>
      <c r="B1702" s="201" t="s">
        <v>30</v>
      </c>
      <c r="C1702" s="201" t="s">
        <v>30</v>
      </c>
      <c r="D1702" s="201" t="s">
        <v>30</v>
      </c>
      <c r="E1702" s="201" t="s">
        <v>30</v>
      </c>
      <c r="F1702" s="201" t="s">
        <v>30</v>
      </c>
      <c r="G1702" s="227" t="s">
        <v>30</v>
      </c>
      <c r="H1702" s="227" t="s">
        <v>30</v>
      </c>
      <c r="I1702" s="228" t="s">
        <v>30</v>
      </c>
    </row>
    <row r="1703" spans="1:9" ht="75">
      <c r="A1703" s="204" t="s">
        <v>1957</v>
      </c>
      <c r="B1703" s="204" t="s">
        <v>143</v>
      </c>
      <c r="C1703" s="204" t="s">
        <v>2143</v>
      </c>
      <c r="D1703" s="204" t="s">
        <v>1793</v>
      </c>
      <c r="E1703" s="204" t="s">
        <v>18</v>
      </c>
      <c r="F1703" s="204" t="s">
        <v>998</v>
      </c>
      <c r="G1703" s="233">
        <f>SUM(H1704:H1705)</f>
        <v>4.2</v>
      </c>
      <c r="H1703" s="233">
        <f>TRUNC(G1703 * 1, 2)</f>
        <v>4.2</v>
      </c>
      <c r="I1703" s="234"/>
    </row>
    <row r="1704" spans="1:9" ht="60">
      <c r="A1704" s="200" t="s">
        <v>15</v>
      </c>
      <c r="B1704" s="200" t="s">
        <v>143</v>
      </c>
      <c r="C1704" s="200" t="s">
        <v>2028</v>
      </c>
      <c r="D1704" s="200" t="s">
        <v>2029</v>
      </c>
      <c r="E1704" s="200" t="s">
        <v>470</v>
      </c>
      <c r="F1704" s="200" t="s">
        <v>1966</v>
      </c>
      <c r="G1704" s="225">
        <v>591575.65</v>
      </c>
      <c r="H1704" s="225">
        <f t="shared" ref="H1704:H1705" si="225">TRUNC(F1704*G1704,2)</f>
        <v>3.37</v>
      </c>
      <c r="I1704" s="226"/>
    </row>
    <row r="1705" spans="1:9" ht="75">
      <c r="A1705" s="200" t="s">
        <v>15</v>
      </c>
      <c r="B1705" s="200" t="s">
        <v>143</v>
      </c>
      <c r="C1705" s="200" t="s">
        <v>2145</v>
      </c>
      <c r="D1705" s="200" t="s">
        <v>2146</v>
      </c>
      <c r="E1705" s="200" t="s">
        <v>470</v>
      </c>
      <c r="F1705" s="200" t="s">
        <v>2147</v>
      </c>
      <c r="G1705" s="225">
        <v>143750</v>
      </c>
      <c r="H1705" s="225">
        <f t="shared" si="225"/>
        <v>0.83</v>
      </c>
      <c r="I1705" s="226"/>
    </row>
    <row r="1706" spans="1:9">
      <c r="A1706" s="201" t="s">
        <v>30</v>
      </c>
      <c r="B1706" s="201" t="s">
        <v>30</v>
      </c>
      <c r="C1706" s="201" t="s">
        <v>30</v>
      </c>
      <c r="D1706" s="201" t="s">
        <v>30</v>
      </c>
      <c r="E1706" s="201" t="s">
        <v>30</v>
      </c>
      <c r="F1706" s="201" t="s">
        <v>30</v>
      </c>
      <c r="G1706" s="227" t="s">
        <v>30</v>
      </c>
      <c r="H1706" s="227" t="s">
        <v>30</v>
      </c>
      <c r="I1706" s="228" t="s">
        <v>30</v>
      </c>
    </row>
    <row r="1707" spans="1:9" ht="75">
      <c r="A1707" s="204" t="s">
        <v>1957</v>
      </c>
      <c r="B1707" s="204" t="s">
        <v>143</v>
      </c>
      <c r="C1707" s="204" t="s">
        <v>2148</v>
      </c>
      <c r="D1707" s="204" t="s">
        <v>1795</v>
      </c>
      <c r="E1707" s="204" t="s">
        <v>18</v>
      </c>
      <c r="F1707" s="204" t="s">
        <v>998</v>
      </c>
      <c r="G1707" s="233">
        <f>SUM(H1708:H1709)</f>
        <v>10.41</v>
      </c>
      <c r="H1707" s="233">
        <f>TRUNC(G1707 * 1, 2)</f>
        <v>10.41</v>
      </c>
      <c r="I1707" s="234"/>
    </row>
    <row r="1708" spans="1:9" ht="60">
      <c r="A1708" s="200" t="s">
        <v>15</v>
      </c>
      <c r="B1708" s="200" t="s">
        <v>143</v>
      </c>
      <c r="C1708" s="200" t="s">
        <v>2028</v>
      </c>
      <c r="D1708" s="200" t="s">
        <v>2029</v>
      </c>
      <c r="E1708" s="200" t="s">
        <v>470</v>
      </c>
      <c r="F1708" s="200" t="s">
        <v>1971</v>
      </c>
      <c r="G1708" s="225">
        <v>591575.65</v>
      </c>
      <c r="H1708" s="225">
        <f t="shared" ref="H1708:H1709" si="226">TRUNC(F1708*G1708,2)</f>
        <v>8.34</v>
      </c>
      <c r="I1708" s="226"/>
    </row>
    <row r="1709" spans="1:9" ht="75">
      <c r="A1709" s="200" t="s">
        <v>15</v>
      </c>
      <c r="B1709" s="200" t="s">
        <v>143</v>
      </c>
      <c r="C1709" s="200" t="s">
        <v>2145</v>
      </c>
      <c r="D1709" s="200" t="s">
        <v>2146</v>
      </c>
      <c r="E1709" s="200" t="s">
        <v>470</v>
      </c>
      <c r="F1709" s="200" t="s">
        <v>2149</v>
      </c>
      <c r="G1709" s="225">
        <v>143750</v>
      </c>
      <c r="H1709" s="225">
        <f t="shared" si="226"/>
        <v>2.0699999999999998</v>
      </c>
      <c r="I1709" s="226"/>
    </row>
    <row r="1710" spans="1:9">
      <c r="A1710" s="201" t="s">
        <v>30</v>
      </c>
      <c r="B1710" s="201" t="s">
        <v>30</v>
      </c>
      <c r="C1710" s="201" t="s">
        <v>30</v>
      </c>
      <c r="D1710" s="201" t="s">
        <v>30</v>
      </c>
      <c r="E1710" s="201" t="s">
        <v>30</v>
      </c>
      <c r="F1710" s="201" t="s">
        <v>30</v>
      </c>
      <c r="G1710" s="227" t="s">
        <v>30</v>
      </c>
      <c r="H1710" s="227" t="s">
        <v>30</v>
      </c>
      <c r="I1710" s="228" t="s">
        <v>30</v>
      </c>
    </row>
    <row r="1711" spans="1:9" ht="75">
      <c r="A1711" s="204" t="s">
        <v>1957</v>
      </c>
      <c r="B1711" s="204" t="s">
        <v>143</v>
      </c>
      <c r="C1711" s="204" t="s">
        <v>2150</v>
      </c>
      <c r="D1711" s="204" t="s">
        <v>1797</v>
      </c>
      <c r="E1711" s="204" t="s">
        <v>18</v>
      </c>
      <c r="F1711" s="204" t="s">
        <v>998</v>
      </c>
      <c r="G1711" s="233">
        <f>SUM(H1712:H1713)</f>
        <v>28.21</v>
      </c>
      <c r="H1711" s="233">
        <f>TRUNC(G1711 * 1, 2)</f>
        <v>28.21</v>
      </c>
      <c r="I1711" s="234"/>
    </row>
    <row r="1712" spans="1:9" ht="60">
      <c r="A1712" s="200" t="s">
        <v>15</v>
      </c>
      <c r="B1712" s="200" t="s">
        <v>143</v>
      </c>
      <c r="C1712" s="200" t="s">
        <v>2028</v>
      </c>
      <c r="D1712" s="200" t="s">
        <v>2029</v>
      </c>
      <c r="E1712" s="200" t="s">
        <v>470</v>
      </c>
      <c r="F1712" s="200" t="s">
        <v>2151</v>
      </c>
      <c r="G1712" s="225">
        <v>591575.65</v>
      </c>
      <c r="H1712" s="225">
        <f t="shared" ref="H1712:H1713" si="227">TRUNC(F1712*G1712,2)</f>
        <v>20.29</v>
      </c>
      <c r="I1712" s="226"/>
    </row>
    <row r="1713" spans="1:9" ht="75">
      <c r="A1713" s="200" t="s">
        <v>15</v>
      </c>
      <c r="B1713" s="200" t="s">
        <v>143</v>
      </c>
      <c r="C1713" s="200" t="s">
        <v>2145</v>
      </c>
      <c r="D1713" s="200" t="s">
        <v>2146</v>
      </c>
      <c r="E1713" s="200" t="s">
        <v>470</v>
      </c>
      <c r="F1713" s="200" t="s">
        <v>2152</v>
      </c>
      <c r="G1713" s="225">
        <v>143750</v>
      </c>
      <c r="H1713" s="225">
        <f t="shared" si="227"/>
        <v>7.92</v>
      </c>
      <c r="I1713" s="226"/>
    </row>
    <row r="1714" spans="1:9">
      <c r="A1714" s="201" t="s">
        <v>30</v>
      </c>
      <c r="B1714" s="201" t="s">
        <v>30</v>
      </c>
      <c r="C1714" s="201" t="s">
        <v>30</v>
      </c>
      <c r="D1714" s="201" t="s">
        <v>30</v>
      </c>
      <c r="E1714" s="201" t="s">
        <v>30</v>
      </c>
      <c r="F1714" s="201" t="s">
        <v>30</v>
      </c>
      <c r="G1714" s="227" t="s">
        <v>30</v>
      </c>
      <c r="H1714" s="227" t="s">
        <v>30</v>
      </c>
      <c r="I1714" s="228" t="s">
        <v>30</v>
      </c>
    </row>
    <row r="1715" spans="1:9" ht="30">
      <c r="A1715" s="204" t="s">
        <v>1957</v>
      </c>
      <c r="B1715" s="204" t="s">
        <v>143</v>
      </c>
      <c r="C1715" s="204" t="s">
        <v>2153</v>
      </c>
      <c r="D1715" s="204" t="s">
        <v>1799</v>
      </c>
      <c r="E1715" s="204" t="s">
        <v>18</v>
      </c>
      <c r="F1715" s="204" t="s">
        <v>998</v>
      </c>
      <c r="G1715" s="233">
        <f>SUM(H1716:H1723)</f>
        <v>42.15</v>
      </c>
      <c r="H1715" s="233">
        <f>TRUNC(G1715 * 1, 2)</f>
        <v>42.15</v>
      </c>
      <c r="I1715" s="234"/>
    </row>
    <row r="1716" spans="1:9" ht="45">
      <c r="A1716" s="200" t="s">
        <v>1978</v>
      </c>
      <c r="B1716" s="200" t="s">
        <v>143</v>
      </c>
      <c r="C1716" s="200" t="s">
        <v>2154</v>
      </c>
      <c r="D1716" s="200" t="s">
        <v>2155</v>
      </c>
      <c r="E1716" s="200" t="s">
        <v>18</v>
      </c>
      <c r="F1716" s="200" t="s">
        <v>25</v>
      </c>
      <c r="G1716" s="225">
        <v>0.54</v>
      </c>
      <c r="H1716" s="225">
        <f t="shared" ref="H1716:H1723" si="228">TRUNC(F1716*G1716,2)</f>
        <v>0.54</v>
      </c>
      <c r="I1716" s="226" t="str">
        <f>IFERROR(IF(ROUND(G1716, 2) &lt;&gt; ROUND(VLOOKUP("C"&amp;C1716,C:G, 5, FALSE), 2), "VALOR AUXILIAR DIVERGENTE", "OK"), "NÃO ENCONTRADO")</f>
        <v>OK</v>
      </c>
    </row>
    <row r="1717" spans="1:9" ht="30">
      <c r="A1717" s="200" t="s">
        <v>15</v>
      </c>
      <c r="B1717" s="200" t="s">
        <v>143</v>
      </c>
      <c r="C1717" s="200" t="s">
        <v>1740</v>
      </c>
      <c r="D1717" s="200" t="s">
        <v>1741</v>
      </c>
      <c r="E1717" s="200" t="s">
        <v>18</v>
      </c>
      <c r="F1717" s="200" t="s">
        <v>25</v>
      </c>
      <c r="G1717" s="225">
        <v>0.92</v>
      </c>
      <c r="H1717" s="225">
        <f t="shared" si="228"/>
        <v>0.92</v>
      </c>
      <c r="I1717" s="226"/>
    </row>
    <row r="1718" spans="1:9" ht="45">
      <c r="A1718" s="200" t="s">
        <v>15</v>
      </c>
      <c r="B1718" s="200" t="s">
        <v>143</v>
      </c>
      <c r="C1718" s="200" t="s">
        <v>1742</v>
      </c>
      <c r="D1718" s="200" t="s">
        <v>1743</v>
      </c>
      <c r="E1718" s="200" t="s">
        <v>18</v>
      </c>
      <c r="F1718" s="200" t="s">
        <v>25</v>
      </c>
      <c r="G1718" s="225">
        <v>0.02</v>
      </c>
      <c r="H1718" s="225">
        <f t="shared" si="228"/>
        <v>0.02</v>
      </c>
      <c r="I1718" s="226"/>
    </row>
    <row r="1719" spans="1:9" ht="30">
      <c r="A1719" s="200" t="s">
        <v>15</v>
      </c>
      <c r="B1719" s="200" t="s">
        <v>143</v>
      </c>
      <c r="C1719" s="200" t="s">
        <v>1494</v>
      </c>
      <c r="D1719" s="200" t="s">
        <v>1495</v>
      </c>
      <c r="E1719" s="200" t="s">
        <v>18</v>
      </c>
      <c r="F1719" s="200" t="s">
        <v>25</v>
      </c>
      <c r="G1719" s="225">
        <v>0.11</v>
      </c>
      <c r="H1719" s="225">
        <f t="shared" si="228"/>
        <v>0.11</v>
      </c>
      <c r="I1719" s="226"/>
    </row>
    <row r="1720" spans="1:9" ht="30">
      <c r="A1720" s="200" t="s">
        <v>15</v>
      </c>
      <c r="B1720" s="200" t="s">
        <v>143</v>
      </c>
      <c r="C1720" s="200" t="s">
        <v>1496</v>
      </c>
      <c r="D1720" s="200" t="s">
        <v>1497</v>
      </c>
      <c r="E1720" s="200" t="s">
        <v>18</v>
      </c>
      <c r="F1720" s="200" t="s">
        <v>25</v>
      </c>
      <c r="G1720" s="225">
        <v>1.43</v>
      </c>
      <c r="H1720" s="225">
        <f t="shared" si="228"/>
        <v>1.43</v>
      </c>
      <c r="I1720" s="226"/>
    </row>
    <row r="1721" spans="1:9" ht="30">
      <c r="A1721" s="200" t="s">
        <v>15</v>
      </c>
      <c r="B1721" s="200" t="s">
        <v>143</v>
      </c>
      <c r="C1721" s="200" t="s">
        <v>1498</v>
      </c>
      <c r="D1721" s="200" t="s">
        <v>1499</v>
      </c>
      <c r="E1721" s="200" t="s">
        <v>18</v>
      </c>
      <c r="F1721" s="200" t="s">
        <v>25</v>
      </c>
      <c r="G1721" s="225">
        <v>1.07</v>
      </c>
      <c r="H1721" s="225">
        <f t="shared" si="228"/>
        <v>1.07</v>
      </c>
      <c r="I1721" s="226"/>
    </row>
    <row r="1722" spans="1:9" ht="30">
      <c r="A1722" s="200" t="s">
        <v>15</v>
      </c>
      <c r="B1722" s="200" t="s">
        <v>143</v>
      </c>
      <c r="C1722" s="200" t="s">
        <v>1500</v>
      </c>
      <c r="D1722" s="200" t="s">
        <v>1501</v>
      </c>
      <c r="E1722" s="200" t="s">
        <v>18</v>
      </c>
      <c r="F1722" s="200" t="s">
        <v>25</v>
      </c>
      <c r="G1722" s="225">
        <v>4.4800000000000004</v>
      </c>
      <c r="H1722" s="225">
        <f t="shared" si="228"/>
        <v>4.4800000000000004</v>
      </c>
      <c r="I1722" s="226"/>
    </row>
    <row r="1723" spans="1:9" ht="30">
      <c r="A1723" s="200" t="s">
        <v>15</v>
      </c>
      <c r="B1723" s="200" t="s">
        <v>143</v>
      </c>
      <c r="C1723" s="200" t="s">
        <v>2156</v>
      </c>
      <c r="D1723" s="200" t="s">
        <v>2157</v>
      </c>
      <c r="E1723" s="200" t="s">
        <v>18</v>
      </c>
      <c r="F1723" s="200" t="s">
        <v>25</v>
      </c>
      <c r="G1723" s="225">
        <v>33.58</v>
      </c>
      <c r="H1723" s="225">
        <f t="shared" si="228"/>
        <v>33.58</v>
      </c>
      <c r="I1723" s="226"/>
    </row>
    <row r="1724" spans="1:9">
      <c r="A1724" s="201" t="s">
        <v>30</v>
      </c>
      <c r="B1724" s="201" t="s">
        <v>30</v>
      </c>
      <c r="C1724" s="201" t="s">
        <v>30</v>
      </c>
      <c r="D1724" s="201" t="s">
        <v>30</v>
      </c>
      <c r="E1724" s="201" t="s">
        <v>30</v>
      </c>
      <c r="F1724" s="201" t="s">
        <v>30</v>
      </c>
      <c r="G1724" s="227" t="s">
        <v>30</v>
      </c>
      <c r="H1724" s="227" t="s">
        <v>30</v>
      </c>
      <c r="I1724" s="228" t="s">
        <v>30</v>
      </c>
    </row>
    <row r="1725" spans="1:9" ht="75">
      <c r="A1725" s="204" t="s">
        <v>1957</v>
      </c>
      <c r="B1725" s="204" t="s">
        <v>143</v>
      </c>
      <c r="C1725" s="204" t="s">
        <v>2158</v>
      </c>
      <c r="D1725" s="204" t="s">
        <v>1803</v>
      </c>
      <c r="E1725" s="204" t="s">
        <v>18</v>
      </c>
      <c r="F1725" s="204" t="s">
        <v>998</v>
      </c>
      <c r="G1725" s="233">
        <f>SUM(H1726)</f>
        <v>182.89</v>
      </c>
      <c r="H1725" s="233">
        <f>TRUNC(G1725 * 1, 2)</f>
        <v>182.89</v>
      </c>
      <c r="I1725" s="234"/>
    </row>
    <row r="1726" spans="1:9" ht="30">
      <c r="A1726" s="200" t="s">
        <v>15</v>
      </c>
      <c r="B1726" s="200" t="s">
        <v>143</v>
      </c>
      <c r="C1726" s="200" t="s">
        <v>1985</v>
      </c>
      <c r="D1726" s="200" t="s">
        <v>1986</v>
      </c>
      <c r="E1726" s="200" t="s">
        <v>365</v>
      </c>
      <c r="F1726" s="200" t="s">
        <v>2159</v>
      </c>
      <c r="G1726" s="225">
        <v>6.92</v>
      </c>
      <c r="H1726" s="225">
        <f>TRUNC(F1726*G1726,2)</f>
        <v>182.89</v>
      </c>
      <c r="I1726" s="226"/>
    </row>
    <row r="1727" spans="1:9">
      <c r="A1727" s="201" t="s">
        <v>30</v>
      </c>
      <c r="B1727" s="201" t="s">
        <v>30</v>
      </c>
      <c r="C1727" s="201" t="s">
        <v>30</v>
      </c>
      <c r="D1727" s="201" t="s">
        <v>30</v>
      </c>
      <c r="E1727" s="201" t="s">
        <v>30</v>
      </c>
      <c r="F1727" s="201" t="s">
        <v>30</v>
      </c>
      <c r="G1727" s="227" t="s">
        <v>30</v>
      </c>
      <c r="H1727" s="227" t="s">
        <v>30</v>
      </c>
      <c r="I1727" s="228" t="s">
        <v>30</v>
      </c>
    </row>
    <row r="1728" spans="1:9" ht="75">
      <c r="A1728" s="204" t="s">
        <v>1957</v>
      </c>
      <c r="B1728" s="204" t="s">
        <v>143</v>
      </c>
      <c r="C1728" s="204" t="s">
        <v>2160</v>
      </c>
      <c r="D1728" s="204" t="s">
        <v>1805</v>
      </c>
      <c r="E1728" s="204" t="s">
        <v>18</v>
      </c>
      <c r="F1728" s="204" t="s">
        <v>998</v>
      </c>
      <c r="G1728" s="233">
        <f>SUM(H1729:H1730)</f>
        <v>47.93</v>
      </c>
      <c r="H1728" s="233">
        <f>TRUNC(G1728 * 1, 2)</f>
        <v>47.93</v>
      </c>
      <c r="I1728" s="234"/>
    </row>
    <row r="1729" spans="1:9" ht="60">
      <c r="A1729" s="200" t="s">
        <v>15</v>
      </c>
      <c r="B1729" s="200" t="s">
        <v>143</v>
      </c>
      <c r="C1729" s="200" t="s">
        <v>2028</v>
      </c>
      <c r="D1729" s="200" t="s">
        <v>2029</v>
      </c>
      <c r="E1729" s="200" t="s">
        <v>470</v>
      </c>
      <c r="F1729" s="200" t="s">
        <v>2161</v>
      </c>
      <c r="G1729" s="225">
        <v>591575.65</v>
      </c>
      <c r="H1729" s="225">
        <f t="shared" ref="H1729:H1730" si="229">TRUNC(F1729*G1729,2)</f>
        <v>38.03</v>
      </c>
      <c r="I1729" s="226"/>
    </row>
    <row r="1730" spans="1:9" ht="75">
      <c r="A1730" s="200" t="s">
        <v>15</v>
      </c>
      <c r="B1730" s="200" t="s">
        <v>143</v>
      </c>
      <c r="C1730" s="200" t="s">
        <v>2145</v>
      </c>
      <c r="D1730" s="200" t="s">
        <v>2146</v>
      </c>
      <c r="E1730" s="200" t="s">
        <v>470</v>
      </c>
      <c r="F1730" s="200" t="s">
        <v>2162</v>
      </c>
      <c r="G1730" s="225">
        <v>143750</v>
      </c>
      <c r="H1730" s="225">
        <f t="shared" si="229"/>
        <v>9.9</v>
      </c>
      <c r="I1730" s="226"/>
    </row>
    <row r="1731" spans="1:9">
      <c r="A1731" s="201" t="s">
        <v>30</v>
      </c>
      <c r="B1731" s="201" t="s">
        <v>30</v>
      </c>
      <c r="C1731" s="201" t="s">
        <v>30</v>
      </c>
      <c r="D1731" s="201" t="s">
        <v>30</v>
      </c>
      <c r="E1731" s="201" t="s">
        <v>30</v>
      </c>
      <c r="F1731" s="201" t="s">
        <v>30</v>
      </c>
      <c r="G1731" s="227" t="s">
        <v>30</v>
      </c>
      <c r="H1731" s="227" t="s">
        <v>30</v>
      </c>
      <c r="I1731" s="228" t="s">
        <v>30</v>
      </c>
    </row>
    <row r="1732" spans="1:9" ht="60">
      <c r="A1732" s="204" t="s">
        <v>1957</v>
      </c>
      <c r="B1732" s="204" t="s">
        <v>143</v>
      </c>
      <c r="C1732" s="204" t="s">
        <v>2163</v>
      </c>
      <c r="D1732" s="204" t="s">
        <v>1809</v>
      </c>
      <c r="E1732" s="204" t="s">
        <v>18</v>
      </c>
      <c r="F1732" s="204" t="s">
        <v>998</v>
      </c>
      <c r="G1732" s="233">
        <f>SUM(H1733)</f>
        <v>6.66</v>
      </c>
      <c r="H1732" s="233">
        <f>TRUNC(G1732 * 1, 2)</f>
        <v>6.66</v>
      </c>
      <c r="I1732" s="234"/>
    </row>
    <row r="1733" spans="1:9">
      <c r="A1733" s="200" t="s">
        <v>15</v>
      </c>
      <c r="B1733" s="200" t="s">
        <v>143</v>
      </c>
      <c r="C1733" s="200" t="s">
        <v>2041</v>
      </c>
      <c r="D1733" s="200" t="s">
        <v>2042</v>
      </c>
      <c r="E1733" s="200" t="s">
        <v>365</v>
      </c>
      <c r="F1733" s="200" t="s">
        <v>305</v>
      </c>
      <c r="G1733" s="225">
        <v>6.47</v>
      </c>
      <c r="H1733" s="225">
        <f>TRUNC(F1733*G1733,2)</f>
        <v>6.66</v>
      </c>
      <c r="I1733" s="226"/>
    </row>
    <row r="1734" spans="1:9">
      <c r="A1734" s="201" t="s">
        <v>30</v>
      </c>
      <c r="B1734" s="201" t="s">
        <v>30</v>
      </c>
      <c r="C1734" s="201" t="s">
        <v>30</v>
      </c>
      <c r="D1734" s="201" t="s">
        <v>30</v>
      </c>
      <c r="E1734" s="201" t="s">
        <v>30</v>
      </c>
      <c r="F1734" s="201" t="s">
        <v>30</v>
      </c>
      <c r="G1734" s="227" t="s">
        <v>30</v>
      </c>
      <c r="H1734" s="227" t="s">
        <v>30</v>
      </c>
      <c r="I1734" s="228" t="s">
        <v>30</v>
      </c>
    </row>
    <row r="1735" spans="1:9" ht="45">
      <c r="A1735" s="204" t="s">
        <v>1957</v>
      </c>
      <c r="B1735" s="204" t="s">
        <v>143</v>
      </c>
      <c r="C1735" s="204" t="s">
        <v>2164</v>
      </c>
      <c r="D1735" s="204" t="s">
        <v>1811</v>
      </c>
      <c r="E1735" s="204" t="s">
        <v>18</v>
      </c>
      <c r="F1735" s="204" t="s">
        <v>998</v>
      </c>
      <c r="G1735" s="233">
        <f>SUM(H1736)</f>
        <v>1.04</v>
      </c>
      <c r="H1735" s="233">
        <f>TRUNC(G1735 * 1, 2)</f>
        <v>1.04</v>
      </c>
      <c r="I1735" s="234"/>
    </row>
    <row r="1736" spans="1:9" ht="45">
      <c r="A1736" s="200" t="s">
        <v>15</v>
      </c>
      <c r="B1736" s="200" t="s">
        <v>143</v>
      </c>
      <c r="C1736" s="200" t="s">
        <v>2165</v>
      </c>
      <c r="D1736" s="200" t="s">
        <v>2166</v>
      </c>
      <c r="E1736" s="200" t="s">
        <v>470</v>
      </c>
      <c r="F1736" s="200" t="s">
        <v>2048</v>
      </c>
      <c r="G1736" s="225">
        <v>15701.54</v>
      </c>
      <c r="H1736" s="225">
        <f>TRUNC(F1736*G1736,2)</f>
        <v>1.04</v>
      </c>
      <c r="I1736" s="226"/>
    </row>
    <row r="1737" spans="1:9">
      <c r="A1737" s="201" t="s">
        <v>30</v>
      </c>
      <c r="B1737" s="201" t="s">
        <v>30</v>
      </c>
      <c r="C1737" s="201" t="s">
        <v>30</v>
      </c>
      <c r="D1737" s="201" t="s">
        <v>30</v>
      </c>
      <c r="E1737" s="201" t="s">
        <v>30</v>
      </c>
      <c r="F1737" s="201" t="s">
        <v>30</v>
      </c>
      <c r="G1737" s="227" t="s">
        <v>30</v>
      </c>
      <c r="H1737" s="227" t="s">
        <v>30</v>
      </c>
      <c r="I1737" s="228" t="s">
        <v>30</v>
      </c>
    </row>
    <row r="1738" spans="1:9" ht="45">
      <c r="A1738" s="204" t="s">
        <v>1957</v>
      </c>
      <c r="B1738" s="204" t="s">
        <v>143</v>
      </c>
      <c r="C1738" s="204" t="s">
        <v>2167</v>
      </c>
      <c r="D1738" s="204" t="s">
        <v>1813</v>
      </c>
      <c r="E1738" s="204" t="s">
        <v>18</v>
      </c>
      <c r="F1738" s="204" t="s">
        <v>998</v>
      </c>
      <c r="G1738" s="233">
        <f>SUM(H1739)</f>
        <v>0.22</v>
      </c>
      <c r="H1738" s="233">
        <f>TRUNC(G1738 * 1, 2)</f>
        <v>0.22</v>
      </c>
      <c r="I1738" s="234"/>
    </row>
    <row r="1739" spans="1:9" ht="45">
      <c r="A1739" s="200" t="s">
        <v>15</v>
      </c>
      <c r="B1739" s="200" t="s">
        <v>143</v>
      </c>
      <c r="C1739" s="200" t="s">
        <v>2165</v>
      </c>
      <c r="D1739" s="200" t="s">
        <v>2166</v>
      </c>
      <c r="E1739" s="200" t="s">
        <v>470</v>
      </c>
      <c r="F1739" s="200" t="s">
        <v>2050</v>
      </c>
      <c r="G1739" s="225">
        <v>15701.54</v>
      </c>
      <c r="H1739" s="225">
        <f>TRUNC(F1739*G1739,2)</f>
        <v>0.22</v>
      </c>
      <c r="I1739" s="226"/>
    </row>
    <row r="1740" spans="1:9">
      <c r="A1740" s="201" t="s">
        <v>30</v>
      </c>
      <c r="B1740" s="201" t="s">
        <v>30</v>
      </c>
      <c r="C1740" s="201" t="s">
        <v>30</v>
      </c>
      <c r="D1740" s="201" t="s">
        <v>30</v>
      </c>
      <c r="E1740" s="201" t="s">
        <v>30</v>
      </c>
      <c r="F1740" s="201" t="s">
        <v>30</v>
      </c>
      <c r="G1740" s="227" t="s">
        <v>30</v>
      </c>
      <c r="H1740" s="227" t="s">
        <v>30</v>
      </c>
      <c r="I1740" s="228" t="s">
        <v>30</v>
      </c>
    </row>
    <row r="1741" spans="1:9" ht="45">
      <c r="A1741" s="204" t="s">
        <v>1957</v>
      </c>
      <c r="B1741" s="204" t="s">
        <v>143</v>
      </c>
      <c r="C1741" s="204" t="s">
        <v>2168</v>
      </c>
      <c r="D1741" s="204" t="s">
        <v>1815</v>
      </c>
      <c r="E1741" s="204" t="s">
        <v>18</v>
      </c>
      <c r="F1741" s="204" t="s">
        <v>998</v>
      </c>
      <c r="G1741" s="233">
        <f>SUM(H1742)</f>
        <v>0.83</v>
      </c>
      <c r="H1741" s="233">
        <f>TRUNC(G1741 * 1, 2)</f>
        <v>0.83</v>
      </c>
      <c r="I1741" s="234"/>
    </row>
    <row r="1742" spans="1:9" ht="45">
      <c r="A1742" s="200" t="s">
        <v>15</v>
      </c>
      <c r="B1742" s="200" t="s">
        <v>143</v>
      </c>
      <c r="C1742" s="200" t="s">
        <v>2165</v>
      </c>
      <c r="D1742" s="200" t="s">
        <v>2166</v>
      </c>
      <c r="E1742" s="200" t="s">
        <v>470</v>
      </c>
      <c r="F1742" s="200" t="s">
        <v>2052</v>
      </c>
      <c r="G1742" s="225">
        <v>15701.54</v>
      </c>
      <c r="H1742" s="225">
        <f>TRUNC(F1742*G1742,2)</f>
        <v>0.83</v>
      </c>
      <c r="I1742" s="226"/>
    </row>
    <row r="1743" spans="1:9">
      <c r="A1743" s="201" t="s">
        <v>30</v>
      </c>
      <c r="B1743" s="201" t="s">
        <v>30</v>
      </c>
      <c r="C1743" s="201" t="s">
        <v>30</v>
      </c>
      <c r="D1743" s="201" t="s">
        <v>30</v>
      </c>
      <c r="E1743" s="201" t="s">
        <v>30</v>
      </c>
      <c r="F1743" s="201" t="s">
        <v>30</v>
      </c>
      <c r="G1743" s="227" t="s">
        <v>30</v>
      </c>
      <c r="H1743" s="227" t="s">
        <v>30</v>
      </c>
      <c r="I1743" s="228" t="s">
        <v>30</v>
      </c>
    </row>
    <row r="1744" spans="1:9" ht="45">
      <c r="A1744" s="204" t="s">
        <v>1957</v>
      </c>
      <c r="B1744" s="204" t="s">
        <v>143</v>
      </c>
      <c r="C1744" s="204" t="s">
        <v>2169</v>
      </c>
      <c r="D1744" s="204" t="s">
        <v>1825</v>
      </c>
      <c r="E1744" s="204" t="s">
        <v>156</v>
      </c>
      <c r="F1744" s="204" t="s">
        <v>998</v>
      </c>
      <c r="G1744" s="233">
        <f>SUM(H1745:H1751)</f>
        <v>490.26</v>
      </c>
      <c r="H1744" s="233">
        <f>TRUNC(G1744 * 1, 2)</f>
        <v>490.26</v>
      </c>
      <c r="I1744" s="234"/>
    </row>
    <row r="1745" spans="1:9" ht="60">
      <c r="A1745" s="200" t="s">
        <v>1978</v>
      </c>
      <c r="B1745" s="200" t="s">
        <v>143</v>
      </c>
      <c r="C1745" s="200" t="s">
        <v>1693</v>
      </c>
      <c r="D1745" s="200" t="s">
        <v>1694</v>
      </c>
      <c r="E1745" s="200" t="s">
        <v>164</v>
      </c>
      <c r="F1745" s="200" t="s">
        <v>2170</v>
      </c>
      <c r="G1745" s="225">
        <v>1.66</v>
      </c>
      <c r="H1745" s="225">
        <f t="shared" ref="H1745:H1751" si="230">TRUNC(F1745*G1745,2)</f>
        <v>1</v>
      </c>
      <c r="I1745" s="226" t="str">
        <f>IFERROR(IF(ROUND(G1745, 2) &lt;&gt; ROUND(VLOOKUP("C"&amp;C1745,C:G, 5, FALSE), 2), "VALOR AUXILIAR DIVERGENTE", "OK"), "NÃO ENCONTRADO")</f>
        <v>OK</v>
      </c>
    </row>
    <row r="1746" spans="1:9" ht="60">
      <c r="A1746" s="200" t="s">
        <v>1978</v>
      </c>
      <c r="B1746" s="200" t="s">
        <v>143</v>
      </c>
      <c r="C1746" s="200" t="s">
        <v>1696</v>
      </c>
      <c r="D1746" s="200" t="s">
        <v>1697</v>
      </c>
      <c r="E1746" s="200" t="s">
        <v>171</v>
      </c>
      <c r="F1746" s="200" t="s">
        <v>2171</v>
      </c>
      <c r="G1746" s="225">
        <v>5.34</v>
      </c>
      <c r="H1746" s="225">
        <f t="shared" si="230"/>
        <v>3.43</v>
      </c>
      <c r="I1746" s="226" t="str">
        <f>IFERROR(IF(ROUND(G1746, 2) &lt;&gt; ROUND(VLOOKUP("C"&amp;C1746,C:G, 5, FALSE), 2), "VALOR AUXILIAR DIVERGENTE", "OK"), "NÃO ENCONTRADO")</f>
        <v>OK</v>
      </c>
    </row>
    <row r="1747" spans="1:9" ht="45">
      <c r="A1747" s="200" t="s">
        <v>1978</v>
      </c>
      <c r="B1747" s="200" t="s">
        <v>143</v>
      </c>
      <c r="C1747" s="200" t="s">
        <v>791</v>
      </c>
      <c r="D1747" s="200" t="s">
        <v>792</v>
      </c>
      <c r="E1747" s="200" t="s">
        <v>18</v>
      </c>
      <c r="F1747" s="200" t="s">
        <v>2172</v>
      </c>
      <c r="G1747" s="225">
        <v>34.17</v>
      </c>
      <c r="H1747" s="225">
        <f t="shared" si="230"/>
        <v>42.71</v>
      </c>
      <c r="I1747" s="226" t="str">
        <f>IFERROR(IF(ROUND(G1747, 2) &lt;&gt; ROUND(VLOOKUP("C"&amp;C1747,C:G, 5, FALSE), 2), "VALOR AUXILIAR DIVERGENTE", "OK"), "NÃO ENCONTRADO")</f>
        <v>OK</v>
      </c>
    </row>
    <row r="1748" spans="1:9">
      <c r="A1748" s="200" t="s">
        <v>1978</v>
      </c>
      <c r="B1748" s="200" t="s">
        <v>143</v>
      </c>
      <c r="C1748" s="200" t="s">
        <v>150</v>
      </c>
      <c r="D1748" s="200" t="s">
        <v>151</v>
      </c>
      <c r="E1748" s="200" t="s">
        <v>18</v>
      </c>
      <c r="F1748" s="200" t="s">
        <v>2173</v>
      </c>
      <c r="G1748" s="225">
        <v>31.04</v>
      </c>
      <c r="H1748" s="225">
        <f t="shared" si="230"/>
        <v>61.43</v>
      </c>
      <c r="I1748" s="226" t="str">
        <f>IFERROR(IF(ROUND(G1748, 2) &lt;&gt; ROUND(VLOOKUP("C"&amp;C1748,C:G, 5, FALSE), 2), "VALOR AUXILIAR DIVERGENTE", "OK"), "NÃO ENCONTRADO")</f>
        <v>OK</v>
      </c>
    </row>
    <row r="1749" spans="1:9" ht="30">
      <c r="A1749" s="200" t="s">
        <v>15</v>
      </c>
      <c r="B1749" s="200" t="s">
        <v>143</v>
      </c>
      <c r="C1749" s="200" t="s">
        <v>795</v>
      </c>
      <c r="D1749" s="200" t="s">
        <v>796</v>
      </c>
      <c r="E1749" s="200" t="s">
        <v>156</v>
      </c>
      <c r="F1749" s="200" t="s">
        <v>2174</v>
      </c>
      <c r="G1749" s="225">
        <v>87.1</v>
      </c>
      <c r="H1749" s="225">
        <f t="shared" si="230"/>
        <v>52.01</v>
      </c>
      <c r="I1749" s="226"/>
    </row>
    <row r="1750" spans="1:9">
      <c r="A1750" s="200" t="s">
        <v>15</v>
      </c>
      <c r="B1750" s="200" t="s">
        <v>143</v>
      </c>
      <c r="C1750" s="200" t="s">
        <v>798</v>
      </c>
      <c r="D1750" s="200" t="s">
        <v>799</v>
      </c>
      <c r="E1750" s="200" t="s">
        <v>129</v>
      </c>
      <c r="F1750" s="200" t="s">
        <v>2175</v>
      </c>
      <c r="G1750" s="225">
        <v>0.72</v>
      </c>
      <c r="H1750" s="225">
        <f t="shared" si="230"/>
        <v>262.75</v>
      </c>
      <c r="I1750" s="226"/>
    </row>
    <row r="1751" spans="1:9" ht="30">
      <c r="A1751" s="200" t="s">
        <v>15</v>
      </c>
      <c r="B1751" s="200" t="s">
        <v>143</v>
      </c>
      <c r="C1751" s="200" t="s">
        <v>309</v>
      </c>
      <c r="D1751" s="200" t="s">
        <v>310</v>
      </c>
      <c r="E1751" s="200" t="s">
        <v>156</v>
      </c>
      <c r="F1751" s="200" t="s">
        <v>2176</v>
      </c>
      <c r="G1751" s="225">
        <v>92</v>
      </c>
      <c r="H1751" s="225">
        <f t="shared" si="230"/>
        <v>66.930000000000007</v>
      </c>
      <c r="I1751" s="226"/>
    </row>
    <row r="1752" spans="1:9">
      <c r="A1752" s="201" t="s">
        <v>30</v>
      </c>
      <c r="B1752" s="201" t="s">
        <v>30</v>
      </c>
      <c r="C1752" s="201" t="s">
        <v>30</v>
      </c>
      <c r="D1752" s="201" t="s">
        <v>30</v>
      </c>
      <c r="E1752" s="201" t="s">
        <v>30</v>
      </c>
      <c r="F1752" s="201" t="s">
        <v>30</v>
      </c>
      <c r="G1752" s="227" t="s">
        <v>30</v>
      </c>
      <c r="H1752" s="227" t="s">
        <v>30</v>
      </c>
      <c r="I1752" s="228" t="s">
        <v>30</v>
      </c>
    </row>
    <row r="1753" spans="1:9" ht="45">
      <c r="A1753" s="204" t="s">
        <v>1957</v>
      </c>
      <c r="B1753" s="204" t="s">
        <v>143</v>
      </c>
      <c r="C1753" s="204" t="s">
        <v>2177</v>
      </c>
      <c r="D1753" s="204" t="s">
        <v>1827</v>
      </c>
      <c r="E1753" s="204" t="s">
        <v>129</v>
      </c>
      <c r="F1753" s="204" t="s">
        <v>998</v>
      </c>
      <c r="G1753" s="233">
        <f>SUM(H1754:H1758)</f>
        <v>15.780000000000001</v>
      </c>
      <c r="H1753" s="233">
        <f>TRUNC(G1753 * 1, 2)</f>
        <v>15.78</v>
      </c>
      <c r="I1753" s="234"/>
    </row>
    <row r="1754" spans="1:9" ht="30">
      <c r="A1754" s="200" t="s">
        <v>1978</v>
      </c>
      <c r="B1754" s="200" t="s">
        <v>143</v>
      </c>
      <c r="C1754" s="200" t="s">
        <v>2178</v>
      </c>
      <c r="D1754" s="200" t="s">
        <v>2179</v>
      </c>
      <c r="E1754" s="200" t="s">
        <v>129</v>
      </c>
      <c r="F1754" s="200" t="s">
        <v>25</v>
      </c>
      <c r="G1754" s="225">
        <v>10.31</v>
      </c>
      <c r="H1754" s="225">
        <f t="shared" ref="H1754:H1758" si="231">TRUNC(F1754*G1754,2)</f>
        <v>10.31</v>
      </c>
      <c r="I1754" s="226" t="str">
        <f>IFERROR(IF(ROUND(G1754, 2) &lt;&gt; ROUND(VLOOKUP("C"&amp;C1754,C:G, 5, FALSE), 2), "VALOR AUXILIAR DIVERGENTE", "OK"), "NÃO ENCONTRADO")</f>
        <v>OK</v>
      </c>
    </row>
    <row r="1755" spans="1:9">
      <c r="A1755" s="200" t="s">
        <v>1978</v>
      </c>
      <c r="B1755" s="200" t="s">
        <v>143</v>
      </c>
      <c r="C1755" s="200" t="s">
        <v>413</v>
      </c>
      <c r="D1755" s="200" t="s">
        <v>414</v>
      </c>
      <c r="E1755" s="200" t="s">
        <v>18</v>
      </c>
      <c r="F1755" s="200" t="s">
        <v>2180</v>
      </c>
      <c r="G1755" s="225">
        <v>35.619999999999997</v>
      </c>
      <c r="H1755" s="225">
        <f t="shared" si="231"/>
        <v>3.75</v>
      </c>
      <c r="I1755" s="226" t="str">
        <f>IFERROR(IF(ROUND(G1755, 2) &lt;&gt; ROUND(VLOOKUP("C"&amp;C1755,C:G, 5, FALSE), 2), "VALOR AUXILIAR DIVERGENTE", "OK"), "NÃO ENCONTRADO")</f>
        <v>OK</v>
      </c>
    </row>
    <row r="1756" spans="1:9" ht="30">
      <c r="A1756" s="200" t="s">
        <v>1978</v>
      </c>
      <c r="B1756" s="200" t="s">
        <v>143</v>
      </c>
      <c r="C1756" s="200" t="s">
        <v>416</v>
      </c>
      <c r="D1756" s="200" t="s">
        <v>417</v>
      </c>
      <c r="E1756" s="200" t="s">
        <v>18</v>
      </c>
      <c r="F1756" s="200" t="s">
        <v>2181</v>
      </c>
      <c r="G1756" s="225">
        <v>33.380000000000003</v>
      </c>
      <c r="H1756" s="225">
        <f t="shared" si="231"/>
        <v>0.56999999999999995</v>
      </c>
      <c r="I1756" s="226" t="str">
        <f>IFERROR(IF(ROUND(G1756, 2) &lt;&gt; ROUND(VLOOKUP("C"&amp;C1756,C:G, 5, FALSE), 2), "VALOR AUXILIAR DIVERGENTE", "OK"), "NÃO ENCONTRADO")</f>
        <v>OK</v>
      </c>
    </row>
    <row r="1757" spans="1:9" ht="30">
      <c r="A1757" s="200" t="s">
        <v>15</v>
      </c>
      <c r="B1757" s="200" t="s">
        <v>143</v>
      </c>
      <c r="C1757" s="200" t="s">
        <v>418</v>
      </c>
      <c r="D1757" s="200" t="s">
        <v>419</v>
      </c>
      <c r="E1757" s="200" t="s">
        <v>129</v>
      </c>
      <c r="F1757" s="200" t="s">
        <v>2182</v>
      </c>
      <c r="G1757" s="225">
        <v>21.9</v>
      </c>
      <c r="H1757" s="225">
        <f t="shared" si="231"/>
        <v>0.54</v>
      </c>
      <c r="I1757" s="226"/>
    </row>
    <row r="1758" spans="1:9" ht="45">
      <c r="A1758" s="200" t="s">
        <v>15</v>
      </c>
      <c r="B1758" s="200" t="s">
        <v>143</v>
      </c>
      <c r="C1758" s="200" t="s">
        <v>754</v>
      </c>
      <c r="D1758" s="200" t="s">
        <v>755</v>
      </c>
      <c r="E1758" s="200" t="s">
        <v>470</v>
      </c>
      <c r="F1758" s="200" t="s">
        <v>2183</v>
      </c>
      <c r="G1758" s="225">
        <v>0.22</v>
      </c>
      <c r="H1758" s="225">
        <f t="shared" si="231"/>
        <v>0.61</v>
      </c>
      <c r="I1758" s="226"/>
    </row>
    <row r="1759" spans="1:9">
      <c r="A1759" s="201" t="s">
        <v>30</v>
      </c>
      <c r="B1759" s="201" t="s">
        <v>30</v>
      </c>
      <c r="C1759" s="201" t="s">
        <v>30</v>
      </c>
      <c r="D1759" s="201" t="s">
        <v>30</v>
      </c>
      <c r="E1759" s="201" t="s">
        <v>30</v>
      </c>
      <c r="F1759" s="201" t="s">
        <v>30</v>
      </c>
      <c r="G1759" s="227" t="s">
        <v>30</v>
      </c>
      <c r="H1759" s="227" t="s">
        <v>30</v>
      </c>
      <c r="I1759" s="228" t="s">
        <v>30</v>
      </c>
    </row>
    <row r="1760" spans="1:9" ht="30">
      <c r="A1760" s="204" t="s">
        <v>1957</v>
      </c>
      <c r="B1760" s="204" t="s">
        <v>143</v>
      </c>
      <c r="C1760" s="204" t="s">
        <v>2184</v>
      </c>
      <c r="D1760" s="204" t="s">
        <v>1838</v>
      </c>
      <c r="E1760" s="204" t="s">
        <v>18</v>
      </c>
      <c r="F1760" s="204" t="s">
        <v>998</v>
      </c>
      <c r="G1760" s="233">
        <f>SUM(H1761:H1768)</f>
        <v>35.24</v>
      </c>
      <c r="H1760" s="233">
        <f>TRUNC(G1760 * 1, 2)</f>
        <v>35.24</v>
      </c>
      <c r="I1760" s="234"/>
    </row>
    <row r="1761" spans="1:9" ht="45">
      <c r="A1761" s="200" t="s">
        <v>1978</v>
      </c>
      <c r="B1761" s="200" t="s">
        <v>143</v>
      </c>
      <c r="C1761" s="200" t="s">
        <v>2185</v>
      </c>
      <c r="D1761" s="200" t="s">
        <v>2186</v>
      </c>
      <c r="E1761" s="200" t="s">
        <v>18</v>
      </c>
      <c r="F1761" s="200" t="s">
        <v>25</v>
      </c>
      <c r="G1761" s="225">
        <v>0.38</v>
      </c>
      <c r="H1761" s="225">
        <f t="shared" ref="H1761:H1768" si="232">TRUNC(F1761*G1761,2)</f>
        <v>0.38</v>
      </c>
      <c r="I1761" s="226" t="str">
        <f>IFERROR(IF(ROUND(G1761, 2) &lt;&gt; ROUND(VLOOKUP("C"&amp;C1761,C:G, 5, FALSE), 2), "VALOR AUXILIAR DIVERGENTE", "OK"), "NÃO ENCONTRADO")</f>
        <v>OK</v>
      </c>
    </row>
    <row r="1762" spans="1:9" ht="30">
      <c r="A1762" s="200" t="s">
        <v>15</v>
      </c>
      <c r="B1762" s="200" t="s">
        <v>143</v>
      </c>
      <c r="C1762" s="200" t="s">
        <v>1612</v>
      </c>
      <c r="D1762" s="200" t="s">
        <v>1613</v>
      </c>
      <c r="E1762" s="200" t="s">
        <v>18</v>
      </c>
      <c r="F1762" s="200" t="s">
        <v>25</v>
      </c>
      <c r="G1762" s="225">
        <v>1.45</v>
      </c>
      <c r="H1762" s="225">
        <f t="shared" si="232"/>
        <v>1.45</v>
      </c>
      <c r="I1762" s="226"/>
    </row>
    <row r="1763" spans="1:9" ht="45">
      <c r="A1763" s="200" t="s">
        <v>15</v>
      </c>
      <c r="B1763" s="200" t="s">
        <v>143</v>
      </c>
      <c r="C1763" s="200" t="s">
        <v>1614</v>
      </c>
      <c r="D1763" s="200" t="s">
        <v>1615</v>
      </c>
      <c r="E1763" s="200" t="s">
        <v>18</v>
      </c>
      <c r="F1763" s="200" t="s">
        <v>25</v>
      </c>
      <c r="G1763" s="225">
        <v>0.28999999999999998</v>
      </c>
      <c r="H1763" s="225">
        <f t="shared" si="232"/>
        <v>0.28999999999999998</v>
      </c>
      <c r="I1763" s="226"/>
    </row>
    <row r="1764" spans="1:9" ht="30">
      <c r="A1764" s="200" t="s">
        <v>15</v>
      </c>
      <c r="B1764" s="200" t="s">
        <v>143</v>
      </c>
      <c r="C1764" s="200" t="s">
        <v>1494</v>
      </c>
      <c r="D1764" s="200" t="s">
        <v>1495</v>
      </c>
      <c r="E1764" s="200" t="s">
        <v>18</v>
      </c>
      <c r="F1764" s="200" t="s">
        <v>25</v>
      </c>
      <c r="G1764" s="225">
        <v>0.11</v>
      </c>
      <c r="H1764" s="225">
        <f t="shared" si="232"/>
        <v>0.11</v>
      </c>
      <c r="I1764" s="226"/>
    </row>
    <row r="1765" spans="1:9" ht="30">
      <c r="A1765" s="200" t="s">
        <v>15</v>
      </c>
      <c r="B1765" s="200" t="s">
        <v>143</v>
      </c>
      <c r="C1765" s="200" t="s">
        <v>1496</v>
      </c>
      <c r="D1765" s="200" t="s">
        <v>1497</v>
      </c>
      <c r="E1765" s="200" t="s">
        <v>18</v>
      </c>
      <c r="F1765" s="200" t="s">
        <v>25</v>
      </c>
      <c r="G1765" s="225">
        <v>1.43</v>
      </c>
      <c r="H1765" s="225">
        <f t="shared" si="232"/>
        <v>1.43</v>
      </c>
      <c r="I1765" s="226"/>
    </row>
    <row r="1766" spans="1:9" ht="30">
      <c r="A1766" s="200" t="s">
        <v>15</v>
      </c>
      <c r="B1766" s="200" t="s">
        <v>143</v>
      </c>
      <c r="C1766" s="200" t="s">
        <v>1498</v>
      </c>
      <c r="D1766" s="200" t="s">
        <v>1499</v>
      </c>
      <c r="E1766" s="200" t="s">
        <v>18</v>
      </c>
      <c r="F1766" s="200" t="s">
        <v>25</v>
      </c>
      <c r="G1766" s="225">
        <v>1.07</v>
      </c>
      <c r="H1766" s="225">
        <f t="shared" si="232"/>
        <v>1.07</v>
      </c>
      <c r="I1766" s="226"/>
    </row>
    <row r="1767" spans="1:9" ht="30">
      <c r="A1767" s="200" t="s">
        <v>15</v>
      </c>
      <c r="B1767" s="200" t="s">
        <v>143</v>
      </c>
      <c r="C1767" s="200" t="s">
        <v>1500</v>
      </c>
      <c r="D1767" s="200" t="s">
        <v>1501</v>
      </c>
      <c r="E1767" s="200" t="s">
        <v>18</v>
      </c>
      <c r="F1767" s="200" t="s">
        <v>25</v>
      </c>
      <c r="G1767" s="225">
        <v>4.4800000000000004</v>
      </c>
      <c r="H1767" s="225">
        <f t="shared" si="232"/>
        <v>4.4800000000000004</v>
      </c>
      <c r="I1767" s="226"/>
    </row>
    <row r="1768" spans="1:9">
      <c r="A1768" s="200" t="s">
        <v>15</v>
      </c>
      <c r="B1768" s="200" t="s">
        <v>143</v>
      </c>
      <c r="C1768" s="200" t="s">
        <v>2187</v>
      </c>
      <c r="D1768" s="200" t="s">
        <v>2188</v>
      </c>
      <c r="E1768" s="200" t="s">
        <v>18</v>
      </c>
      <c r="F1768" s="200" t="s">
        <v>25</v>
      </c>
      <c r="G1768" s="225">
        <v>26.03</v>
      </c>
      <c r="H1768" s="225">
        <f t="shared" si="232"/>
        <v>26.03</v>
      </c>
      <c r="I1768" s="226"/>
    </row>
    <row r="1769" spans="1:9">
      <c r="A1769" s="201" t="s">
        <v>30</v>
      </c>
      <c r="B1769" s="201" t="s">
        <v>30</v>
      </c>
      <c r="C1769" s="201" t="s">
        <v>30</v>
      </c>
      <c r="D1769" s="201" t="s">
        <v>30</v>
      </c>
      <c r="E1769" s="201" t="s">
        <v>30</v>
      </c>
      <c r="F1769" s="201" t="s">
        <v>30</v>
      </c>
      <c r="G1769" s="227" t="s">
        <v>30</v>
      </c>
      <c r="H1769" s="227" t="s">
        <v>30</v>
      </c>
      <c r="I1769" s="228" t="s">
        <v>30</v>
      </c>
    </row>
    <row r="1770" spans="1:9" ht="75">
      <c r="A1770" s="204" t="s">
        <v>1957</v>
      </c>
      <c r="B1770" s="204" t="s">
        <v>143</v>
      </c>
      <c r="C1770" s="204" t="s">
        <v>2189</v>
      </c>
      <c r="D1770" s="204" t="s">
        <v>1851</v>
      </c>
      <c r="E1770" s="204" t="s">
        <v>18</v>
      </c>
      <c r="F1770" s="204" t="s">
        <v>998</v>
      </c>
      <c r="G1770" s="233">
        <f>SUM(H1771:H1772)</f>
        <v>4.7700000000000005</v>
      </c>
      <c r="H1770" s="233">
        <f>TRUNC(G1770 * 1, 2)</f>
        <v>4.7699999999999996</v>
      </c>
      <c r="I1770" s="234"/>
    </row>
    <row r="1771" spans="1:9" ht="60">
      <c r="A1771" s="200" t="s">
        <v>15</v>
      </c>
      <c r="B1771" s="200" t="s">
        <v>143</v>
      </c>
      <c r="C1771" s="200" t="s">
        <v>2190</v>
      </c>
      <c r="D1771" s="200" t="s">
        <v>2191</v>
      </c>
      <c r="E1771" s="200" t="s">
        <v>470</v>
      </c>
      <c r="F1771" s="200" t="s">
        <v>1966</v>
      </c>
      <c r="G1771" s="225">
        <v>745573.13</v>
      </c>
      <c r="H1771" s="225">
        <f t="shared" ref="H1771:H1772" si="233">TRUNC(F1771*G1771,2)</f>
        <v>4.24</v>
      </c>
      <c r="I1771" s="226"/>
    </row>
    <row r="1772" spans="1:9" ht="75">
      <c r="A1772" s="200" t="s">
        <v>15</v>
      </c>
      <c r="B1772" s="200" t="s">
        <v>143</v>
      </c>
      <c r="C1772" s="200" t="s">
        <v>2192</v>
      </c>
      <c r="D1772" s="200" t="s">
        <v>2193</v>
      </c>
      <c r="E1772" s="200" t="s">
        <v>470</v>
      </c>
      <c r="F1772" s="200" t="s">
        <v>2147</v>
      </c>
      <c r="G1772" s="225">
        <v>91750</v>
      </c>
      <c r="H1772" s="225">
        <f t="shared" si="233"/>
        <v>0.53</v>
      </c>
      <c r="I1772" s="226"/>
    </row>
    <row r="1773" spans="1:9">
      <c r="A1773" s="201" t="s">
        <v>30</v>
      </c>
      <c r="B1773" s="201" t="s">
        <v>30</v>
      </c>
      <c r="C1773" s="201" t="s">
        <v>30</v>
      </c>
      <c r="D1773" s="201" t="s">
        <v>30</v>
      </c>
      <c r="E1773" s="201" t="s">
        <v>30</v>
      </c>
      <c r="F1773" s="201" t="s">
        <v>30</v>
      </c>
      <c r="G1773" s="227" t="s">
        <v>30</v>
      </c>
      <c r="H1773" s="227" t="s">
        <v>30</v>
      </c>
      <c r="I1773" s="228" t="s">
        <v>30</v>
      </c>
    </row>
    <row r="1774" spans="1:9" ht="75">
      <c r="A1774" s="204" t="s">
        <v>1957</v>
      </c>
      <c r="B1774" s="204" t="s">
        <v>143</v>
      </c>
      <c r="C1774" s="204" t="s">
        <v>2194</v>
      </c>
      <c r="D1774" s="204" t="s">
        <v>1853</v>
      </c>
      <c r="E1774" s="204" t="s">
        <v>18</v>
      </c>
      <c r="F1774" s="204" t="s">
        <v>998</v>
      </c>
      <c r="G1774" s="233">
        <f>SUM(H1775:H1776)</f>
        <v>11.83</v>
      </c>
      <c r="H1774" s="233">
        <f>TRUNC(G1774 * 1, 2)</f>
        <v>11.83</v>
      </c>
      <c r="I1774" s="234"/>
    </row>
    <row r="1775" spans="1:9" ht="60">
      <c r="A1775" s="200" t="s">
        <v>15</v>
      </c>
      <c r="B1775" s="200" t="s">
        <v>143</v>
      </c>
      <c r="C1775" s="200" t="s">
        <v>2190</v>
      </c>
      <c r="D1775" s="200" t="s">
        <v>2191</v>
      </c>
      <c r="E1775" s="200" t="s">
        <v>470</v>
      </c>
      <c r="F1775" s="200" t="s">
        <v>1971</v>
      </c>
      <c r="G1775" s="225">
        <v>745573.13</v>
      </c>
      <c r="H1775" s="225">
        <f t="shared" ref="H1775:H1776" si="234">TRUNC(F1775*G1775,2)</f>
        <v>10.51</v>
      </c>
      <c r="I1775" s="226"/>
    </row>
    <row r="1776" spans="1:9" ht="75">
      <c r="A1776" s="200" t="s">
        <v>15</v>
      </c>
      <c r="B1776" s="200" t="s">
        <v>143</v>
      </c>
      <c r="C1776" s="200" t="s">
        <v>2192</v>
      </c>
      <c r="D1776" s="200" t="s">
        <v>2193</v>
      </c>
      <c r="E1776" s="200" t="s">
        <v>470</v>
      </c>
      <c r="F1776" s="200" t="s">
        <v>2149</v>
      </c>
      <c r="G1776" s="225">
        <v>91750</v>
      </c>
      <c r="H1776" s="225">
        <f t="shared" si="234"/>
        <v>1.32</v>
      </c>
      <c r="I1776" s="226"/>
    </row>
    <row r="1777" spans="1:9">
      <c r="A1777" s="201" t="s">
        <v>30</v>
      </c>
      <c r="B1777" s="201" t="s">
        <v>30</v>
      </c>
      <c r="C1777" s="201" t="s">
        <v>30</v>
      </c>
      <c r="D1777" s="201" t="s">
        <v>30</v>
      </c>
      <c r="E1777" s="201" t="s">
        <v>30</v>
      </c>
      <c r="F1777" s="201" t="s">
        <v>30</v>
      </c>
      <c r="G1777" s="227" t="s">
        <v>30</v>
      </c>
      <c r="H1777" s="227" t="s">
        <v>30</v>
      </c>
      <c r="I1777" s="228" t="s">
        <v>30</v>
      </c>
    </row>
    <row r="1778" spans="1:9" ht="75">
      <c r="A1778" s="204" t="s">
        <v>1957</v>
      </c>
      <c r="B1778" s="204" t="s">
        <v>143</v>
      </c>
      <c r="C1778" s="204" t="s">
        <v>2195</v>
      </c>
      <c r="D1778" s="204" t="s">
        <v>1856</v>
      </c>
      <c r="E1778" s="204" t="s">
        <v>18</v>
      </c>
      <c r="F1778" s="204" t="s">
        <v>998</v>
      </c>
      <c r="G1778" s="233">
        <f>SUM(H1779:H1780)</f>
        <v>30.62</v>
      </c>
      <c r="H1778" s="233">
        <f>TRUNC(G1778 * 1, 2)</f>
        <v>30.62</v>
      </c>
      <c r="I1778" s="234"/>
    </row>
    <row r="1779" spans="1:9" ht="60">
      <c r="A1779" s="200" t="s">
        <v>15</v>
      </c>
      <c r="B1779" s="200" t="s">
        <v>143</v>
      </c>
      <c r="C1779" s="200" t="s">
        <v>2190</v>
      </c>
      <c r="D1779" s="200" t="s">
        <v>2191</v>
      </c>
      <c r="E1779" s="200" t="s">
        <v>470</v>
      </c>
      <c r="F1779" s="200" t="s">
        <v>2151</v>
      </c>
      <c r="G1779" s="225">
        <v>745573.13</v>
      </c>
      <c r="H1779" s="225">
        <f t="shared" ref="H1779:H1780" si="235">TRUNC(F1779*G1779,2)</f>
        <v>25.57</v>
      </c>
      <c r="I1779" s="226"/>
    </row>
    <row r="1780" spans="1:9" ht="75">
      <c r="A1780" s="200" t="s">
        <v>15</v>
      </c>
      <c r="B1780" s="200" t="s">
        <v>143</v>
      </c>
      <c r="C1780" s="200" t="s">
        <v>2192</v>
      </c>
      <c r="D1780" s="200" t="s">
        <v>2193</v>
      </c>
      <c r="E1780" s="200" t="s">
        <v>470</v>
      </c>
      <c r="F1780" s="200" t="s">
        <v>2152</v>
      </c>
      <c r="G1780" s="225">
        <v>91750</v>
      </c>
      <c r="H1780" s="225">
        <f t="shared" si="235"/>
        <v>5.05</v>
      </c>
      <c r="I1780" s="226"/>
    </row>
    <row r="1781" spans="1:9">
      <c r="A1781" s="201" t="s">
        <v>30</v>
      </c>
      <c r="B1781" s="201" t="s">
        <v>30</v>
      </c>
      <c r="C1781" s="201" t="s">
        <v>30</v>
      </c>
      <c r="D1781" s="201" t="s">
        <v>30</v>
      </c>
      <c r="E1781" s="201" t="s">
        <v>30</v>
      </c>
      <c r="F1781" s="201" t="s">
        <v>30</v>
      </c>
      <c r="G1781" s="227" t="s">
        <v>30</v>
      </c>
      <c r="H1781" s="227" t="s">
        <v>30</v>
      </c>
      <c r="I1781" s="228" t="s">
        <v>30</v>
      </c>
    </row>
    <row r="1782" spans="1:9" ht="30">
      <c r="A1782" s="204" t="s">
        <v>1957</v>
      </c>
      <c r="B1782" s="204" t="s">
        <v>143</v>
      </c>
      <c r="C1782" s="204" t="s">
        <v>2196</v>
      </c>
      <c r="D1782" s="204" t="s">
        <v>1858</v>
      </c>
      <c r="E1782" s="204" t="s">
        <v>18</v>
      </c>
      <c r="F1782" s="204" t="s">
        <v>998</v>
      </c>
      <c r="G1782" s="233">
        <f>SUM(H1783:H1790)</f>
        <v>38.129999999999995</v>
      </c>
      <c r="H1782" s="233">
        <f>TRUNC(G1782 * 1, 2)</f>
        <v>38.130000000000003</v>
      </c>
      <c r="I1782" s="234"/>
    </row>
    <row r="1783" spans="1:9" ht="45">
      <c r="A1783" s="200" t="s">
        <v>1978</v>
      </c>
      <c r="B1783" s="200" t="s">
        <v>143</v>
      </c>
      <c r="C1783" s="200" t="s">
        <v>2197</v>
      </c>
      <c r="D1783" s="200" t="s">
        <v>2198</v>
      </c>
      <c r="E1783" s="200" t="s">
        <v>18</v>
      </c>
      <c r="F1783" s="200" t="s">
        <v>25</v>
      </c>
      <c r="G1783" s="225">
        <v>0.15</v>
      </c>
      <c r="H1783" s="225">
        <f t="shared" ref="H1783:H1790" si="236">TRUNC(F1783*G1783,2)</f>
        <v>0.15</v>
      </c>
      <c r="I1783" s="226" t="str">
        <f>IFERROR(IF(ROUND(G1783, 2) &lt;&gt; ROUND(VLOOKUP("C"&amp;C1783,C:G, 5, FALSE), 2), "VALOR AUXILIAR DIVERGENTE", "OK"), "NÃO ENCONTRADO")</f>
        <v>OK</v>
      </c>
    </row>
    <row r="1784" spans="1:9" ht="30">
      <c r="A1784" s="200" t="s">
        <v>15</v>
      </c>
      <c r="B1784" s="200" t="s">
        <v>143</v>
      </c>
      <c r="C1784" s="200" t="s">
        <v>1740</v>
      </c>
      <c r="D1784" s="200" t="s">
        <v>1741</v>
      </c>
      <c r="E1784" s="200" t="s">
        <v>18</v>
      </c>
      <c r="F1784" s="200" t="s">
        <v>25</v>
      </c>
      <c r="G1784" s="225">
        <v>0.92</v>
      </c>
      <c r="H1784" s="225">
        <f t="shared" si="236"/>
        <v>0.92</v>
      </c>
      <c r="I1784" s="226"/>
    </row>
    <row r="1785" spans="1:9" ht="45">
      <c r="A1785" s="200" t="s">
        <v>15</v>
      </c>
      <c r="B1785" s="200" t="s">
        <v>143</v>
      </c>
      <c r="C1785" s="200" t="s">
        <v>1742</v>
      </c>
      <c r="D1785" s="200" t="s">
        <v>1743</v>
      </c>
      <c r="E1785" s="200" t="s">
        <v>18</v>
      </c>
      <c r="F1785" s="200" t="s">
        <v>25</v>
      </c>
      <c r="G1785" s="225">
        <v>0.02</v>
      </c>
      <c r="H1785" s="225">
        <f t="shared" si="236"/>
        <v>0.02</v>
      </c>
      <c r="I1785" s="226"/>
    </row>
    <row r="1786" spans="1:9" ht="30">
      <c r="A1786" s="200" t="s">
        <v>15</v>
      </c>
      <c r="B1786" s="200" t="s">
        <v>143</v>
      </c>
      <c r="C1786" s="200" t="s">
        <v>1494</v>
      </c>
      <c r="D1786" s="200" t="s">
        <v>1495</v>
      </c>
      <c r="E1786" s="200" t="s">
        <v>18</v>
      </c>
      <c r="F1786" s="200" t="s">
        <v>25</v>
      </c>
      <c r="G1786" s="225">
        <v>0.11</v>
      </c>
      <c r="H1786" s="225">
        <f t="shared" si="236"/>
        <v>0.11</v>
      </c>
      <c r="I1786" s="226"/>
    </row>
    <row r="1787" spans="1:9" ht="30">
      <c r="A1787" s="200" t="s">
        <v>15</v>
      </c>
      <c r="B1787" s="200" t="s">
        <v>143</v>
      </c>
      <c r="C1787" s="200" t="s">
        <v>1496</v>
      </c>
      <c r="D1787" s="200" t="s">
        <v>1497</v>
      </c>
      <c r="E1787" s="200" t="s">
        <v>18</v>
      </c>
      <c r="F1787" s="200" t="s">
        <v>25</v>
      </c>
      <c r="G1787" s="225">
        <v>1.43</v>
      </c>
      <c r="H1787" s="225">
        <f t="shared" si="236"/>
        <v>1.43</v>
      </c>
      <c r="I1787" s="226"/>
    </row>
    <row r="1788" spans="1:9" ht="30">
      <c r="A1788" s="200" t="s">
        <v>15</v>
      </c>
      <c r="B1788" s="200" t="s">
        <v>143</v>
      </c>
      <c r="C1788" s="200" t="s">
        <v>1498</v>
      </c>
      <c r="D1788" s="200" t="s">
        <v>1499</v>
      </c>
      <c r="E1788" s="200" t="s">
        <v>18</v>
      </c>
      <c r="F1788" s="200" t="s">
        <v>25</v>
      </c>
      <c r="G1788" s="225">
        <v>1.07</v>
      </c>
      <c r="H1788" s="225">
        <f t="shared" si="236"/>
        <v>1.07</v>
      </c>
      <c r="I1788" s="226"/>
    </row>
    <row r="1789" spans="1:9" ht="30">
      <c r="A1789" s="200" t="s">
        <v>15</v>
      </c>
      <c r="B1789" s="200" t="s">
        <v>143</v>
      </c>
      <c r="C1789" s="200" t="s">
        <v>1500</v>
      </c>
      <c r="D1789" s="200" t="s">
        <v>1501</v>
      </c>
      <c r="E1789" s="200" t="s">
        <v>18</v>
      </c>
      <c r="F1789" s="200" t="s">
        <v>25</v>
      </c>
      <c r="G1789" s="225">
        <v>4.4800000000000004</v>
      </c>
      <c r="H1789" s="225">
        <f t="shared" si="236"/>
        <v>4.4800000000000004</v>
      </c>
      <c r="I1789" s="226"/>
    </row>
    <row r="1790" spans="1:9">
      <c r="A1790" s="200" t="s">
        <v>15</v>
      </c>
      <c r="B1790" s="200" t="s">
        <v>143</v>
      </c>
      <c r="C1790" s="200" t="s">
        <v>2199</v>
      </c>
      <c r="D1790" s="200" t="s">
        <v>2200</v>
      </c>
      <c r="E1790" s="200" t="s">
        <v>18</v>
      </c>
      <c r="F1790" s="200" t="s">
        <v>25</v>
      </c>
      <c r="G1790" s="225">
        <v>29.95</v>
      </c>
      <c r="H1790" s="225">
        <f t="shared" si="236"/>
        <v>29.95</v>
      </c>
      <c r="I1790" s="226"/>
    </row>
    <row r="1791" spans="1:9">
      <c r="A1791" s="201" t="s">
        <v>30</v>
      </c>
      <c r="B1791" s="201" t="s">
        <v>30</v>
      </c>
      <c r="C1791" s="201" t="s">
        <v>30</v>
      </c>
      <c r="D1791" s="201" t="s">
        <v>30</v>
      </c>
      <c r="E1791" s="201" t="s">
        <v>30</v>
      </c>
      <c r="F1791" s="201" t="s">
        <v>30</v>
      </c>
      <c r="G1791" s="227" t="s">
        <v>30</v>
      </c>
      <c r="H1791" s="227" t="s">
        <v>30</v>
      </c>
      <c r="I1791" s="228" t="s">
        <v>30</v>
      </c>
    </row>
    <row r="1792" spans="1:9" ht="75">
      <c r="A1792" s="204" t="s">
        <v>1957</v>
      </c>
      <c r="B1792" s="204" t="s">
        <v>143</v>
      </c>
      <c r="C1792" s="204" t="s">
        <v>2201</v>
      </c>
      <c r="D1792" s="204" t="s">
        <v>1861</v>
      </c>
      <c r="E1792" s="204" t="s">
        <v>18</v>
      </c>
      <c r="F1792" s="204" t="s">
        <v>998</v>
      </c>
      <c r="G1792" s="233">
        <f>SUM(H1793)</f>
        <v>222.54</v>
      </c>
      <c r="H1792" s="233">
        <f>TRUNC(G1792 * 1, 2)</f>
        <v>222.54</v>
      </c>
      <c r="I1792" s="234"/>
    </row>
    <row r="1793" spans="1:9" ht="30">
      <c r="A1793" s="200" t="s">
        <v>15</v>
      </c>
      <c r="B1793" s="200" t="s">
        <v>143</v>
      </c>
      <c r="C1793" s="200" t="s">
        <v>1985</v>
      </c>
      <c r="D1793" s="200" t="s">
        <v>1986</v>
      </c>
      <c r="E1793" s="200" t="s">
        <v>365</v>
      </c>
      <c r="F1793" s="200" t="s">
        <v>2202</v>
      </c>
      <c r="G1793" s="225">
        <v>6.92</v>
      </c>
      <c r="H1793" s="225">
        <f>TRUNC(F1793*G1793,2)</f>
        <v>222.54</v>
      </c>
      <c r="I1793" s="226"/>
    </row>
    <row r="1794" spans="1:9">
      <c r="A1794" s="201" t="s">
        <v>30</v>
      </c>
      <c r="B1794" s="201" t="s">
        <v>30</v>
      </c>
      <c r="C1794" s="201" t="s">
        <v>30</v>
      </c>
      <c r="D1794" s="201" t="s">
        <v>30</v>
      </c>
      <c r="E1794" s="201" t="s">
        <v>30</v>
      </c>
      <c r="F1794" s="201" t="s">
        <v>30</v>
      </c>
      <c r="G1794" s="227" t="s">
        <v>30</v>
      </c>
      <c r="H1794" s="227" t="s">
        <v>30</v>
      </c>
      <c r="I1794" s="228" t="s">
        <v>30</v>
      </c>
    </row>
    <row r="1795" spans="1:9" ht="75">
      <c r="A1795" s="204" t="s">
        <v>1957</v>
      </c>
      <c r="B1795" s="204" t="s">
        <v>143</v>
      </c>
      <c r="C1795" s="204" t="s">
        <v>2204</v>
      </c>
      <c r="D1795" s="204" t="s">
        <v>1863</v>
      </c>
      <c r="E1795" s="204" t="s">
        <v>18</v>
      </c>
      <c r="F1795" s="204" t="s">
        <v>998</v>
      </c>
      <c r="G1795" s="233">
        <f>SUM(H1796:H1797)</f>
        <v>54.26</v>
      </c>
      <c r="H1795" s="233">
        <f>TRUNC(G1795 * 1, 2)</f>
        <v>54.26</v>
      </c>
      <c r="I1795" s="234"/>
    </row>
    <row r="1796" spans="1:9" ht="60">
      <c r="A1796" s="200" t="s">
        <v>15</v>
      </c>
      <c r="B1796" s="200" t="s">
        <v>143</v>
      </c>
      <c r="C1796" s="200" t="s">
        <v>2190</v>
      </c>
      <c r="D1796" s="200" t="s">
        <v>2191</v>
      </c>
      <c r="E1796" s="200" t="s">
        <v>470</v>
      </c>
      <c r="F1796" s="200" t="s">
        <v>2161</v>
      </c>
      <c r="G1796" s="225">
        <v>745573.13</v>
      </c>
      <c r="H1796" s="225">
        <f t="shared" ref="H1796:H1797" si="237">TRUNC(F1796*G1796,2)</f>
        <v>47.94</v>
      </c>
      <c r="I1796" s="226"/>
    </row>
    <row r="1797" spans="1:9" ht="75">
      <c r="A1797" s="200" t="s">
        <v>15</v>
      </c>
      <c r="B1797" s="200" t="s">
        <v>143</v>
      </c>
      <c r="C1797" s="200" t="s">
        <v>2192</v>
      </c>
      <c r="D1797" s="200" t="s">
        <v>2193</v>
      </c>
      <c r="E1797" s="200" t="s">
        <v>470</v>
      </c>
      <c r="F1797" s="200" t="s">
        <v>2162</v>
      </c>
      <c r="G1797" s="225">
        <v>91750</v>
      </c>
      <c r="H1797" s="225">
        <f t="shared" si="237"/>
        <v>6.32</v>
      </c>
      <c r="I1797" s="226"/>
    </row>
    <row r="1798" spans="1:9">
      <c r="A1798" s="201" t="s">
        <v>30</v>
      </c>
      <c r="B1798" s="201" t="s">
        <v>30</v>
      </c>
      <c r="C1798" s="201" t="s">
        <v>30</v>
      </c>
      <c r="D1798" s="201" t="s">
        <v>30</v>
      </c>
      <c r="E1798" s="201" t="s">
        <v>30</v>
      </c>
      <c r="F1798" s="201" t="s">
        <v>30</v>
      </c>
      <c r="G1798" s="227" t="s">
        <v>30</v>
      </c>
      <c r="H1798" s="227" t="s">
        <v>30</v>
      </c>
      <c r="I1798" s="228" t="s">
        <v>30</v>
      </c>
    </row>
    <row r="1799" spans="1:9" ht="30">
      <c r="A1799" s="204" t="s">
        <v>1957</v>
      </c>
      <c r="B1799" s="204" t="s">
        <v>143</v>
      </c>
      <c r="C1799" s="204" t="s">
        <v>2205</v>
      </c>
      <c r="D1799" s="204" t="s">
        <v>1942</v>
      </c>
      <c r="E1799" s="204" t="s">
        <v>18</v>
      </c>
      <c r="F1799" s="204" t="s">
        <v>998</v>
      </c>
      <c r="G1799" s="233">
        <f>SUM(H1800)</f>
        <v>0.11</v>
      </c>
      <c r="H1799" s="233">
        <f>TRUNC(G1799 * 1, 2)</f>
        <v>0.11</v>
      </c>
      <c r="I1799" s="234"/>
    </row>
    <row r="1800" spans="1:9">
      <c r="A1800" s="200" t="s">
        <v>15</v>
      </c>
      <c r="B1800" s="200" t="s">
        <v>143</v>
      </c>
      <c r="C1800" s="200" t="s">
        <v>1943</v>
      </c>
      <c r="D1800" s="200" t="s">
        <v>1944</v>
      </c>
      <c r="E1800" s="200" t="s">
        <v>18</v>
      </c>
      <c r="F1800" s="200" t="s">
        <v>2206</v>
      </c>
      <c r="G1800" s="225">
        <v>22.92</v>
      </c>
      <c r="H1800" s="225">
        <f>TRUNC(F1800*G1800,2)</f>
        <v>0.11</v>
      </c>
      <c r="I1800" s="226"/>
    </row>
    <row r="1801" spans="1:9">
      <c r="A1801" s="201" t="s">
        <v>30</v>
      </c>
      <c r="B1801" s="201" t="s">
        <v>30</v>
      </c>
      <c r="C1801" s="201" t="s">
        <v>30</v>
      </c>
      <c r="D1801" s="201" t="s">
        <v>30</v>
      </c>
      <c r="E1801" s="201" t="s">
        <v>30</v>
      </c>
      <c r="F1801" s="201" t="s">
        <v>30</v>
      </c>
      <c r="G1801" s="227" t="s">
        <v>30</v>
      </c>
      <c r="H1801" s="227" t="s">
        <v>30</v>
      </c>
      <c r="I1801" s="228" t="s">
        <v>30</v>
      </c>
    </row>
    <row r="1802" spans="1:9" ht="75">
      <c r="A1802" s="204" t="s">
        <v>1957</v>
      </c>
      <c r="B1802" s="204" t="s">
        <v>143</v>
      </c>
      <c r="C1802" s="204" t="s">
        <v>2207</v>
      </c>
      <c r="D1802" s="204" t="s">
        <v>1947</v>
      </c>
      <c r="E1802" s="204" t="s">
        <v>18</v>
      </c>
      <c r="F1802" s="204" t="s">
        <v>998</v>
      </c>
      <c r="G1802" s="233">
        <f>SUM(H1803:H1804)</f>
        <v>3.41</v>
      </c>
      <c r="H1802" s="233">
        <f>TRUNC(G1802 * 1, 2)</f>
        <v>3.41</v>
      </c>
      <c r="I1802" s="234"/>
    </row>
    <row r="1803" spans="1:9" ht="60">
      <c r="A1803" s="200" t="s">
        <v>15</v>
      </c>
      <c r="B1803" s="200" t="s">
        <v>143</v>
      </c>
      <c r="C1803" s="200" t="s">
        <v>2208</v>
      </c>
      <c r="D1803" s="200" t="s">
        <v>2209</v>
      </c>
      <c r="E1803" s="200" t="s">
        <v>470</v>
      </c>
      <c r="F1803" s="200" t="s">
        <v>1966</v>
      </c>
      <c r="G1803" s="225">
        <v>521150</v>
      </c>
      <c r="H1803" s="225">
        <f t="shared" ref="H1803:H1804" si="238">TRUNC(F1803*G1803,2)</f>
        <v>2.97</v>
      </c>
      <c r="I1803" s="226"/>
    </row>
    <row r="1804" spans="1:9" ht="45">
      <c r="A1804" s="200" t="s">
        <v>15</v>
      </c>
      <c r="B1804" s="200" t="s">
        <v>143</v>
      </c>
      <c r="C1804" s="200" t="s">
        <v>2210</v>
      </c>
      <c r="D1804" s="200" t="s">
        <v>2211</v>
      </c>
      <c r="E1804" s="200" t="s">
        <v>470</v>
      </c>
      <c r="F1804" s="200" t="s">
        <v>2147</v>
      </c>
      <c r="G1804" s="225">
        <v>76560.62</v>
      </c>
      <c r="H1804" s="225">
        <f t="shared" si="238"/>
        <v>0.44</v>
      </c>
      <c r="I1804" s="226"/>
    </row>
    <row r="1805" spans="1:9">
      <c r="A1805" s="201" t="s">
        <v>30</v>
      </c>
      <c r="B1805" s="201" t="s">
        <v>30</v>
      </c>
      <c r="C1805" s="201" t="s">
        <v>30</v>
      </c>
      <c r="D1805" s="201" t="s">
        <v>30</v>
      </c>
      <c r="E1805" s="201" t="s">
        <v>30</v>
      </c>
      <c r="F1805" s="201" t="s">
        <v>30</v>
      </c>
      <c r="G1805" s="227" t="s">
        <v>30</v>
      </c>
      <c r="H1805" s="227" t="s">
        <v>30</v>
      </c>
      <c r="I1805" s="228" t="s">
        <v>30</v>
      </c>
    </row>
    <row r="1806" spans="1:9" ht="60">
      <c r="A1806" s="204" t="s">
        <v>1957</v>
      </c>
      <c r="B1806" s="204" t="s">
        <v>143</v>
      </c>
      <c r="C1806" s="204" t="s">
        <v>2212</v>
      </c>
      <c r="D1806" s="204" t="s">
        <v>1950</v>
      </c>
      <c r="E1806" s="204" t="s">
        <v>18</v>
      </c>
      <c r="F1806" s="204" t="s">
        <v>998</v>
      </c>
      <c r="G1806" s="233">
        <f>SUM(H1807:H1808)</f>
        <v>8.44</v>
      </c>
      <c r="H1806" s="233">
        <f>TRUNC(G1806 * 1, 2)</f>
        <v>8.44</v>
      </c>
      <c r="I1806" s="234"/>
    </row>
    <row r="1807" spans="1:9" ht="60">
      <c r="A1807" s="200" t="s">
        <v>15</v>
      </c>
      <c r="B1807" s="200" t="s">
        <v>143</v>
      </c>
      <c r="C1807" s="200" t="s">
        <v>2208</v>
      </c>
      <c r="D1807" s="200" t="s">
        <v>2209</v>
      </c>
      <c r="E1807" s="200" t="s">
        <v>470</v>
      </c>
      <c r="F1807" s="200" t="s">
        <v>1971</v>
      </c>
      <c r="G1807" s="225">
        <v>521150</v>
      </c>
      <c r="H1807" s="225">
        <f t="shared" ref="H1807:H1808" si="239">TRUNC(F1807*G1807,2)</f>
        <v>7.34</v>
      </c>
      <c r="I1807" s="226"/>
    </row>
    <row r="1808" spans="1:9" ht="45">
      <c r="A1808" s="200" t="s">
        <v>15</v>
      </c>
      <c r="B1808" s="200" t="s">
        <v>143</v>
      </c>
      <c r="C1808" s="200" t="s">
        <v>2210</v>
      </c>
      <c r="D1808" s="200" t="s">
        <v>2211</v>
      </c>
      <c r="E1808" s="200" t="s">
        <v>470</v>
      </c>
      <c r="F1808" s="200" t="s">
        <v>2149</v>
      </c>
      <c r="G1808" s="225">
        <v>76560.62</v>
      </c>
      <c r="H1808" s="225">
        <f t="shared" si="239"/>
        <v>1.1000000000000001</v>
      </c>
      <c r="I1808" s="226"/>
    </row>
    <row r="1809" spans="1:9">
      <c r="A1809" s="201" t="s">
        <v>30</v>
      </c>
      <c r="B1809" s="201" t="s">
        <v>30</v>
      </c>
      <c r="C1809" s="201" t="s">
        <v>30</v>
      </c>
      <c r="D1809" s="201" t="s">
        <v>30</v>
      </c>
      <c r="E1809" s="201" t="s">
        <v>30</v>
      </c>
      <c r="F1809" s="201" t="s">
        <v>30</v>
      </c>
      <c r="G1809" s="227" t="s">
        <v>30</v>
      </c>
      <c r="H1809" s="227" t="s">
        <v>30</v>
      </c>
      <c r="I1809" s="228" t="s">
        <v>30</v>
      </c>
    </row>
    <row r="1810" spans="1:9" ht="60">
      <c r="A1810" s="204" t="s">
        <v>1957</v>
      </c>
      <c r="B1810" s="204" t="s">
        <v>143</v>
      </c>
      <c r="C1810" s="204" t="s">
        <v>2213</v>
      </c>
      <c r="D1810" s="204" t="s">
        <v>1952</v>
      </c>
      <c r="E1810" s="204" t="s">
        <v>18</v>
      </c>
      <c r="F1810" s="204" t="s">
        <v>998</v>
      </c>
      <c r="G1810" s="233">
        <f>SUM(H1811:H1812)</f>
        <v>22.080000000000002</v>
      </c>
      <c r="H1810" s="233">
        <f>TRUNC(G1810 * 1, 2)</f>
        <v>22.08</v>
      </c>
      <c r="I1810" s="234"/>
    </row>
    <row r="1811" spans="1:9" ht="60">
      <c r="A1811" s="200" t="s">
        <v>15</v>
      </c>
      <c r="B1811" s="200" t="s">
        <v>143</v>
      </c>
      <c r="C1811" s="200" t="s">
        <v>2208</v>
      </c>
      <c r="D1811" s="200" t="s">
        <v>2209</v>
      </c>
      <c r="E1811" s="200" t="s">
        <v>470</v>
      </c>
      <c r="F1811" s="200" t="s">
        <v>2151</v>
      </c>
      <c r="G1811" s="225">
        <v>521150</v>
      </c>
      <c r="H1811" s="225">
        <f t="shared" ref="H1811:H1812" si="240">TRUNC(F1811*G1811,2)</f>
        <v>17.87</v>
      </c>
      <c r="I1811" s="226"/>
    </row>
    <row r="1812" spans="1:9" ht="45">
      <c r="A1812" s="200" t="s">
        <v>15</v>
      </c>
      <c r="B1812" s="200" t="s">
        <v>143</v>
      </c>
      <c r="C1812" s="200" t="s">
        <v>2210</v>
      </c>
      <c r="D1812" s="200" t="s">
        <v>2211</v>
      </c>
      <c r="E1812" s="200" t="s">
        <v>470</v>
      </c>
      <c r="F1812" s="200" t="s">
        <v>2152</v>
      </c>
      <c r="G1812" s="225">
        <v>76560.62</v>
      </c>
      <c r="H1812" s="225">
        <f t="shared" si="240"/>
        <v>4.21</v>
      </c>
      <c r="I1812" s="226"/>
    </row>
    <row r="1813" spans="1:9">
      <c r="A1813" s="201" t="s">
        <v>30</v>
      </c>
      <c r="B1813" s="201" t="s">
        <v>30</v>
      </c>
      <c r="C1813" s="201" t="s">
        <v>30</v>
      </c>
      <c r="D1813" s="201" t="s">
        <v>30</v>
      </c>
      <c r="E1813" s="201" t="s">
        <v>30</v>
      </c>
      <c r="F1813" s="201" t="s">
        <v>30</v>
      </c>
      <c r="G1813" s="227" t="s">
        <v>30</v>
      </c>
      <c r="H1813" s="227" t="s">
        <v>30</v>
      </c>
      <c r="I1813" s="228" t="s">
        <v>30</v>
      </c>
    </row>
    <row r="1814" spans="1:9" ht="60">
      <c r="A1814" s="204" t="s">
        <v>1957</v>
      </c>
      <c r="B1814" s="204" t="s">
        <v>143</v>
      </c>
      <c r="C1814" s="204" t="s">
        <v>2214</v>
      </c>
      <c r="D1814" s="204" t="s">
        <v>1954</v>
      </c>
      <c r="E1814" s="204" t="s">
        <v>18</v>
      </c>
      <c r="F1814" s="204" t="s">
        <v>998</v>
      </c>
      <c r="G1814" s="233">
        <f>SUM(H1815:H1816)</f>
        <v>38.769999999999996</v>
      </c>
      <c r="H1814" s="233">
        <f>TRUNC(G1814 * 1, 2)</f>
        <v>38.770000000000003</v>
      </c>
      <c r="I1814" s="234"/>
    </row>
    <row r="1815" spans="1:9" ht="60">
      <c r="A1815" s="200" t="s">
        <v>15</v>
      </c>
      <c r="B1815" s="200" t="s">
        <v>143</v>
      </c>
      <c r="C1815" s="200" t="s">
        <v>2208</v>
      </c>
      <c r="D1815" s="200" t="s">
        <v>2209</v>
      </c>
      <c r="E1815" s="200" t="s">
        <v>470</v>
      </c>
      <c r="F1815" s="200" t="s">
        <v>2161</v>
      </c>
      <c r="G1815" s="225">
        <v>521150</v>
      </c>
      <c r="H1815" s="225">
        <f t="shared" ref="H1815:H1816" si="241">TRUNC(F1815*G1815,2)</f>
        <v>33.5</v>
      </c>
      <c r="I1815" s="226"/>
    </row>
    <row r="1816" spans="1:9" ht="45">
      <c r="A1816" s="200" t="s">
        <v>15</v>
      </c>
      <c r="B1816" s="200" t="s">
        <v>143</v>
      </c>
      <c r="C1816" s="200" t="s">
        <v>2210</v>
      </c>
      <c r="D1816" s="200" t="s">
        <v>2211</v>
      </c>
      <c r="E1816" s="200" t="s">
        <v>470</v>
      </c>
      <c r="F1816" s="200" t="s">
        <v>2162</v>
      </c>
      <c r="G1816" s="225">
        <v>76560.62</v>
      </c>
      <c r="H1816" s="225">
        <f t="shared" si="241"/>
        <v>5.27</v>
      </c>
      <c r="I1816" s="226"/>
    </row>
    <row r="1817" spans="1:9">
      <c r="A1817" s="201" t="s">
        <v>30</v>
      </c>
      <c r="B1817" s="201" t="s">
        <v>30</v>
      </c>
      <c r="C1817" s="201" t="s">
        <v>30</v>
      </c>
      <c r="D1817" s="201" t="s">
        <v>30</v>
      </c>
      <c r="E1817" s="201" t="s">
        <v>30</v>
      </c>
      <c r="F1817" s="201" t="s">
        <v>30</v>
      </c>
      <c r="G1817" s="227" t="s">
        <v>30</v>
      </c>
      <c r="H1817" s="227" t="s">
        <v>30</v>
      </c>
      <c r="I1817" s="228" t="s">
        <v>30</v>
      </c>
    </row>
    <row r="1818" spans="1:9" ht="75">
      <c r="A1818" s="204" t="s">
        <v>1957</v>
      </c>
      <c r="B1818" s="204" t="s">
        <v>143</v>
      </c>
      <c r="C1818" s="204" t="s">
        <v>2215</v>
      </c>
      <c r="D1818" s="204" t="s">
        <v>1956</v>
      </c>
      <c r="E1818" s="204" t="s">
        <v>18</v>
      </c>
      <c r="F1818" s="204" t="s">
        <v>998</v>
      </c>
      <c r="G1818" s="233">
        <f>SUM(H1819)</f>
        <v>182.89</v>
      </c>
      <c r="H1818" s="233">
        <f>TRUNC(G1818 * 1, 2)</f>
        <v>182.89</v>
      </c>
      <c r="I1818" s="234"/>
    </row>
    <row r="1819" spans="1:9" ht="30">
      <c r="A1819" s="200" t="s">
        <v>15</v>
      </c>
      <c r="B1819" s="200" t="s">
        <v>143</v>
      </c>
      <c r="C1819" s="200" t="s">
        <v>1985</v>
      </c>
      <c r="D1819" s="200" t="s">
        <v>1986</v>
      </c>
      <c r="E1819" s="200" t="s">
        <v>365</v>
      </c>
      <c r="F1819" s="200" t="s">
        <v>2159</v>
      </c>
      <c r="G1819" s="225">
        <v>6.92</v>
      </c>
      <c r="H1819" s="225">
        <f>TRUNC(F1819*G1819,2)</f>
        <v>182.89</v>
      </c>
      <c r="I1819" s="226"/>
    </row>
    <row r="1820" spans="1:9">
      <c r="A1820" s="201" t="s">
        <v>30</v>
      </c>
      <c r="B1820" s="201" t="s">
        <v>30</v>
      </c>
      <c r="C1820" s="201" t="s">
        <v>30</v>
      </c>
      <c r="D1820" s="201" t="s">
        <v>30</v>
      </c>
      <c r="E1820" s="201" t="s">
        <v>30</v>
      </c>
      <c r="F1820" s="201" t="s">
        <v>30</v>
      </c>
      <c r="G1820" s="227" t="s">
        <v>30</v>
      </c>
      <c r="H1820" s="227" t="s">
        <v>30</v>
      </c>
      <c r="I1820" s="228" t="s">
        <v>30</v>
      </c>
    </row>
    <row r="1821" spans="1:9" ht="45">
      <c r="A1821" s="204" t="s">
        <v>2216</v>
      </c>
      <c r="B1821" s="204" t="s">
        <v>143</v>
      </c>
      <c r="C1821" s="204" t="s">
        <v>2217</v>
      </c>
      <c r="D1821" s="204" t="s">
        <v>1980</v>
      </c>
      <c r="E1821" s="204" t="s">
        <v>18</v>
      </c>
      <c r="F1821" s="204" t="s">
        <v>998</v>
      </c>
      <c r="G1821" s="233">
        <f>SUM(H1822)</f>
        <v>0.15</v>
      </c>
      <c r="H1821" s="233">
        <f>TRUNC(G1821 * 1, 2)</f>
        <v>0.15</v>
      </c>
      <c r="I1821" s="234"/>
    </row>
    <row r="1822" spans="1:9">
      <c r="A1822" s="200" t="s">
        <v>15</v>
      </c>
      <c r="B1822" s="200" t="s">
        <v>143</v>
      </c>
      <c r="C1822" s="200" t="s">
        <v>1982</v>
      </c>
      <c r="D1822" s="200" t="s">
        <v>1983</v>
      </c>
      <c r="E1822" s="200" t="s">
        <v>18</v>
      </c>
      <c r="F1822" s="200" t="s">
        <v>2206</v>
      </c>
      <c r="G1822" s="225">
        <v>31.11</v>
      </c>
      <c r="H1822" s="225">
        <f>TRUNC(F1822*G1822,2)</f>
        <v>0.15</v>
      </c>
      <c r="I1822" s="226"/>
    </row>
    <row r="1823" spans="1:9">
      <c r="A1823" s="201" t="s">
        <v>30</v>
      </c>
      <c r="B1823" s="201" t="s">
        <v>30</v>
      </c>
      <c r="C1823" s="201" t="s">
        <v>30</v>
      </c>
      <c r="D1823" s="201" t="s">
        <v>30</v>
      </c>
      <c r="E1823" s="201" t="s">
        <v>30</v>
      </c>
      <c r="F1823" s="201" t="s">
        <v>30</v>
      </c>
      <c r="G1823" s="227" t="s">
        <v>30</v>
      </c>
      <c r="H1823" s="227" t="s">
        <v>30</v>
      </c>
      <c r="I1823" s="228" t="s">
        <v>30</v>
      </c>
    </row>
    <row r="1824" spans="1:9" ht="45">
      <c r="A1824" s="204" t="s">
        <v>2216</v>
      </c>
      <c r="B1824" s="204" t="s">
        <v>143</v>
      </c>
      <c r="C1824" s="204" t="s">
        <v>2218</v>
      </c>
      <c r="D1824" s="204" t="s">
        <v>2002</v>
      </c>
      <c r="E1824" s="204" t="s">
        <v>18</v>
      </c>
      <c r="F1824" s="204" t="s">
        <v>998</v>
      </c>
      <c r="G1824" s="233">
        <f>SUM(H1825)</f>
        <v>0.23</v>
      </c>
      <c r="H1824" s="233">
        <f>TRUNC(G1824 * 1, 2)</f>
        <v>0.23</v>
      </c>
      <c r="I1824" s="234"/>
    </row>
    <row r="1825" spans="1:9">
      <c r="A1825" s="200" t="s">
        <v>15</v>
      </c>
      <c r="B1825" s="200" t="s">
        <v>143</v>
      </c>
      <c r="C1825" s="200" t="s">
        <v>2004</v>
      </c>
      <c r="D1825" s="200" t="s">
        <v>2005</v>
      </c>
      <c r="E1825" s="200" t="s">
        <v>18</v>
      </c>
      <c r="F1825" s="200" t="s">
        <v>2121</v>
      </c>
      <c r="G1825" s="225">
        <v>28.59</v>
      </c>
      <c r="H1825" s="225">
        <f>TRUNC(F1825*G1825,2)</f>
        <v>0.23</v>
      </c>
      <c r="I1825" s="226"/>
    </row>
    <row r="1826" spans="1:9">
      <c r="A1826" s="201" t="s">
        <v>30</v>
      </c>
      <c r="B1826" s="201" t="s">
        <v>30</v>
      </c>
      <c r="C1826" s="201" t="s">
        <v>30</v>
      </c>
      <c r="D1826" s="201" t="s">
        <v>30</v>
      </c>
      <c r="E1826" s="201" t="s">
        <v>30</v>
      </c>
      <c r="F1826" s="201" t="s">
        <v>30</v>
      </c>
      <c r="G1826" s="227" t="s">
        <v>30</v>
      </c>
      <c r="H1826" s="227" t="s">
        <v>30</v>
      </c>
      <c r="I1826" s="228" t="s">
        <v>30</v>
      </c>
    </row>
    <row r="1827" spans="1:9" ht="45">
      <c r="A1827" s="204" t="s">
        <v>2216</v>
      </c>
      <c r="B1827" s="204" t="s">
        <v>143</v>
      </c>
      <c r="C1827" s="204" t="s">
        <v>2219</v>
      </c>
      <c r="D1827" s="204" t="s">
        <v>2017</v>
      </c>
      <c r="E1827" s="204" t="s">
        <v>18</v>
      </c>
      <c r="F1827" s="204" t="s">
        <v>998</v>
      </c>
      <c r="G1827" s="233">
        <f>SUM(H1828)</f>
        <v>0.44</v>
      </c>
      <c r="H1827" s="233">
        <f>TRUNC(G1827 * 1, 2)</f>
        <v>0.44</v>
      </c>
      <c r="I1827" s="234"/>
    </row>
    <row r="1828" spans="1:9">
      <c r="A1828" s="200" t="s">
        <v>15</v>
      </c>
      <c r="B1828" s="200" t="s">
        <v>143</v>
      </c>
      <c r="C1828" s="200" t="s">
        <v>2019</v>
      </c>
      <c r="D1828" s="200" t="s">
        <v>2020</v>
      </c>
      <c r="E1828" s="200" t="s">
        <v>18</v>
      </c>
      <c r="F1828" s="200" t="s">
        <v>2067</v>
      </c>
      <c r="G1828" s="225">
        <v>38.159999999999997</v>
      </c>
      <c r="H1828" s="225">
        <f>TRUNC(F1828*G1828,2)</f>
        <v>0.44</v>
      </c>
      <c r="I1828" s="226"/>
    </row>
    <row r="1829" spans="1:9">
      <c r="A1829" s="201" t="s">
        <v>30</v>
      </c>
      <c r="B1829" s="201" t="s">
        <v>30</v>
      </c>
      <c r="C1829" s="201" t="s">
        <v>30</v>
      </c>
      <c r="D1829" s="201" t="s">
        <v>30</v>
      </c>
      <c r="E1829" s="201" t="s">
        <v>30</v>
      </c>
      <c r="F1829" s="201" t="s">
        <v>30</v>
      </c>
      <c r="G1829" s="227" t="s">
        <v>30</v>
      </c>
      <c r="H1829" s="227" t="s">
        <v>30</v>
      </c>
      <c r="I1829" s="228" t="s">
        <v>30</v>
      </c>
    </row>
    <row r="1830" spans="1:9" ht="60">
      <c r="A1830" s="204" t="s">
        <v>2216</v>
      </c>
      <c r="B1830" s="204" t="s">
        <v>143</v>
      </c>
      <c r="C1830" s="204" t="s">
        <v>2220</v>
      </c>
      <c r="D1830" s="204" t="s">
        <v>2096</v>
      </c>
      <c r="E1830" s="204" t="s">
        <v>18</v>
      </c>
      <c r="F1830" s="204" t="s">
        <v>998</v>
      </c>
      <c r="G1830" s="233">
        <f>SUM(H1831)</f>
        <v>0.31</v>
      </c>
      <c r="H1830" s="233">
        <f>TRUNC(G1830 * 1, 2)</f>
        <v>0.31</v>
      </c>
      <c r="I1830" s="234"/>
    </row>
    <row r="1831" spans="1:9" ht="60">
      <c r="A1831" s="200" t="s">
        <v>15</v>
      </c>
      <c r="B1831" s="200" t="s">
        <v>143</v>
      </c>
      <c r="C1831" s="200" t="s">
        <v>2221</v>
      </c>
      <c r="D1831" s="200" t="s">
        <v>2222</v>
      </c>
      <c r="E1831" s="200" t="s">
        <v>470</v>
      </c>
      <c r="F1831" s="200" t="s">
        <v>1997</v>
      </c>
      <c r="G1831" s="225">
        <v>21212.13</v>
      </c>
      <c r="H1831" s="225">
        <f>TRUNC(F1831*G1831,2)</f>
        <v>0.31</v>
      </c>
      <c r="I1831" s="226"/>
    </row>
    <row r="1832" spans="1:9">
      <c r="A1832" s="201" t="s">
        <v>30</v>
      </c>
      <c r="B1832" s="201" t="s">
        <v>30</v>
      </c>
      <c r="C1832" s="201" t="s">
        <v>30</v>
      </c>
      <c r="D1832" s="201" t="s">
        <v>30</v>
      </c>
      <c r="E1832" s="201" t="s">
        <v>30</v>
      </c>
      <c r="F1832" s="201" t="s">
        <v>30</v>
      </c>
      <c r="G1832" s="227" t="s">
        <v>30</v>
      </c>
      <c r="H1832" s="227" t="s">
        <v>30</v>
      </c>
      <c r="I1832" s="228" t="s">
        <v>30</v>
      </c>
    </row>
    <row r="1833" spans="1:9" ht="60">
      <c r="A1833" s="204" t="s">
        <v>2216</v>
      </c>
      <c r="B1833" s="204" t="s">
        <v>143</v>
      </c>
      <c r="C1833" s="204" t="s">
        <v>2223</v>
      </c>
      <c r="D1833" s="204" t="s">
        <v>2099</v>
      </c>
      <c r="E1833" s="204" t="s">
        <v>18</v>
      </c>
      <c r="F1833" s="204" t="s">
        <v>998</v>
      </c>
      <c r="G1833" s="233">
        <f>SUM(H1834)</f>
        <v>1.35</v>
      </c>
      <c r="H1833" s="233">
        <f>TRUNC(G1833 * 1, 2)</f>
        <v>1.35</v>
      </c>
      <c r="I1833" s="234"/>
    </row>
    <row r="1834" spans="1:9" ht="60">
      <c r="A1834" s="200" t="s">
        <v>15</v>
      </c>
      <c r="B1834" s="200" t="s">
        <v>143</v>
      </c>
      <c r="C1834" s="200" t="s">
        <v>2221</v>
      </c>
      <c r="D1834" s="200" t="s">
        <v>2222</v>
      </c>
      <c r="E1834" s="200" t="s">
        <v>470</v>
      </c>
      <c r="F1834" s="200" t="s">
        <v>2061</v>
      </c>
      <c r="G1834" s="225">
        <v>21212.13</v>
      </c>
      <c r="H1834" s="225">
        <f>TRUNC(F1834*G1834,2)</f>
        <v>1.35</v>
      </c>
      <c r="I1834" s="226"/>
    </row>
    <row r="1835" spans="1:9">
      <c r="A1835" s="201" t="s">
        <v>30</v>
      </c>
      <c r="B1835" s="201" t="s">
        <v>30</v>
      </c>
      <c r="C1835" s="201" t="s">
        <v>30</v>
      </c>
      <c r="D1835" s="201" t="s">
        <v>30</v>
      </c>
      <c r="E1835" s="201" t="s">
        <v>30</v>
      </c>
      <c r="F1835" s="201" t="s">
        <v>30</v>
      </c>
      <c r="G1835" s="227" t="s">
        <v>30</v>
      </c>
      <c r="H1835" s="227" t="s">
        <v>30</v>
      </c>
      <c r="I1835" s="228" t="s">
        <v>30</v>
      </c>
    </row>
    <row r="1836" spans="1:9" ht="60">
      <c r="A1836" s="204" t="s">
        <v>2216</v>
      </c>
      <c r="B1836" s="204" t="s">
        <v>143</v>
      </c>
      <c r="C1836" s="204" t="s">
        <v>2224</v>
      </c>
      <c r="D1836" s="204" t="s">
        <v>2102</v>
      </c>
      <c r="E1836" s="204" t="s">
        <v>18</v>
      </c>
      <c r="F1836" s="204" t="s">
        <v>998</v>
      </c>
      <c r="G1836" s="233">
        <f>SUM(H1837)</f>
        <v>2.2000000000000002</v>
      </c>
      <c r="H1836" s="233">
        <f>TRUNC(G1836 * 1, 2)</f>
        <v>2.2000000000000002</v>
      </c>
      <c r="I1836" s="234"/>
    </row>
    <row r="1837" spans="1:9" ht="30">
      <c r="A1837" s="200" t="s">
        <v>15</v>
      </c>
      <c r="B1837" s="200" t="s">
        <v>143</v>
      </c>
      <c r="C1837" s="200" t="s">
        <v>2087</v>
      </c>
      <c r="D1837" s="200" t="s">
        <v>2088</v>
      </c>
      <c r="E1837" s="200" t="s">
        <v>2089</v>
      </c>
      <c r="F1837" s="200" t="s">
        <v>202</v>
      </c>
      <c r="G1837" s="225">
        <v>0.88</v>
      </c>
      <c r="H1837" s="225">
        <f>TRUNC(F1837*G1837,2)</f>
        <v>2.2000000000000002</v>
      </c>
      <c r="I1837" s="226"/>
    </row>
    <row r="1838" spans="1:9">
      <c r="A1838" s="201" t="s">
        <v>30</v>
      </c>
      <c r="B1838" s="201" t="s">
        <v>30</v>
      </c>
      <c r="C1838" s="201" t="s">
        <v>30</v>
      </c>
      <c r="D1838" s="201" t="s">
        <v>30</v>
      </c>
      <c r="E1838" s="201" t="s">
        <v>30</v>
      </c>
      <c r="F1838" s="201" t="s">
        <v>30</v>
      </c>
      <c r="G1838" s="227" t="s">
        <v>30</v>
      </c>
      <c r="H1838" s="227" t="s">
        <v>30</v>
      </c>
      <c r="I1838" s="228" t="s">
        <v>30</v>
      </c>
    </row>
    <row r="1839" spans="1:9" ht="60">
      <c r="A1839" s="204" t="s">
        <v>2216</v>
      </c>
      <c r="B1839" s="204" t="s">
        <v>143</v>
      </c>
      <c r="C1839" s="204" t="s">
        <v>2225</v>
      </c>
      <c r="D1839" s="204" t="s">
        <v>2104</v>
      </c>
      <c r="E1839" s="204" t="s">
        <v>18</v>
      </c>
      <c r="F1839" s="204" t="s">
        <v>998</v>
      </c>
      <c r="G1839" s="233">
        <f>SUM(H1840)</f>
        <v>1.48</v>
      </c>
      <c r="H1839" s="233">
        <f>TRUNC(G1839 * 1, 2)</f>
        <v>1.48</v>
      </c>
      <c r="I1839" s="234"/>
    </row>
    <row r="1840" spans="1:9" ht="60">
      <c r="A1840" s="200" t="s">
        <v>15</v>
      </c>
      <c r="B1840" s="200" t="s">
        <v>143</v>
      </c>
      <c r="C1840" s="200" t="s">
        <v>2221</v>
      </c>
      <c r="D1840" s="200" t="s">
        <v>2222</v>
      </c>
      <c r="E1840" s="200" t="s">
        <v>470</v>
      </c>
      <c r="F1840" s="200" t="s">
        <v>2009</v>
      </c>
      <c r="G1840" s="225">
        <v>21212.13</v>
      </c>
      <c r="H1840" s="225">
        <f>TRUNC(F1840*G1840,2)</f>
        <v>1.48</v>
      </c>
      <c r="I1840" s="226"/>
    </row>
    <row r="1841" spans="1:9">
      <c r="A1841" s="201" t="s">
        <v>30</v>
      </c>
      <c r="B1841" s="201" t="s">
        <v>30</v>
      </c>
      <c r="C1841" s="201" t="s">
        <v>30</v>
      </c>
      <c r="D1841" s="201" t="s">
        <v>30</v>
      </c>
      <c r="E1841" s="201" t="s">
        <v>30</v>
      </c>
      <c r="F1841" s="201" t="s">
        <v>30</v>
      </c>
      <c r="G1841" s="227" t="s">
        <v>30</v>
      </c>
      <c r="H1841" s="227" t="s">
        <v>30</v>
      </c>
      <c r="I1841" s="228" t="s">
        <v>30</v>
      </c>
    </row>
    <row r="1842" spans="1:9" ht="45">
      <c r="A1842" s="204" t="s">
        <v>2216</v>
      </c>
      <c r="B1842" s="204" t="s">
        <v>143</v>
      </c>
      <c r="C1842" s="204" t="s">
        <v>2226</v>
      </c>
      <c r="D1842" s="204" t="s">
        <v>2129</v>
      </c>
      <c r="E1842" s="204" t="s">
        <v>18</v>
      </c>
      <c r="F1842" s="204" t="s">
        <v>998</v>
      </c>
      <c r="G1842" s="233">
        <f>SUM(H1843)</f>
        <v>0.35</v>
      </c>
      <c r="H1842" s="233">
        <f>TRUNC(G1842 * 1, 2)</f>
        <v>0.35</v>
      </c>
      <c r="I1842" s="234"/>
    </row>
    <row r="1843" spans="1:9" ht="30">
      <c r="A1843" s="200" t="s">
        <v>15</v>
      </c>
      <c r="B1843" s="200" t="s">
        <v>143</v>
      </c>
      <c r="C1843" s="200" t="s">
        <v>2130</v>
      </c>
      <c r="D1843" s="200" t="s">
        <v>2131</v>
      </c>
      <c r="E1843" s="200" t="s">
        <v>18</v>
      </c>
      <c r="F1843" s="200" t="s">
        <v>2067</v>
      </c>
      <c r="G1843" s="225">
        <v>30.68</v>
      </c>
      <c r="H1843" s="225">
        <f>TRUNC(F1843*G1843,2)</f>
        <v>0.35</v>
      </c>
      <c r="I1843" s="226"/>
    </row>
    <row r="1844" spans="1:9">
      <c r="A1844" s="201" t="s">
        <v>30</v>
      </c>
      <c r="B1844" s="201" t="s">
        <v>30</v>
      </c>
      <c r="C1844" s="201" t="s">
        <v>30</v>
      </c>
      <c r="D1844" s="201" t="s">
        <v>30</v>
      </c>
      <c r="E1844" s="201" t="s">
        <v>30</v>
      </c>
      <c r="F1844" s="201" t="s">
        <v>30</v>
      </c>
      <c r="G1844" s="227" t="s">
        <v>30</v>
      </c>
      <c r="H1844" s="227" t="s">
        <v>30</v>
      </c>
      <c r="I1844" s="228" t="s">
        <v>30</v>
      </c>
    </row>
    <row r="1845" spans="1:9" ht="45">
      <c r="A1845" s="204" t="s">
        <v>2216</v>
      </c>
      <c r="B1845" s="204" t="s">
        <v>143</v>
      </c>
      <c r="C1845" s="204" t="s">
        <v>2227</v>
      </c>
      <c r="D1845" s="204" t="s">
        <v>2155</v>
      </c>
      <c r="E1845" s="204" t="s">
        <v>18</v>
      </c>
      <c r="F1845" s="204" t="s">
        <v>998</v>
      </c>
      <c r="G1845" s="233">
        <f>SUM(H1846)</f>
        <v>0.54</v>
      </c>
      <c r="H1845" s="233">
        <f>TRUNC(G1845 * 1, 2)</f>
        <v>0.54</v>
      </c>
      <c r="I1845" s="234"/>
    </row>
    <row r="1846" spans="1:9" ht="30">
      <c r="A1846" s="200" t="s">
        <v>15</v>
      </c>
      <c r="B1846" s="200" t="s">
        <v>143</v>
      </c>
      <c r="C1846" s="200" t="s">
        <v>2156</v>
      </c>
      <c r="D1846" s="200" t="s">
        <v>2157</v>
      </c>
      <c r="E1846" s="200" t="s">
        <v>18</v>
      </c>
      <c r="F1846" s="200" t="s">
        <v>2228</v>
      </c>
      <c r="G1846" s="225">
        <v>33.58</v>
      </c>
      <c r="H1846" s="225">
        <f>TRUNC(F1846*G1846,2)</f>
        <v>0.54</v>
      </c>
      <c r="I1846" s="226"/>
    </row>
    <row r="1847" spans="1:9">
      <c r="A1847" s="201" t="s">
        <v>30</v>
      </c>
      <c r="B1847" s="201" t="s">
        <v>30</v>
      </c>
      <c r="C1847" s="201" t="s">
        <v>30</v>
      </c>
      <c r="D1847" s="201" t="s">
        <v>30</v>
      </c>
      <c r="E1847" s="201" t="s">
        <v>30</v>
      </c>
      <c r="F1847" s="201" t="s">
        <v>30</v>
      </c>
      <c r="G1847" s="227" t="s">
        <v>30</v>
      </c>
      <c r="H1847" s="227" t="s">
        <v>30</v>
      </c>
      <c r="I1847" s="228" t="s">
        <v>30</v>
      </c>
    </row>
    <row r="1848" spans="1:9" ht="30">
      <c r="A1848" s="204" t="s">
        <v>2216</v>
      </c>
      <c r="B1848" s="204" t="s">
        <v>143</v>
      </c>
      <c r="C1848" s="204" t="s">
        <v>2229</v>
      </c>
      <c r="D1848" s="204" t="s">
        <v>2179</v>
      </c>
      <c r="E1848" s="204" t="s">
        <v>129</v>
      </c>
      <c r="F1848" s="204" t="s">
        <v>998</v>
      </c>
      <c r="G1848" s="233">
        <f>SUM(H1849:H1851)</f>
        <v>10.31</v>
      </c>
      <c r="H1848" s="233">
        <f>TRUNC(G1848 * 1, 2)</f>
        <v>10.31</v>
      </c>
      <c r="I1848" s="234"/>
    </row>
    <row r="1849" spans="1:9">
      <c r="A1849" s="200" t="s">
        <v>2230</v>
      </c>
      <c r="B1849" s="200" t="s">
        <v>143</v>
      </c>
      <c r="C1849" s="200" t="s">
        <v>413</v>
      </c>
      <c r="D1849" s="200" t="s">
        <v>414</v>
      </c>
      <c r="E1849" s="200" t="s">
        <v>18</v>
      </c>
      <c r="F1849" s="200" t="s">
        <v>2231</v>
      </c>
      <c r="G1849" s="225">
        <v>35.619999999999997</v>
      </c>
      <c r="H1849" s="225">
        <f t="shared" ref="H1849:H1851" si="242">TRUNC(F1849*G1849,2)</f>
        <v>3.32</v>
      </c>
      <c r="I1849" s="226" t="str">
        <f>IFERROR(IF(ROUND(G1849, 2) &lt;&gt; ROUND(VLOOKUP("C"&amp;C1849,C:G, 5, FALSE), 2), "VALOR AUXILIAR DIVERGENTE", "OK"), "NÃO ENCONTRADO")</f>
        <v>OK</v>
      </c>
    </row>
    <row r="1850" spans="1:9" ht="30">
      <c r="A1850" s="200" t="s">
        <v>2230</v>
      </c>
      <c r="B1850" s="200" t="s">
        <v>143</v>
      </c>
      <c r="C1850" s="200" t="s">
        <v>416</v>
      </c>
      <c r="D1850" s="200" t="s">
        <v>417</v>
      </c>
      <c r="E1850" s="200" t="s">
        <v>18</v>
      </c>
      <c r="F1850" s="200" t="s">
        <v>2232</v>
      </c>
      <c r="G1850" s="225">
        <v>33.380000000000003</v>
      </c>
      <c r="H1850" s="225">
        <f t="shared" si="242"/>
        <v>0.5</v>
      </c>
      <c r="I1850" s="226" t="str">
        <f>IFERROR(IF(ROUND(G1850, 2) &lt;&gt; ROUND(VLOOKUP("C"&amp;C1850,C:G, 5, FALSE), 2), "VALOR AUXILIAR DIVERGENTE", "OK"), "NÃO ENCONTRADO")</f>
        <v>OK</v>
      </c>
    </row>
    <row r="1851" spans="1:9" ht="30">
      <c r="A1851" s="200" t="s">
        <v>15</v>
      </c>
      <c r="B1851" s="200" t="s">
        <v>143</v>
      </c>
      <c r="C1851" s="200" t="s">
        <v>2233</v>
      </c>
      <c r="D1851" s="200" t="s">
        <v>2234</v>
      </c>
      <c r="E1851" s="200" t="s">
        <v>129</v>
      </c>
      <c r="F1851" s="200" t="s">
        <v>2235</v>
      </c>
      <c r="G1851" s="225">
        <v>6.07</v>
      </c>
      <c r="H1851" s="225">
        <f t="shared" si="242"/>
        <v>6.49</v>
      </c>
      <c r="I1851" s="226"/>
    </row>
    <row r="1852" spans="1:9">
      <c r="A1852" s="201" t="s">
        <v>30</v>
      </c>
      <c r="B1852" s="201" t="s">
        <v>30</v>
      </c>
      <c r="C1852" s="201" t="s">
        <v>30</v>
      </c>
      <c r="D1852" s="201" t="s">
        <v>30</v>
      </c>
      <c r="E1852" s="201" t="s">
        <v>30</v>
      </c>
      <c r="F1852" s="201" t="s">
        <v>30</v>
      </c>
      <c r="G1852" s="227" t="s">
        <v>30</v>
      </c>
      <c r="H1852" s="227" t="s">
        <v>30</v>
      </c>
      <c r="I1852" s="228" t="s">
        <v>30</v>
      </c>
    </row>
    <row r="1853" spans="1:9" ht="45">
      <c r="A1853" s="204" t="s">
        <v>2216</v>
      </c>
      <c r="B1853" s="204" t="s">
        <v>143</v>
      </c>
      <c r="C1853" s="204" t="s">
        <v>2236</v>
      </c>
      <c r="D1853" s="204" t="s">
        <v>2186</v>
      </c>
      <c r="E1853" s="204" t="s">
        <v>18</v>
      </c>
      <c r="F1853" s="204" t="s">
        <v>998</v>
      </c>
      <c r="G1853" s="233">
        <f>SUM(H1854)</f>
        <v>0.38</v>
      </c>
      <c r="H1853" s="233">
        <f>TRUNC(G1853 * 1, 2)</f>
        <v>0.38</v>
      </c>
      <c r="I1853" s="234"/>
    </row>
    <row r="1854" spans="1:9">
      <c r="A1854" s="200" t="s">
        <v>15</v>
      </c>
      <c r="B1854" s="200" t="s">
        <v>143</v>
      </c>
      <c r="C1854" s="200" t="s">
        <v>2187</v>
      </c>
      <c r="D1854" s="200" t="s">
        <v>2188</v>
      </c>
      <c r="E1854" s="200" t="s">
        <v>18</v>
      </c>
      <c r="F1854" s="200" t="s">
        <v>2078</v>
      </c>
      <c r="G1854" s="225">
        <v>26.03</v>
      </c>
      <c r="H1854" s="225">
        <f>TRUNC(F1854*G1854,2)</f>
        <v>0.38</v>
      </c>
      <c r="I1854" s="226"/>
    </row>
    <row r="1855" spans="1:9">
      <c r="A1855" s="201" t="s">
        <v>30</v>
      </c>
      <c r="B1855" s="201" t="s">
        <v>30</v>
      </c>
      <c r="C1855" s="201" t="s">
        <v>30</v>
      </c>
      <c r="D1855" s="201" t="s">
        <v>30</v>
      </c>
      <c r="E1855" s="201" t="s">
        <v>30</v>
      </c>
      <c r="F1855" s="201" t="s">
        <v>30</v>
      </c>
      <c r="G1855" s="227" t="s">
        <v>30</v>
      </c>
      <c r="H1855" s="227" t="s">
        <v>30</v>
      </c>
      <c r="I1855" s="228" t="s">
        <v>30</v>
      </c>
    </row>
    <row r="1856" spans="1:9" ht="45">
      <c r="A1856" s="204" t="s">
        <v>2216</v>
      </c>
      <c r="B1856" s="204" t="s">
        <v>143</v>
      </c>
      <c r="C1856" s="204" t="s">
        <v>2237</v>
      </c>
      <c r="D1856" s="204" t="s">
        <v>2198</v>
      </c>
      <c r="E1856" s="204" t="s">
        <v>18</v>
      </c>
      <c r="F1856" s="204" t="s">
        <v>998</v>
      </c>
      <c r="G1856" s="233">
        <f>SUM(H1857)</f>
        <v>0.15</v>
      </c>
      <c r="H1856" s="233">
        <f>TRUNC(G1856 * 1, 2)</f>
        <v>0.15</v>
      </c>
      <c r="I1856" s="234"/>
    </row>
    <row r="1857" spans="1:9">
      <c r="A1857" s="200" t="s">
        <v>15</v>
      </c>
      <c r="B1857" s="200" t="s">
        <v>143</v>
      </c>
      <c r="C1857" s="200" t="s">
        <v>2199</v>
      </c>
      <c r="D1857" s="200" t="s">
        <v>2200</v>
      </c>
      <c r="E1857" s="200" t="s">
        <v>18</v>
      </c>
      <c r="F1857" s="200" t="s">
        <v>2206</v>
      </c>
      <c r="G1857" s="225">
        <v>29.95</v>
      </c>
      <c r="H1857" s="225">
        <f>TRUNC(F1857*G1857,2)</f>
        <v>0.15</v>
      </c>
      <c r="I1857" s="226"/>
    </row>
    <row r="1858" spans="1:9">
      <c r="A1858" s="201" t="s">
        <v>30</v>
      </c>
      <c r="B1858" s="201" t="s">
        <v>30</v>
      </c>
      <c r="C1858" s="201" t="s">
        <v>30</v>
      </c>
      <c r="D1858" s="201" t="s">
        <v>30</v>
      </c>
      <c r="E1858" s="201" t="s">
        <v>30</v>
      </c>
      <c r="F1858" s="201" t="s">
        <v>30</v>
      </c>
      <c r="G1858" s="227" t="s">
        <v>30</v>
      </c>
      <c r="H1858" s="227" t="s">
        <v>30</v>
      </c>
      <c r="I1858" s="228" t="s">
        <v>30</v>
      </c>
    </row>
  </sheetData>
  <mergeCells count="7">
    <mergeCell ref="J7:K7"/>
    <mergeCell ref="A4:G4"/>
    <mergeCell ref="B5:G5"/>
    <mergeCell ref="B6:G6"/>
    <mergeCell ref="G1:I1"/>
    <mergeCell ref="G2:I2"/>
    <mergeCell ref="G3:I3"/>
  </mergeCells>
  <conditionalFormatting sqref="I8:I1858">
    <cfRule type="cellIs" dxfId="19" priority="1" stopIfTrue="1" operator="equal">
      <formula>"OK"</formula>
    </cfRule>
  </conditionalFormatting>
  <conditionalFormatting sqref="I8:I1858">
    <cfRule type="cellIs" dxfId="18" priority="2" stopIfTrue="1" operator="equal">
      <formula>"DIVERGENTE"</formula>
    </cfRule>
  </conditionalFormatting>
  <conditionalFormatting sqref="I8:I1858">
    <cfRule type="cellIs" dxfId="17" priority="3" stopIfTrue="1" operator="equal">
      <formula>"VALOR AUXILIAR DIVERGENTE"</formula>
    </cfRule>
  </conditionalFormatting>
  <pageMargins left="0.59055118110236227" right="0.39370078740157483" top="0.59055118110236227" bottom="0.39370078740157483" header="0.39370078740157483" footer="0.39370078740157483"/>
  <pageSetup paperSize="9" scale="44" fitToHeight="0"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AY1000"/>
  <sheetViews>
    <sheetView tabSelected="1" view="pageBreakPreview" zoomScale="40" zoomScaleNormal="40" zoomScaleSheetLayoutView="40" workbookViewId="0">
      <selection activeCell="N12" sqref="N12"/>
    </sheetView>
  </sheetViews>
  <sheetFormatPr defaultColWidth="14.42578125" defaultRowHeight="15" customHeight="1"/>
  <cols>
    <col min="1" max="1" width="13.42578125" customWidth="1"/>
    <col min="2" max="2" width="95" customWidth="1"/>
    <col min="3" max="6" width="22.85546875" customWidth="1"/>
    <col min="7" max="7" width="22.140625" customWidth="1"/>
    <col min="8" max="8" width="27.85546875" customWidth="1"/>
    <col min="9" max="9" width="18" customWidth="1"/>
    <col min="10" max="10" width="22.85546875" customWidth="1"/>
    <col min="11" max="11" width="26.42578125" customWidth="1"/>
    <col min="12" max="12" width="26.7109375" customWidth="1"/>
    <col min="13" max="13" width="6" customWidth="1"/>
    <col min="14" max="21" width="22.85546875" customWidth="1"/>
    <col min="22" max="23" width="22.140625" customWidth="1"/>
    <col min="24" max="24" width="27.85546875" customWidth="1"/>
    <col min="25" max="25" width="22.140625" customWidth="1"/>
    <col min="26" max="27" width="12.140625" customWidth="1"/>
    <col min="28" max="28" width="22.5703125" customWidth="1"/>
    <col min="29" max="29" width="15" customWidth="1"/>
    <col min="30" max="30" width="22.5703125" customWidth="1"/>
    <col min="31" max="31" width="15" customWidth="1"/>
    <col min="32" max="51" width="12.140625" customWidth="1"/>
  </cols>
  <sheetData>
    <row r="1" spans="1:51" ht="12.75" customHeight="1">
      <c r="A1" s="283" t="s">
        <v>2358</v>
      </c>
      <c r="B1" s="284"/>
      <c r="C1" s="284"/>
      <c r="D1" s="284"/>
      <c r="E1" s="284"/>
      <c r="F1" s="284"/>
      <c r="G1" s="284"/>
      <c r="H1" s="284"/>
      <c r="I1" s="2"/>
      <c r="J1" s="2"/>
      <c r="K1" s="6"/>
      <c r="L1" s="6"/>
      <c r="M1" s="6"/>
      <c r="N1" s="274"/>
      <c r="O1" s="275"/>
      <c r="P1" s="275"/>
      <c r="Q1" s="275"/>
      <c r="R1" s="275"/>
      <c r="S1" s="275"/>
      <c r="T1" s="275"/>
      <c r="U1" s="275"/>
      <c r="V1" s="275"/>
      <c r="W1" s="275"/>
      <c r="X1" s="275"/>
      <c r="Y1" s="276"/>
      <c r="Z1" s="6"/>
      <c r="AA1" s="6"/>
      <c r="AB1" s="6"/>
      <c r="AC1" s="6"/>
      <c r="AD1" s="6"/>
      <c r="AE1" s="6"/>
      <c r="AF1" s="6"/>
      <c r="AG1" s="6"/>
      <c r="AH1" s="6"/>
      <c r="AI1" s="6"/>
      <c r="AJ1" s="6"/>
      <c r="AK1" s="6"/>
      <c r="AL1" s="6"/>
      <c r="AM1" s="6"/>
      <c r="AN1" s="6"/>
      <c r="AO1" s="6"/>
      <c r="AP1" s="6"/>
      <c r="AQ1" s="6"/>
      <c r="AR1" s="6"/>
      <c r="AS1" s="6"/>
      <c r="AT1" s="6"/>
      <c r="AU1" s="6"/>
      <c r="AV1" s="6"/>
      <c r="AW1" s="6"/>
      <c r="AX1" s="6"/>
      <c r="AY1" s="6"/>
    </row>
    <row r="2" spans="1:51" ht="24.75" customHeight="1">
      <c r="A2" s="285"/>
      <c r="B2" s="286"/>
      <c r="C2" s="286"/>
      <c r="D2" s="286"/>
      <c r="E2" s="286"/>
      <c r="F2" s="286"/>
      <c r="G2" s="286"/>
      <c r="H2" s="286"/>
      <c r="I2" s="8"/>
      <c r="J2" s="8"/>
      <c r="K2" s="12"/>
      <c r="L2" s="12"/>
      <c r="M2" s="12"/>
      <c r="N2" s="277"/>
      <c r="O2" s="236"/>
      <c r="P2" s="236"/>
      <c r="Q2" s="236"/>
      <c r="R2" s="236"/>
      <c r="S2" s="236"/>
      <c r="T2" s="236"/>
      <c r="U2" s="236"/>
      <c r="V2" s="236"/>
      <c r="W2" s="236"/>
      <c r="X2" s="236"/>
      <c r="Y2" s="278"/>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row>
    <row r="3" spans="1:51" ht="24.75" customHeight="1">
      <c r="A3" s="285"/>
      <c r="B3" s="286"/>
      <c r="C3" s="286"/>
      <c r="D3" s="286"/>
      <c r="E3" s="286"/>
      <c r="F3" s="286"/>
      <c r="G3" s="286"/>
      <c r="H3" s="286"/>
      <c r="I3" s="12"/>
      <c r="J3" s="12"/>
      <c r="K3" s="12"/>
      <c r="L3" s="12"/>
      <c r="M3" s="12"/>
      <c r="N3" s="277"/>
      <c r="O3" s="236"/>
      <c r="P3" s="236"/>
      <c r="Q3" s="236"/>
      <c r="R3" s="236"/>
      <c r="S3" s="236"/>
      <c r="T3" s="236"/>
      <c r="U3" s="236"/>
      <c r="V3" s="236"/>
      <c r="W3" s="236"/>
      <c r="X3" s="236"/>
      <c r="Y3" s="278"/>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row>
    <row r="4" spans="1:51" ht="24.75" customHeight="1">
      <c r="A4" s="285"/>
      <c r="B4" s="286"/>
      <c r="C4" s="286"/>
      <c r="D4" s="286"/>
      <c r="E4" s="286"/>
      <c r="F4" s="286"/>
      <c r="G4" s="286"/>
      <c r="H4" s="286"/>
      <c r="I4" s="12"/>
      <c r="J4" s="12"/>
      <c r="K4" s="12"/>
      <c r="L4" s="12"/>
      <c r="M4" s="12"/>
      <c r="N4" s="279"/>
      <c r="O4" s="280"/>
      <c r="P4" s="280"/>
      <c r="Q4" s="280"/>
      <c r="R4" s="280"/>
      <c r="S4" s="280"/>
      <c r="T4" s="280"/>
      <c r="U4" s="280"/>
      <c r="V4" s="280"/>
      <c r="W4" s="280"/>
      <c r="X4" s="280"/>
      <c r="Y4" s="281"/>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row>
    <row r="5" spans="1:51" ht="24.75" customHeight="1">
      <c r="A5" s="285"/>
      <c r="B5" s="286"/>
      <c r="C5" s="286"/>
      <c r="D5" s="286"/>
      <c r="E5" s="286"/>
      <c r="F5" s="286"/>
      <c r="G5" s="286"/>
      <c r="H5" s="286"/>
      <c r="I5" s="12"/>
      <c r="J5" s="12"/>
      <c r="K5" s="12"/>
      <c r="L5" s="12"/>
      <c r="M5" s="12"/>
      <c r="N5" s="46"/>
      <c r="O5" s="48"/>
      <c r="P5" s="48"/>
      <c r="Q5" s="48"/>
      <c r="R5" s="48"/>
      <c r="S5" s="48"/>
      <c r="T5" s="48"/>
      <c r="U5" s="48"/>
      <c r="V5" s="48"/>
      <c r="W5" s="48"/>
      <c r="X5" s="8"/>
      <c r="Y5" s="5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row>
    <row r="6" spans="1:51" ht="24.75" customHeight="1">
      <c r="A6" s="287"/>
      <c r="B6" s="288"/>
      <c r="C6" s="288"/>
      <c r="D6" s="288"/>
      <c r="E6" s="288"/>
      <c r="F6" s="288"/>
      <c r="G6" s="288"/>
      <c r="H6" s="288"/>
      <c r="I6" s="12"/>
      <c r="J6" s="12"/>
      <c r="K6" s="12"/>
      <c r="L6" s="12"/>
      <c r="M6" s="12"/>
      <c r="N6" s="62"/>
      <c r="O6" s="48">
        <f>COLUMN()</f>
        <v>15</v>
      </c>
      <c r="P6" s="48"/>
      <c r="Q6" s="48">
        <f>COLUMN()</f>
        <v>17</v>
      </c>
      <c r="R6" s="48"/>
      <c r="S6" s="48">
        <f>COLUMN()</f>
        <v>19</v>
      </c>
      <c r="T6" s="48"/>
      <c r="U6" s="48">
        <f>COLUMN()</f>
        <v>21</v>
      </c>
      <c r="V6" s="48"/>
      <c r="W6" s="48">
        <f>COLUMN()</f>
        <v>23</v>
      </c>
      <c r="X6" s="48"/>
      <c r="Y6" s="52">
        <f>COLUMN()</f>
        <v>25</v>
      </c>
      <c r="Z6" s="48"/>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spans="1:51" ht="13.5" customHeight="1">
      <c r="A7" s="67"/>
      <c r="B7" s="68"/>
      <c r="C7" s="69"/>
      <c r="D7" s="69"/>
      <c r="E7" s="69"/>
      <c r="F7" s="69"/>
      <c r="G7" s="70"/>
      <c r="H7" s="69"/>
      <c r="I7" s="68"/>
      <c r="J7" s="68"/>
      <c r="K7" s="6"/>
      <c r="L7" s="6"/>
      <c r="M7" s="27"/>
      <c r="N7" s="72"/>
      <c r="O7" s="69"/>
      <c r="P7" s="69"/>
      <c r="Q7" s="69"/>
      <c r="R7" s="69"/>
      <c r="S7" s="69"/>
      <c r="T7" s="69"/>
      <c r="U7" s="69"/>
      <c r="V7" s="69"/>
      <c r="W7" s="70"/>
      <c r="X7" s="70"/>
      <c r="Y7" s="74"/>
      <c r="Z7" s="70"/>
      <c r="AA7" s="6"/>
      <c r="AB7" s="6"/>
      <c r="AC7" s="6"/>
      <c r="AD7" s="6"/>
      <c r="AE7" s="6"/>
      <c r="AF7" s="6"/>
      <c r="AG7" s="6"/>
      <c r="AH7" s="6"/>
      <c r="AI7" s="6"/>
      <c r="AJ7" s="6"/>
      <c r="AK7" s="6"/>
      <c r="AL7" s="6"/>
      <c r="AM7" s="6"/>
      <c r="AN7" s="6"/>
      <c r="AO7" s="6"/>
      <c r="AP7" s="6"/>
      <c r="AQ7" s="6"/>
      <c r="AR7" s="6"/>
      <c r="AS7" s="6"/>
      <c r="AT7" s="6"/>
      <c r="AU7" s="6"/>
      <c r="AV7" s="6"/>
      <c r="AW7" s="6"/>
      <c r="AX7" s="6"/>
      <c r="AY7" s="6"/>
    </row>
    <row r="8" spans="1:51" ht="60.75">
      <c r="A8" s="32" t="s">
        <v>51</v>
      </c>
      <c r="B8" s="32" t="s">
        <v>54</v>
      </c>
      <c r="C8" s="76" t="s">
        <v>134</v>
      </c>
      <c r="D8" s="76" t="s">
        <v>135</v>
      </c>
      <c r="E8" s="76" t="s">
        <v>136</v>
      </c>
      <c r="F8" s="76" t="s">
        <v>137</v>
      </c>
      <c r="G8" s="76" t="s">
        <v>139</v>
      </c>
      <c r="H8" s="76" t="s">
        <v>140</v>
      </c>
      <c r="I8" s="32" t="s">
        <v>55</v>
      </c>
      <c r="J8" s="33" t="s">
        <v>141</v>
      </c>
      <c r="K8" s="33" t="s">
        <v>72</v>
      </c>
      <c r="L8" s="33" t="s">
        <v>75</v>
      </c>
      <c r="M8" s="27"/>
      <c r="N8" s="273" t="s">
        <v>134</v>
      </c>
      <c r="O8" s="238"/>
      <c r="P8" s="273" t="s">
        <v>135</v>
      </c>
      <c r="Q8" s="238"/>
      <c r="R8" s="273" t="s">
        <v>136</v>
      </c>
      <c r="S8" s="238"/>
      <c r="T8" s="273" t="s">
        <v>137</v>
      </c>
      <c r="U8" s="238"/>
      <c r="V8" s="273" t="s">
        <v>139</v>
      </c>
      <c r="W8" s="238"/>
      <c r="X8" s="273" t="s">
        <v>140</v>
      </c>
      <c r="Y8" s="238"/>
      <c r="Z8" s="6"/>
      <c r="AA8" s="6"/>
      <c r="AB8" s="78" t="s">
        <v>8</v>
      </c>
      <c r="AC8" s="78"/>
      <c r="AD8" s="78"/>
      <c r="AE8" s="78"/>
      <c r="AF8" s="6"/>
      <c r="AG8" s="6"/>
      <c r="AH8" s="6"/>
      <c r="AI8" s="6"/>
      <c r="AJ8" s="6"/>
      <c r="AK8" s="6"/>
      <c r="AL8" s="6"/>
      <c r="AM8" s="6"/>
      <c r="AN8" s="6"/>
      <c r="AO8" s="6"/>
      <c r="AP8" s="6"/>
      <c r="AQ8" s="6"/>
      <c r="AR8" s="6"/>
      <c r="AS8" s="6"/>
      <c r="AT8" s="6"/>
      <c r="AU8" s="6"/>
      <c r="AV8" s="6"/>
      <c r="AW8" s="6"/>
      <c r="AX8" s="6"/>
      <c r="AY8" s="6"/>
    </row>
    <row r="9" spans="1:51" ht="41.25" customHeight="1">
      <c r="A9" s="40">
        <v>1</v>
      </c>
      <c r="B9" s="41" t="str">
        <f>VLOOKUP($A9,Orçamento!$A$9:$J$212,4,0)</f>
        <v>SERVIÇOS PRELIMINARES</v>
      </c>
      <c r="C9" s="79"/>
      <c r="D9" s="43"/>
      <c r="E9" s="43"/>
      <c r="F9" s="43"/>
      <c r="G9" s="44"/>
      <c r="H9" s="45"/>
      <c r="I9" s="41"/>
      <c r="J9" s="80"/>
      <c r="K9" s="40"/>
      <c r="L9" s="45"/>
      <c r="M9" s="81"/>
      <c r="N9" s="82" t="s">
        <v>158</v>
      </c>
      <c r="O9" s="82" t="s">
        <v>159</v>
      </c>
      <c r="P9" s="82" t="s">
        <v>158</v>
      </c>
      <c r="Q9" s="82" t="s">
        <v>159</v>
      </c>
      <c r="R9" s="82" t="s">
        <v>158</v>
      </c>
      <c r="S9" s="82" t="s">
        <v>159</v>
      </c>
      <c r="T9" s="82" t="s">
        <v>158</v>
      </c>
      <c r="U9" s="82" t="s">
        <v>159</v>
      </c>
      <c r="V9" s="82" t="s">
        <v>158</v>
      </c>
      <c r="W9" s="82" t="s">
        <v>159</v>
      </c>
      <c r="X9" s="82" t="s">
        <v>158</v>
      </c>
      <c r="Y9" s="82" t="s">
        <v>159</v>
      </c>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row>
    <row r="10" spans="1:51" ht="41.25" customHeight="1">
      <c r="A10" s="83" t="s">
        <v>100</v>
      </c>
      <c r="B10" s="84" t="str">
        <f>VLOOKUP($A10,Orçamento!$A$9:$J$212,4,0)</f>
        <v>CANTEIRO DE OBRAS</v>
      </c>
      <c r="C10" s="295" t="s">
        <v>166</v>
      </c>
      <c r="D10" s="296" t="s">
        <v>167</v>
      </c>
      <c r="E10" s="295" t="s">
        <v>170</v>
      </c>
      <c r="F10" s="295" t="s">
        <v>172</v>
      </c>
      <c r="G10" s="297"/>
      <c r="H10" s="298"/>
      <c r="I10" s="85"/>
      <c r="J10" s="86"/>
      <c r="K10" s="57"/>
      <c r="L10" s="58"/>
      <c r="M10" s="39"/>
      <c r="N10" s="344"/>
      <c r="O10" s="345">
        <f>SUM(O11:O14)</f>
        <v>12184.39</v>
      </c>
      <c r="P10" s="344"/>
      <c r="Q10" s="345">
        <f>SUM(Q11:Q14)</f>
        <v>2754.6099999999997</v>
      </c>
      <c r="R10" s="344"/>
      <c r="S10" s="345">
        <f>SUM(S11:S14)</f>
        <v>2754.6099999999997</v>
      </c>
      <c r="T10" s="344"/>
      <c r="U10" s="345">
        <f>SUM(U11:U14)</f>
        <v>2754.6099999999997</v>
      </c>
      <c r="V10" s="344"/>
      <c r="W10" s="345">
        <f>SUM(W11:W14)</f>
        <v>0</v>
      </c>
      <c r="X10" s="344"/>
      <c r="Y10" s="345">
        <f>SUM(Y11:Y14)</f>
        <v>0</v>
      </c>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row>
    <row r="11" spans="1:51" ht="60" customHeight="1">
      <c r="A11" s="87" t="s">
        <v>108</v>
      </c>
      <c r="B11" s="88" t="str">
        <f>VLOOKUP($A11,Orçamento!$A$9:$J$212,4,0)</f>
        <v xml:space="preserve">PLACA EM LONA COM IMPRESSÃO DIGITAL E REQUADRO EM METALON </v>
      </c>
      <c r="C11" s="299" t="str">
        <f t="shared" ref="C11:C14" si="0">IF(N11=0,"",CONCATENATE(N11," ",$I11))</f>
        <v>6 M2</v>
      </c>
      <c r="D11" s="300" t="str">
        <f t="shared" ref="D11:D14" si="1">IF(P11=0,"",CONCATENATE(P11," ",$I11))</f>
        <v/>
      </c>
      <c r="E11" s="301" t="str">
        <f t="shared" ref="E11:E14" si="2">IF(R11=0,"",CONCATENATE(R11," ",$I11))</f>
        <v/>
      </c>
      <c r="F11" s="301" t="str">
        <f t="shared" ref="F11:F14" si="3">IF(T11=0,"",CONCATENATE(T11," ",$I11))</f>
        <v/>
      </c>
      <c r="G11" s="302" t="str">
        <f t="shared" ref="G11:G14" si="4">IF(V11=0,"",CONCATENATE(V11," ",$I11))</f>
        <v/>
      </c>
      <c r="H11" s="302" t="str">
        <f t="shared" ref="H11:H14" si="5">IF(X11=0,"",CONCATENATE(X11," ",$I11))</f>
        <v/>
      </c>
      <c r="I11" s="90" t="str">
        <f>VLOOKUP($A11,Orçamento!$A$9:$J$212,5,0)</f>
        <v>M2</v>
      </c>
      <c r="J11" s="91">
        <f>VLOOKUP($A11,Orçamento!$A$9:$J$212,6,0)</f>
        <v>6</v>
      </c>
      <c r="K11" s="75">
        <f>VLOOKUP($A11,Orçamento!$A$9:$J$212,8,0)</f>
        <v>549.13</v>
      </c>
      <c r="L11" s="75">
        <f>VLOOKUP($A11,Orçamento!$A$9:$J$212,10,0)</f>
        <v>3294.78</v>
      </c>
      <c r="M11" s="39"/>
      <c r="N11" s="346">
        <v>6</v>
      </c>
      <c r="O11" s="346">
        <f t="shared" ref="O11:O14" si="6">IF(N11=0,"",TRUNC($K11*N11,2))</f>
        <v>3294.78</v>
      </c>
      <c r="P11" s="346"/>
      <c r="Q11" s="346" t="str">
        <f t="shared" ref="Q11:Q14" si="7">IF(P11=0,"",TRUNC($K11*P11,2))</f>
        <v/>
      </c>
      <c r="R11" s="346"/>
      <c r="S11" s="346" t="str">
        <f t="shared" ref="S11:S14" si="8">IF(R11=0,"",TRUNC($K11*R11,2))</f>
        <v/>
      </c>
      <c r="T11" s="346"/>
      <c r="U11" s="346" t="str">
        <f t="shared" ref="U11:U14" si="9">IF(T11=0,"",TRUNC($K11*T11,2))</f>
        <v/>
      </c>
      <c r="V11" s="346"/>
      <c r="W11" s="346" t="str">
        <f t="shared" ref="W11:W14" si="10">IF(V11=0,"",TRUNC($K11*V11,2))</f>
        <v/>
      </c>
      <c r="X11" s="346"/>
      <c r="Y11" s="346" t="str">
        <f t="shared" ref="Y11:Y14" si="11">IF(X11=0,"",TRUNC($K11*X11,2))</f>
        <v/>
      </c>
      <c r="Z11" s="39"/>
      <c r="AA11" s="39"/>
      <c r="AB11" s="91">
        <f t="shared" ref="AB11:AB14" si="12">SUMIF($N$9:$Y$9,$N$9,N11:Y11)</f>
        <v>6</v>
      </c>
      <c r="AC11" s="91" t="str">
        <f t="shared" ref="AC11:AC14" si="13">IF(AB11=J11,"","FALTA")</f>
        <v/>
      </c>
      <c r="AD11" s="91">
        <f t="shared" ref="AD11:AD14" si="14">SUMIF($N$9:$Y$9,$O$9,N11:Y11)</f>
        <v>3294.78</v>
      </c>
      <c r="AE11" s="91" t="str">
        <f t="shared" ref="AE11:AE14" si="15">IF(AD11=L11,"","FALTA")</f>
        <v/>
      </c>
      <c r="AF11" s="39"/>
      <c r="AG11" s="39"/>
      <c r="AH11" s="39"/>
      <c r="AI11" s="39"/>
      <c r="AJ11" s="39"/>
      <c r="AK11" s="39"/>
      <c r="AL11" s="39"/>
      <c r="AM11" s="39"/>
      <c r="AN11" s="39"/>
      <c r="AO11" s="39"/>
      <c r="AP11" s="39"/>
      <c r="AQ11" s="39"/>
      <c r="AR11" s="39"/>
      <c r="AS11" s="39"/>
      <c r="AT11" s="39"/>
      <c r="AU11" s="39"/>
      <c r="AV11" s="39"/>
      <c r="AW11" s="39"/>
      <c r="AX11" s="39"/>
      <c r="AY11" s="39"/>
    </row>
    <row r="12" spans="1:51" ht="60" customHeight="1">
      <c r="A12" s="63" t="s">
        <v>147</v>
      </c>
      <c r="B12" s="92" t="str">
        <f>VLOOKUP($A12,Orçamento!$A$9:$J$212,4,0)</f>
        <v xml:space="preserve">BANHEIRO QUÍMICO MODELO STANDARD, COM MANUTENÇÃO CONFORME EXIGÊNCIAS DA CETESB </v>
      </c>
      <c r="C12" s="303" t="str">
        <f t="shared" si="0"/>
        <v>1 UNMES</v>
      </c>
      <c r="D12" s="304" t="str">
        <f t="shared" si="1"/>
        <v>1 UNMES</v>
      </c>
      <c r="E12" s="304" t="str">
        <f t="shared" si="2"/>
        <v>1 UNMES</v>
      </c>
      <c r="F12" s="304" t="str">
        <f t="shared" si="3"/>
        <v>1 UNMES</v>
      </c>
      <c r="G12" s="302" t="str">
        <f t="shared" si="4"/>
        <v/>
      </c>
      <c r="H12" s="302" t="str">
        <f t="shared" si="5"/>
        <v/>
      </c>
      <c r="I12" s="90" t="str">
        <f>VLOOKUP($A12,Orçamento!$A$9:$J$212,5,0)</f>
        <v>UNMES</v>
      </c>
      <c r="J12" s="91">
        <f>VLOOKUP($A12,Orçamento!$A$9:$J$212,6,0)</f>
        <v>4</v>
      </c>
      <c r="K12" s="75">
        <f>VLOOKUP($A12,Orçamento!$A$9:$J$212,8,0)</f>
        <v>1536.8</v>
      </c>
      <c r="L12" s="75">
        <f>VLOOKUP($A12,Orçamento!$A$9:$J$212,10,0)</f>
        <v>6147.2</v>
      </c>
      <c r="M12" s="39"/>
      <c r="N12" s="346">
        <f t="shared" ref="N12:N13" si="16">J12/4</f>
        <v>1</v>
      </c>
      <c r="O12" s="346">
        <f t="shared" si="6"/>
        <v>1536.8</v>
      </c>
      <c r="P12" s="346">
        <f t="shared" ref="P12:P13" si="17">J12/4</f>
        <v>1</v>
      </c>
      <c r="Q12" s="346">
        <f t="shared" si="7"/>
        <v>1536.8</v>
      </c>
      <c r="R12" s="346">
        <f t="shared" ref="R12:R13" si="18">J12/4</f>
        <v>1</v>
      </c>
      <c r="S12" s="346">
        <f t="shared" si="8"/>
        <v>1536.8</v>
      </c>
      <c r="T12" s="346">
        <f t="shared" ref="T12:T13" si="19">J12/4</f>
        <v>1</v>
      </c>
      <c r="U12" s="346">
        <f t="shared" si="9"/>
        <v>1536.8</v>
      </c>
      <c r="V12" s="346"/>
      <c r="W12" s="346" t="str">
        <f t="shared" si="10"/>
        <v/>
      </c>
      <c r="X12" s="346"/>
      <c r="Y12" s="346" t="str">
        <f t="shared" si="11"/>
        <v/>
      </c>
      <c r="Z12" s="39"/>
      <c r="AA12" s="39"/>
      <c r="AB12" s="91">
        <f t="shared" si="12"/>
        <v>4</v>
      </c>
      <c r="AC12" s="91" t="str">
        <f t="shared" si="13"/>
        <v/>
      </c>
      <c r="AD12" s="91">
        <f t="shared" si="14"/>
        <v>6147.2</v>
      </c>
      <c r="AE12" s="91" t="str">
        <f t="shared" si="15"/>
        <v/>
      </c>
      <c r="AF12" s="39"/>
      <c r="AG12" s="39"/>
      <c r="AH12" s="39"/>
      <c r="AI12" s="39"/>
      <c r="AJ12" s="39"/>
      <c r="AK12" s="39"/>
      <c r="AL12" s="39"/>
      <c r="AM12" s="39"/>
      <c r="AN12" s="39"/>
      <c r="AO12" s="39"/>
      <c r="AP12" s="39"/>
      <c r="AQ12" s="39"/>
      <c r="AR12" s="39"/>
      <c r="AS12" s="39"/>
      <c r="AT12" s="39"/>
      <c r="AU12" s="39"/>
      <c r="AV12" s="39"/>
      <c r="AW12" s="39"/>
      <c r="AX12" s="39"/>
      <c r="AY12" s="39"/>
    </row>
    <row r="13" spans="1:51" ht="60" customHeight="1">
      <c r="A13" s="63" t="s">
        <v>160</v>
      </c>
      <c r="B13" s="92" t="str">
        <f>VLOOKUP($A13,Orçamento!$A$9:$J$212,4,0)</f>
        <v xml:space="preserve">LOCAÇÃO DE CONTAINER TIPO DEPÓSITO - ÁREA MÍNIMA DE 13,80 M² </v>
      </c>
      <c r="C13" s="303" t="str">
        <f t="shared" si="0"/>
        <v>1 UNMES</v>
      </c>
      <c r="D13" s="305" t="str">
        <f t="shared" si="1"/>
        <v>1 UNMES</v>
      </c>
      <c r="E13" s="305" t="str">
        <f t="shared" si="2"/>
        <v>1 UNMES</v>
      </c>
      <c r="F13" s="305" t="str">
        <f t="shared" si="3"/>
        <v>1 UNMES</v>
      </c>
      <c r="G13" s="302" t="str">
        <f t="shared" si="4"/>
        <v/>
      </c>
      <c r="H13" s="302" t="str">
        <f t="shared" si="5"/>
        <v/>
      </c>
      <c r="I13" s="90" t="str">
        <f>VLOOKUP($A13,Orçamento!$A$9:$J$212,5,0)</f>
        <v>UNMES</v>
      </c>
      <c r="J13" s="91">
        <f>VLOOKUP($A13,Orçamento!$A$9:$J$212,6,0)</f>
        <v>4</v>
      </c>
      <c r="K13" s="75">
        <f>VLOOKUP($A13,Orçamento!$A$9:$J$212,8,0)</f>
        <v>1217.81</v>
      </c>
      <c r="L13" s="75">
        <f>VLOOKUP($A13,Orçamento!$A$9:$J$212,10,0)</f>
        <v>4871.24</v>
      </c>
      <c r="M13" s="39"/>
      <c r="N13" s="346">
        <f t="shared" si="16"/>
        <v>1</v>
      </c>
      <c r="O13" s="346">
        <f t="shared" si="6"/>
        <v>1217.81</v>
      </c>
      <c r="P13" s="346">
        <f t="shared" si="17"/>
        <v>1</v>
      </c>
      <c r="Q13" s="346">
        <f t="shared" si="7"/>
        <v>1217.81</v>
      </c>
      <c r="R13" s="346">
        <f t="shared" si="18"/>
        <v>1</v>
      </c>
      <c r="S13" s="346">
        <f t="shared" si="8"/>
        <v>1217.81</v>
      </c>
      <c r="T13" s="346">
        <f t="shared" si="19"/>
        <v>1</v>
      </c>
      <c r="U13" s="346">
        <f t="shared" si="9"/>
        <v>1217.81</v>
      </c>
      <c r="V13" s="346"/>
      <c r="W13" s="346" t="str">
        <f t="shared" si="10"/>
        <v/>
      </c>
      <c r="X13" s="346"/>
      <c r="Y13" s="346" t="str">
        <f t="shared" si="11"/>
        <v/>
      </c>
      <c r="Z13" s="39"/>
      <c r="AA13" s="39"/>
      <c r="AB13" s="91">
        <f t="shared" si="12"/>
        <v>4</v>
      </c>
      <c r="AC13" s="91" t="str">
        <f t="shared" si="13"/>
        <v/>
      </c>
      <c r="AD13" s="91">
        <f t="shared" si="14"/>
        <v>4871.24</v>
      </c>
      <c r="AE13" s="91" t="str">
        <f t="shared" si="15"/>
        <v/>
      </c>
      <c r="AF13" s="39"/>
      <c r="AG13" s="39"/>
      <c r="AH13" s="39"/>
      <c r="AI13" s="39"/>
      <c r="AJ13" s="39"/>
      <c r="AK13" s="39"/>
      <c r="AL13" s="39"/>
      <c r="AM13" s="39"/>
      <c r="AN13" s="39"/>
      <c r="AO13" s="39"/>
      <c r="AP13" s="39"/>
      <c r="AQ13" s="39"/>
      <c r="AR13" s="39"/>
      <c r="AS13" s="39"/>
      <c r="AT13" s="39"/>
      <c r="AU13" s="39"/>
      <c r="AV13" s="39"/>
      <c r="AW13" s="39"/>
      <c r="AX13" s="39"/>
      <c r="AY13" s="39"/>
    </row>
    <row r="14" spans="1:51" ht="39.75" customHeight="1">
      <c r="A14" s="63" t="s">
        <v>180</v>
      </c>
      <c r="B14" s="92" t="str">
        <f>VLOOKUP($A14,Orçamento!$A$9:$J$212,4,0)</f>
        <v xml:space="preserve">TELA PARA PROTEÇÃO DE OBRAS, MALHA 2 MM </v>
      </c>
      <c r="C14" s="306" t="str">
        <f t="shared" si="0"/>
        <v>150 M2</v>
      </c>
      <c r="D14" s="302" t="str">
        <f t="shared" si="1"/>
        <v/>
      </c>
      <c r="E14" s="302" t="str">
        <f t="shared" si="2"/>
        <v/>
      </c>
      <c r="F14" s="302" t="str">
        <f t="shared" si="3"/>
        <v/>
      </c>
      <c r="G14" s="302" t="str">
        <f t="shared" si="4"/>
        <v/>
      </c>
      <c r="H14" s="302" t="str">
        <f t="shared" si="5"/>
        <v/>
      </c>
      <c r="I14" s="90" t="str">
        <f>VLOOKUP($A14,Orçamento!$A$9:$J$212,5,0)</f>
        <v>M2</v>
      </c>
      <c r="J14" s="91">
        <f>VLOOKUP($A14,Orçamento!$A$9:$J$212,6,0)</f>
        <v>150</v>
      </c>
      <c r="K14" s="75">
        <f>VLOOKUP($A14,Orçamento!$A$9:$J$212,8,0)</f>
        <v>40.9</v>
      </c>
      <c r="L14" s="75">
        <f>VLOOKUP($A14,Orçamento!$A$9:$J$212,10,0)</f>
        <v>6135</v>
      </c>
      <c r="M14" s="39"/>
      <c r="N14" s="346">
        <f>J14</f>
        <v>150</v>
      </c>
      <c r="O14" s="346">
        <f t="shared" si="6"/>
        <v>6135</v>
      </c>
      <c r="P14" s="346"/>
      <c r="Q14" s="346" t="str">
        <f t="shared" si="7"/>
        <v/>
      </c>
      <c r="R14" s="346"/>
      <c r="S14" s="346" t="str">
        <f t="shared" si="8"/>
        <v/>
      </c>
      <c r="T14" s="346"/>
      <c r="U14" s="346" t="str">
        <f t="shared" si="9"/>
        <v/>
      </c>
      <c r="V14" s="346"/>
      <c r="W14" s="346" t="str">
        <f t="shared" si="10"/>
        <v/>
      </c>
      <c r="X14" s="346"/>
      <c r="Y14" s="346" t="str">
        <f t="shared" si="11"/>
        <v/>
      </c>
      <c r="Z14" s="6"/>
      <c r="AA14" s="6"/>
      <c r="AB14" s="91">
        <f t="shared" si="12"/>
        <v>150</v>
      </c>
      <c r="AC14" s="91" t="str">
        <f t="shared" si="13"/>
        <v/>
      </c>
      <c r="AD14" s="91">
        <f t="shared" si="14"/>
        <v>6135</v>
      </c>
      <c r="AE14" s="91" t="str">
        <f t="shared" si="15"/>
        <v/>
      </c>
      <c r="AF14" s="6"/>
      <c r="AG14" s="6"/>
      <c r="AH14" s="6"/>
      <c r="AI14" s="6"/>
      <c r="AJ14" s="6"/>
      <c r="AK14" s="6"/>
      <c r="AL14" s="6"/>
      <c r="AM14" s="6"/>
      <c r="AN14" s="6"/>
      <c r="AO14" s="6"/>
      <c r="AP14" s="6"/>
      <c r="AQ14" s="6"/>
      <c r="AR14" s="6"/>
      <c r="AS14" s="6"/>
      <c r="AT14" s="6"/>
      <c r="AU14" s="6"/>
      <c r="AV14" s="6"/>
      <c r="AW14" s="6"/>
      <c r="AX14" s="6"/>
      <c r="AY14" s="6"/>
    </row>
    <row r="15" spans="1:51" ht="8.25" customHeight="1">
      <c r="A15" s="94"/>
      <c r="B15" s="95"/>
      <c r="C15" s="307"/>
      <c r="D15" s="308"/>
      <c r="E15" s="308"/>
      <c r="F15" s="308"/>
      <c r="G15" s="308"/>
      <c r="H15" s="309"/>
      <c r="I15" s="98"/>
      <c r="J15" s="98"/>
      <c r="K15" s="98"/>
      <c r="L15" s="98"/>
      <c r="M15" s="6"/>
      <c r="N15" s="347"/>
      <c r="O15" s="347"/>
      <c r="P15" s="347"/>
      <c r="Q15" s="347"/>
      <c r="R15" s="347"/>
      <c r="S15" s="347"/>
      <c r="T15" s="347"/>
      <c r="U15" s="347"/>
      <c r="V15" s="347"/>
      <c r="W15" s="347"/>
      <c r="X15" s="347"/>
      <c r="Y15" s="347"/>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row>
    <row r="16" spans="1:51" ht="41.25" customHeight="1">
      <c r="A16" s="99" t="s">
        <v>191</v>
      </c>
      <c r="B16" s="100" t="str">
        <f>VLOOKUP($A16,Orçamento!$A$9:$J$212,4,0)</f>
        <v>LOCAÇÃO DE OBRA</v>
      </c>
      <c r="C16" s="295" t="s">
        <v>259</v>
      </c>
      <c r="D16" s="310"/>
      <c r="E16" s="310"/>
      <c r="F16" s="310"/>
      <c r="G16" s="311"/>
      <c r="H16" s="312"/>
      <c r="I16" s="54"/>
      <c r="J16" s="86"/>
      <c r="K16" s="57"/>
      <c r="L16" s="58"/>
      <c r="M16" s="39"/>
      <c r="N16" s="347"/>
      <c r="O16" s="345">
        <f>SUM(O17:O18)</f>
        <v>552.76</v>
      </c>
      <c r="P16" s="344"/>
      <c r="Q16" s="345">
        <f>SUM(Q17:Q18)</f>
        <v>0</v>
      </c>
      <c r="R16" s="344"/>
      <c r="S16" s="345">
        <f>SUM(S17:S18)</f>
        <v>0</v>
      </c>
      <c r="T16" s="344"/>
      <c r="U16" s="345">
        <f>SUM(U17:U18)</f>
        <v>0</v>
      </c>
      <c r="V16" s="344"/>
      <c r="W16" s="345">
        <f>SUM(W17:W18)</f>
        <v>0</v>
      </c>
      <c r="X16" s="344"/>
      <c r="Y16" s="345">
        <f>SUM(Y17:Y18)</f>
        <v>0</v>
      </c>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row>
    <row r="17" spans="1:51" ht="39.75" customHeight="1">
      <c r="A17" s="63" t="s">
        <v>194</v>
      </c>
      <c r="B17" s="92" t="str">
        <f>VLOOKUP($A17,Orçamento!$A$9:$J$212,4,0)</f>
        <v xml:space="preserve">LOCAÇÃO PARA MUROS, CERCAS E ALAMBRADOS </v>
      </c>
      <c r="C17" s="304" t="str">
        <f t="shared" ref="C17:C18" si="20">IF(N17=0,"",CONCATENATE(N17," ",$I17))</f>
        <v>14,8 M</v>
      </c>
      <c r="D17" s="313" t="str">
        <f t="shared" ref="D17:D18" si="21">IF(P17=0,"",CONCATENATE(P17," ",$I17))</f>
        <v/>
      </c>
      <c r="E17" s="302" t="str">
        <f t="shared" ref="E17:E18" si="22">IF(R17=0,"",CONCATENATE(R17," ",$I17))</f>
        <v/>
      </c>
      <c r="F17" s="302" t="str">
        <f t="shared" ref="F17:F18" si="23">IF(T17=0,"",CONCATENATE(T17," ",$I17))</f>
        <v/>
      </c>
      <c r="G17" s="302" t="str">
        <f t="shared" ref="G17:G18" si="24">IF(V17=0,"",CONCATENATE(V17," ",$I17))</f>
        <v/>
      </c>
      <c r="H17" s="302" t="str">
        <f t="shared" ref="H17:H18" si="25">IF(X17=0,"",CONCATENATE(X17," ",$I17))</f>
        <v/>
      </c>
      <c r="I17" s="71" t="str">
        <f>VLOOKUP($A17,Orçamento!$A$9:$J$212,5,0)</f>
        <v>M</v>
      </c>
      <c r="J17" s="91">
        <f>VLOOKUP($A17,Orçamento!$A$9:$J$212,6,0)</f>
        <v>14.8</v>
      </c>
      <c r="K17" s="75">
        <f>VLOOKUP($A17,Orçamento!$A$9:$J$212,8,0)</f>
        <v>1.89</v>
      </c>
      <c r="L17" s="75">
        <f>VLOOKUP($A17,Orçamento!$A$9:$J$212,10,0)</f>
        <v>27.97</v>
      </c>
      <c r="M17" s="39"/>
      <c r="N17" s="346">
        <f t="shared" ref="N17:N18" si="26">J17</f>
        <v>14.8</v>
      </c>
      <c r="O17" s="346">
        <f t="shared" ref="O17:O18" si="27">IF(N17=0,"",TRUNC($K17*N17,2))</f>
        <v>27.97</v>
      </c>
      <c r="P17" s="346"/>
      <c r="Q17" s="346" t="str">
        <f t="shared" ref="Q17:Q18" si="28">IF(P17=0,"",TRUNC($K17*P17,2))</f>
        <v/>
      </c>
      <c r="R17" s="346"/>
      <c r="S17" s="346" t="str">
        <f t="shared" ref="S17:S18" si="29">IF(R17=0,"",TRUNC($K17*R17,2))</f>
        <v/>
      </c>
      <c r="T17" s="346"/>
      <c r="U17" s="346" t="str">
        <f t="shared" ref="U17:U18" si="30">IF(T17=0,"",TRUNC($K17*T17,2))</f>
        <v/>
      </c>
      <c r="V17" s="346"/>
      <c r="W17" s="346" t="str">
        <f t="shared" ref="W17:W18" si="31">IF(V17=0,"",TRUNC($K17*V17,2))</f>
        <v/>
      </c>
      <c r="X17" s="346"/>
      <c r="Y17" s="346" t="str">
        <f t="shared" ref="Y17:Y18" si="32">IF(X17=0,"",TRUNC($K17*X17,2))</f>
        <v/>
      </c>
      <c r="Z17" s="6"/>
      <c r="AA17" s="6"/>
      <c r="AB17" s="91">
        <f t="shared" ref="AB17:AB18" si="33">SUMIF($N$9:$Y$9,$N$9,N17:Y17)</f>
        <v>14.8</v>
      </c>
      <c r="AC17" s="91" t="str">
        <f t="shared" ref="AC17:AC18" si="34">IF(AB17=J17,"","FALTA")</f>
        <v/>
      </c>
      <c r="AD17" s="91">
        <f t="shared" ref="AD17:AD18" si="35">SUMIF($N$9:$Y$9,$O$9,N17:Y17)</f>
        <v>27.97</v>
      </c>
      <c r="AE17" s="91" t="str">
        <f t="shared" ref="AE17:AE18" si="36">IF(AD17=L17,"","FALTA")</f>
        <v/>
      </c>
      <c r="AF17" s="6"/>
      <c r="AG17" s="6"/>
      <c r="AH17" s="6"/>
      <c r="AI17" s="6"/>
      <c r="AJ17" s="6"/>
      <c r="AK17" s="6"/>
      <c r="AL17" s="6"/>
      <c r="AM17" s="6"/>
      <c r="AN17" s="6"/>
      <c r="AO17" s="6"/>
      <c r="AP17" s="6"/>
      <c r="AQ17" s="6"/>
      <c r="AR17" s="6"/>
      <c r="AS17" s="6"/>
      <c r="AT17" s="6"/>
      <c r="AU17" s="6"/>
      <c r="AV17" s="6"/>
      <c r="AW17" s="6"/>
      <c r="AX17" s="6"/>
      <c r="AY17" s="6"/>
    </row>
    <row r="18" spans="1:51" ht="39.75" customHeight="1">
      <c r="A18" s="63" t="s">
        <v>210</v>
      </c>
      <c r="B18" s="92" t="str">
        <f>VLOOKUP($A18,Orçamento!$A$9:$J$212,4,0)</f>
        <v xml:space="preserve">LOCAÇÃO DE VIAS, CALÇADAS, TANQUES E LAGOAS </v>
      </c>
      <c r="C18" s="305" t="str">
        <f t="shared" si="20"/>
        <v>228,17 M2</v>
      </c>
      <c r="D18" s="314" t="str">
        <f t="shared" si="21"/>
        <v/>
      </c>
      <c r="E18" s="302" t="str">
        <f t="shared" si="22"/>
        <v/>
      </c>
      <c r="F18" s="302" t="str">
        <f t="shared" si="23"/>
        <v/>
      </c>
      <c r="G18" s="302" t="str">
        <f t="shared" si="24"/>
        <v/>
      </c>
      <c r="H18" s="302" t="str">
        <f t="shared" si="25"/>
        <v/>
      </c>
      <c r="I18" s="71" t="str">
        <f>VLOOKUP($A18,Orçamento!$A$9:$J$212,5,0)</f>
        <v>M2</v>
      </c>
      <c r="J18" s="91">
        <f>VLOOKUP($A18,Orçamento!$A$9:$J$212,6,0)</f>
        <v>228.17</v>
      </c>
      <c r="K18" s="75">
        <f>VLOOKUP($A18,Orçamento!$A$9:$J$212,8,0)</f>
        <v>2.2999999999999998</v>
      </c>
      <c r="L18" s="75">
        <f>VLOOKUP($A18,Orçamento!$A$9:$J$212,10,0)</f>
        <v>524.79</v>
      </c>
      <c r="M18" s="39"/>
      <c r="N18" s="346">
        <f t="shared" si="26"/>
        <v>228.17</v>
      </c>
      <c r="O18" s="346">
        <f t="shared" si="27"/>
        <v>524.79</v>
      </c>
      <c r="P18" s="346"/>
      <c r="Q18" s="346" t="str">
        <f t="shared" si="28"/>
        <v/>
      </c>
      <c r="R18" s="346"/>
      <c r="S18" s="346" t="str">
        <f t="shared" si="29"/>
        <v/>
      </c>
      <c r="T18" s="346"/>
      <c r="U18" s="346" t="str">
        <f t="shared" si="30"/>
        <v/>
      </c>
      <c r="V18" s="346"/>
      <c r="W18" s="346" t="str">
        <f t="shared" si="31"/>
        <v/>
      </c>
      <c r="X18" s="346"/>
      <c r="Y18" s="346" t="str">
        <f t="shared" si="32"/>
        <v/>
      </c>
      <c r="Z18" s="6"/>
      <c r="AA18" s="6"/>
      <c r="AB18" s="91">
        <f t="shared" si="33"/>
        <v>228.17</v>
      </c>
      <c r="AC18" s="91" t="str">
        <f t="shared" si="34"/>
        <v/>
      </c>
      <c r="AD18" s="91">
        <f t="shared" si="35"/>
        <v>524.79</v>
      </c>
      <c r="AE18" s="91" t="str">
        <f t="shared" si="36"/>
        <v/>
      </c>
      <c r="AF18" s="6"/>
      <c r="AG18" s="6"/>
      <c r="AH18" s="6"/>
      <c r="AI18" s="6"/>
      <c r="AJ18" s="6"/>
      <c r="AK18" s="6"/>
      <c r="AL18" s="6"/>
      <c r="AM18" s="6"/>
      <c r="AN18" s="6"/>
      <c r="AO18" s="6"/>
      <c r="AP18" s="6"/>
      <c r="AQ18" s="6"/>
      <c r="AR18" s="6"/>
      <c r="AS18" s="6"/>
      <c r="AT18" s="6"/>
      <c r="AU18" s="6"/>
      <c r="AV18" s="6"/>
      <c r="AW18" s="6"/>
      <c r="AX18" s="6"/>
      <c r="AY18" s="6"/>
    </row>
    <row r="19" spans="1:51" ht="8.25" customHeight="1">
      <c r="A19" s="94"/>
      <c r="B19" s="95"/>
      <c r="C19" s="307"/>
      <c r="D19" s="308"/>
      <c r="E19" s="308"/>
      <c r="F19" s="308"/>
      <c r="G19" s="308"/>
      <c r="H19" s="309"/>
      <c r="I19" s="102"/>
      <c r="J19" s="102"/>
      <c r="K19" s="102"/>
      <c r="L19" s="102"/>
      <c r="M19" s="6"/>
      <c r="N19" s="347"/>
      <c r="O19" s="347"/>
      <c r="P19" s="347"/>
      <c r="Q19" s="347"/>
      <c r="R19" s="347"/>
      <c r="S19" s="347"/>
      <c r="T19" s="347"/>
      <c r="U19" s="347"/>
      <c r="V19" s="347"/>
      <c r="W19" s="347"/>
      <c r="X19" s="347"/>
      <c r="Y19" s="347"/>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row>
    <row r="20" spans="1:51" ht="41.25" customHeight="1">
      <c r="A20" s="99" t="s">
        <v>225</v>
      </c>
      <c r="B20" s="100" t="str">
        <f>VLOOKUP($A20,Orçamento!$A$9:$J$212,4,0)</f>
        <v>LIMPEZA DO TERRENO</v>
      </c>
      <c r="C20" s="295" t="s">
        <v>296</v>
      </c>
      <c r="D20" s="310"/>
      <c r="E20" s="310"/>
      <c r="F20" s="310"/>
      <c r="G20" s="311"/>
      <c r="H20" s="312"/>
      <c r="I20" s="54"/>
      <c r="J20" s="86"/>
      <c r="K20" s="57"/>
      <c r="L20" s="58"/>
      <c r="M20" s="39"/>
      <c r="N20" s="347"/>
      <c r="O20" s="345">
        <f>SUM(O21:O24)</f>
        <v>15105.529999999999</v>
      </c>
      <c r="P20" s="344"/>
      <c r="Q20" s="345">
        <f>SUM(Q21:Q24)</f>
        <v>0</v>
      </c>
      <c r="R20" s="344"/>
      <c r="S20" s="345">
        <f>SUM(S21:S24)</f>
        <v>0</v>
      </c>
      <c r="T20" s="344"/>
      <c r="U20" s="345">
        <f>SUM(U21:U24)</f>
        <v>0</v>
      </c>
      <c r="V20" s="344"/>
      <c r="W20" s="345">
        <f>SUM(W21:W24)</f>
        <v>0</v>
      </c>
      <c r="X20" s="344"/>
      <c r="Y20" s="345">
        <f>SUM(Y21:Y24)</f>
        <v>0</v>
      </c>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row>
    <row r="21" spans="1:51" ht="60" customHeight="1">
      <c r="A21" s="63" t="s">
        <v>228</v>
      </c>
      <c r="B21" s="92" t="str">
        <f>VLOOKUP($A21,Orçamento!$A$9:$J$212,4,0)</f>
        <v xml:space="preserve">LIMPEZA MANUAL DE VEGETAÇÃO EM TERRENO COM ENXADA. AF_03/2024 </v>
      </c>
      <c r="C21" s="304" t="str">
        <f t="shared" ref="C21:C24" si="37">IF(N21=0,"",CONCATENATE(N21," ",$I21))</f>
        <v>432,08 M2</v>
      </c>
      <c r="D21" s="313" t="str">
        <f t="shared" ref="D21:D24" si="38">IF(P21=0,"",CONCATENATE(P21," ",$I21))</f>
        <v/>
      </c>
      <c r="E21" s="302" t="str">
        <f t="shared" ref="E21:E24" si="39">IF(R21=0,"",CONCATENATE(R21," ",$I21))</f>
        <v/>
      </c>
      <c r="F21" s="302" t="str">
        <f t="shared" ref="F21:F24" si="40">IF(T21=0,"",CONCATENATE(T21," ",$I21))</f>
        <v/>
      </c>
      <c r="G21" s="302" t="str">
        <f t="shared" ref="G21:G24" si="41">IF(V21=0,"",CONCATENATE(V21," ",$I21))</f>
        <v/>
      </c>
      <c r="H21" s="302" t="str">
        <f t="shared" ref="H21:H24" si="42">IF(X21=0,"",CONCATENATE(X21," ",$I21))</f>
        <v/>
      </c>
      <c r="I21" s="71" t="str">
        <f>VLOOKUP($A21,Orçamento!$A$9:$J$212,5,0)</f>
        <v>M2</v>
      </c>
      <c r="J21" s="91">
        <f>VLOOKUP($A21,Orçamento!$A$9:$J$212,6,0)</f>
        <v>432.08</v>
      </c>
      <c r="K21" s="75">
        <f>VLOOKUP($A21,Orçamento!$A$9:$J$212,8,0)</f>
        <v>8.06</v>
      </c>
      <c r="L21" s="75">
        <f>VLOOKUP($A21,Orçamento!$A$9:$J$212,10,0)</f>
        <v>3482.56</v>
      </c>
      <c r="M21" s="39"/>
      <c r="N21" s="346">
        <f t="shared" ref="N21:N24" si="43">J21</f>
        <v>432.08</v>
      </c>
      <c r="O21" s="346">
        <f t="shared" ref="O21:O24" si="44">IF(N21=0,"",TRUNC($K21*N21,2))</f>
        <v>3482.56</v>
      </c>
      <c r="P21" s="346"/>
      <c r="Q21" s="346" t="str">
        <f t="shared" ref="Q21:Q24" si="45">IF(P21=0,"",TRUNC($K21*P21,2))</f>
        <v/>
      </c>
      <c r="R21" s="346"/>
      <c r="S21" s="346" t="str">
        <f t="shared" ref="S21:S24" si="46">IF(R21=0,"",TRUNC($K21*R21,2))</f>
        <v/>
      </c>
      <c r="T21" s="346"/>
      <c r="U21" s="346" t="str">
        <f t="shared" ref="U21:U24" si="47">IF(T21=0,"",TRUNC($K21*T21,2))</f>
        <v/>
      </c>
      <c r="V21" s="346"/>
      <c r="W21" s="346" t="str">
        <f t="shared" ref="W21:W24" si="48">IF(V21=0,"",TRUNC($K21*V21,2))</f>
        <v/>
      </c>
      <c r="X21" s="346"/>
      <c r="Y21" s="346" t="str">
        <f t="shared" ref="Y21:Y24" si="49">IF(X21=0,"",TRUNC($K21*X21,2))</f>
        <v/>
      </c>
      <c r="Z21" s="6"/>
      <c r="AA21" s="6"/>
      <c r="AB21" s="91">
        <f t="shared" ref="AB21:AB24" si="50">SUMIF($N$9:$Y$9,$N$9,N21:Y21)</f>
        <v>432.08</v>
      </c>
      <c r="AC21" s="91" t="str">
        <f t="shared" ref="AC21:AC24" si="51">IF(AB21=J21,"","FALTA")</f>
        <v/>
      </c>
      <c r="AD21" s="91">
        <f t="shared" ref="AD21:AD24" si="52">SUMIF($N$9:$Y$9,$O$9,N21:Y21)</f>
        <v>3482.56</v>
      </c>
      <c r="AE21" s="91" t="str">
        <f t="shared" ref="AE21:AE24" si="53">IF(AD21=L21,"","FALTA")</f>
        <v/>
      </c>
      <c r="AF21" s="6"/>
      <c r="AG21" s="6"/>
      <c r="AH21" s="6"/>
      <c r="AI21" s="6"/>
      <c r="AJ21" s="6"/>
      <c r="AK21" s="6"/>
      <c r="AL21" s="6"/>
      <c r="AM21" s="6"/>
      <c r="AN21" s="6"/>
      <c r="AO21" s="6"/>
      <c r="AP21" s="6"/>
      <c r="AQ21" s="6"/>
      <c r="AR21" s="6"/>
      <c r="AS21" s="6"/>
      <c r="AT21" s="6"/>
      <c r="AU21" s="6"/>
      <c r="AV21" s="6"/>
      <c r="AW21" s="6"/>
      <c r="AX21" s="6"/>
      <c r="AY21" s="6"/>
    </row>
    <row r="22" spans="1:51" ht="99.75" customHeight="1">
      <c r="A22" s="63" t="s">
        <v>239</v>
      </c>
      <c r="B22" s="92" t="str">
        <f>VLOOKUP($A22,Orçamento!$A$9:$J$212,4,0)</f>
        <v xml:space="preserve">CARGA, MANOBRA E DESCARGA DE SOLOS E MATERIAIS GRANULARES EM CAMINHÃO BASCULANTE 14 M³ - CARGA COM PÁ CARREGADEIRA (CAÇAMBA DE 1,7 A 2,8 M³ / 128 HP) E DESCARGA LIVRE (UNIDADE: M3). AF_02/2026 </v>
      </c>
      <c r="C22" s="315" t="str">
        <f t="shared" si="37"/>
        <v>122,36 M3</v>
      </c>
      <c r="D22" s="316" t="str">
        <f t="shared" si="38"/>
        <v/>
      </c>
      <c r="E22" s="302" t="str">
        <f t="shared" si="39"/>
        <v/>
      </c>
      <c r="F22" s="302" t="str">
        <f t="shared" si="40"/>
        <v/>
      </c>
      <c r="G22" s="302" t="str">
        <f t="shared" si="41"/>
        <v/>
      </c>
      <c r="H22" s="302" t="str">
        <f t="shared" si="42"/>
        <v/>
      </c>
      <c r="I22" s="71" t="str">
        <f>VLOOKUP($A22,Orçamento!$A$9:$J$212,5,0)</f>
        <v>M3</v>
      </c>
      <c r="J22" s="91">
        <f>VLOOKUP($A22,Orçamento!$A$9:$J$212,6,0)</f>
        <v>122.36</v>
      </c>
      <c r="K22" s="75">
        <f>VLOOKUP($A22,Orçamento!$A$9:$J$212,8,0)</f>
        <v>10.67</v>
      </c>
      <c r="L22" s="75">
        <f>VLOOKUP($A22,Orçamento!$A$9:$J$212,10,0)</f>
        <v>1305.58</v>
      </c>
      <c r="M22" s="39"/>
      <c r="N22" s="346">
        <f t="shared" si="43"/>
        <v>122.36</v>
      </c>
      <c r="O22" s="346">
        <f t="shared" si="44"/>
        <v>1305.58</v>
      </c>
      <c r="P22" s="346"/>
      <c r="Q22" s="346" t="str">
        <f t="shared" si="45"/>
        <v/>
      </c>
      <c r="R22" s="346"/>
      <c r="S22" s="346" t="str">
        <f t="shared" si="46"/>
        <v/>
      </c>
      <c r="T22" s="346"/>
      <c r="U22" s="346" t="str">
        <f t="shared" si="47"/>
        <v/>
      </c>
      <c r="V22" s="346"/>
      <c r="W22" s="346" t="str">
        <f t="shared" si="48"/>
        <v/>
      </c>
      <c r="X22" s="346"/>
      <c r="Y22" s="346" t="str">
        <f t="shared" si="49"/>
        <v/>
      </c>
      <c r="Z22" s="6"/>
      <c r="AA22" s="6"/>
      <c r="AB22" s="91">
        <f t="shared" si="50"/>
        <v>122.36</v>
      </c>
      <c r="AC22" s="91" t="str">
        <f t="shared" si="51"/>
        <v/>
      </c>
      <c r="AD22" s="91">
        <f t="shared" si="52"/>
        <v>1305.58</v>
      </c>
      <c r="AE22" s="91" t="str">
        <f t="shared" si="53"/>
        <v/>
      </c>
      <c r="AF22" s="6"/>
      <c r="AG22" s="6"/>
      <c r="AH22" s="6"/>
      <c r="AI22" s="6"/>
      <c r="AJ22" s="6"/>
      <c r="AK22" s="6"/>
      <c r="AL22" s="6"/>
      <c r="AM22" s="6"/>
      <c r="AN22" s="6"/>
      <c r="AO22" s="6"/>
      <c r="AP22" s="6"/>
      <c r="AQ22" s="6"/>
      <c r="AR22" s="6"/>
      <c r="AS22" s="6"/>
      <c r="AT22" s="6"/>
      <c r="AU22" s="6"/>
      <c r="AV22" s="6"/>
      <c r="AW22" s="6"/>
      <c r="AX22" s="6"/>
      <c r="AY22" s="6"/>
    </row>
    <row r="23" spans="1:51" ht="79.5" customHeight="1">
      <c r="A23" s="63" t="s">
        <v>252</v>
      </c>
      <c r="B23" s="92" t="str">
        <f>VLOOKUP($A23,Orçamento!$A$9:$J$212,4,0)</f>
        <v xml:space="preserve">TRANSPORTE COM CAMINHÃO BASCULANTE DE 14 M³, EM VIA URBANA PAVIMENTADA, DMT ATÉ 30 KM (UNIDADE: M3XKM). AF_02/2026 </v>
      </c>
      <c r="C23" s="315" t="str">
        <f t="shared" si="37"/>
        <v>1835,4 M3XKM</v>
      </c>
      <c r="D23" s="316" t="str">
        <f t="shared" si="38"/>
        <v/>
      </c>
      <c r="E23" s="302" t="str">
        <f t="shared" si="39"/>
        <v/>
      </c>
      <c r="F23" s="302" t="str">
        <f t="shared" si="40"/>
        <v/>
      </c>
      <c r="G23" s="302" t="str">
        <f t="shared" si="41"/>
        <v/>
      </c>
      <c r="H23" s="302" t="str">
        <f t="shared" si="42"/>
        <v/>
      </c>
      <c r="I23" s="71" t="str">
        <f>VLOOKUP($A23,Orçamento!$A$9:$J$212,5,0)</f>
        <v>M3XKM</v>
      </c>
      <c r="J23" s="91">
        <f>VLOOKUP($A23,Orçamento!$A$9:$J$212,6,0)</f>
        <v>1835.4</v>
      </c>
      <c r="K23" s="75">
        <f>VLOOKUP($A23,Orçamento!$A$9:$J$212,8,0)</f>
        <v>3.08</v>
      </c>
      <c r="L23" s="75">
        <f>VLOOKUP($A23,Orçamento!$A$9:$J$212,10,0)</f>
        <v>5653.03</v>
      </c>
      <c r="M23" s="39"/>
      <c r="N23" s="346">
        <f t="shared" si="43"/>
        <v>1835.4</v>
      </c>
      <c r="O23" s="346">
        <f t="shared" si="44"/>
        <v>5653.03</v>
      </c>
      <c r="P23" s="346"/>
      <c r="Q23" s="346" t="str">
        <f t="shared" si="45"/>
        <v/>
      </c>
      <c r="R23" s="346"/>
      <c r="S23" s="346" t="str">
        <f t="shared" si="46"/>
        <v/>
      </c>
      <c r="T23" s="346"/>
      <c r="U23" s="346" t="str">
        <f t="shared" si="47"/>
        <v/>
      </c>
      <c r="V23" s="346"/>
      <c r="W23" s="346" t="str">
        <f t="shared" si="48"/>
        <v/>
      </c>
      <c r="X23" s="346"/>
      <c r="Y23" s="346" t="str">
        <f t="shared" si="49"/>
        <v/>
      </c>
      <c r="Z23" s="6"/>
      <c r="AA23" s="6"/>
      <c r="AB23" s="91">
        <f t="shared" si="50"/>
        <v>1835.4</v>
      </c>
      <c r="AC23" s="91" t="str">
        <f t="shared" si="51"/>
        <v/>
      </c>
      <c r="AD23" s="91">
        <f t="shared" si="52"/>
        <v>5653.03</v>
      </c>
      <c r="AE23" s="91" t="str">
        <f t="shared" si="53"/>
        <v/>
      </c>
      <c r="AF23" s="6"/>
      <c r="AG23" s="6"/>
      <c r="AH23" s="6"/>
      <c r="AI23" s="6"/>
      <c r="AJ23" s="6"/>
      <c r="AK23" s="6"/>
      <c r="AL23" s="6"/>
      <c r="AM23" s="6"/>
      <c r="AN23" s="6"/>
      <c r="AO23" s="6"/>
      <c r="AP23" s="6"/>
      <c r="AQ23" s="6"/>
      <c r="AR23" s="6"/>
      <c r="AS23" s="6"/>
      <c r="AT23" s="6"/>
      <c r="AU23" s="6"/>
      <c r="AV23" s="6"/>
      <c r="AW23" s="6"/>
      <c r="AX23" s="6"/>
      <c r="AY23" s="6"/>
    </row>
    <row r="24" spans="1:51" ht="60" customHeight="1">
      <c r="A24" s="63" t="s">
        <v>257</v>
      </c>
      <c r="B24" s="92" t="str">
        <f>VLOOKUP($A24,Orçamento!$A$9:$J$212,4,0)</f>
        <v xml:space="preserve">TAXA DE DESTINAÇÃO DE RESÍDUO SÓLIDO EM ATERRO, TIPO SOLO/TERRA </v>
      </c>
      <c r="C24" s="305" t="str">
        <f t="shared" si="37"/>
        <v>122,36 M3</v>
      </c>
      <c r="D24" s="314" t="str">
        <f t="shared" si="38"/>
        <v/>
      </c>
      <c r="E24" s="302" t="str">
        <f t="shared" si="39"/>
        <v/>
      </c>
      <c r="F24" s="302" t="str">
        <f t="shared" si="40"/>
        <v/>
      </c>
      <c r="G24" s="302" t="str">
        <f t="shared" si="41"/>
        <v/>
      </c>
      <c r="H24" s="302" t="str">
        <f t="shared" si="42"/>
        <v/>
      </c>
      <c r="I24" s="71" t="str">
        <f>VLOOKUP($A24,Orçamento!$A$9:$J$212,5,0)</f>
        <v>M3</v>
      </c>
      <c r="J24" s="91">
        <f>VLOOKUP($A24,Orçamento!$A$9:$J$212,6,0)</f>
        <v>122.36</v>
      </c>
      <c r="K24" s="75">
        <f>VLOOKUP($A24,Orçamento!$A$9:$J$212,8,0)</f>
        <v>38.119999999999997</v>
      </c>
      <c r="L24" s="75">
        <f>VLOOKUP($A24,Orçamento!$A$9:$J$212,10,0)</f>
        <v>4664.3599999999997</v>
      </c>
      <c r="M24" s="39"/>
      <c r="N24" s="346">
        <f t="shared" si="43"/>
        <v>122.36</v>
      </c>
      <c r="O24" s="346">
        <f t="shared" si="44"/>
        <v>4664.3599999999997</v>
      </c>
      <c r="P24" s="346"/>
      <c r="Q24" s="346" t="str">
        <f t="shared" si="45"/>
        <v/>
      </c>
      <c r="R24" s="346"/>
      <c r="S24" s="346" t="str">
        <f t="shared" si="46"/>
        <v/>
      </c>
      <c r="T24" s="346"/>
      <c r="U24" s="346" t="str">
        <f t="shared" si="47"/>
        <v/>
      </c>
      <c r="V24" s="346"/>
      <c r="W24" s="346" t="str">
        <f t="shared" si="48"/>
        <v/>
      </c>
      <c r="X24" s="346"/>
      <c r="Y24" s="346" t="str">
        <f t="shared" si="49"/>
        <v/>
      </c>
      <c r="Z24" s="6"/>
      <c r="AA24" s="6"/>
      <c r="AB24" s="91">
        <f t="shared" si="50"/>
        <v>122.36</v>
      </c>
      <c r="AC24" s="91" t="str">
        <f t="shared" si="51"/>
        <v/>
      </c>
      <c r="AD24" s="91">
        <f t="shared" si="52"/>
        <v>4664.3599999999997</v>
      </c>
      <c r="AE24" s="91" t="str">
        <f t="shared" si="53"/>
        <v/>
      </c>
      <c r="AF24" s="6"/>
      <c r="AG24" s="6"/>
      <c r="AH24" s="6"/>
      <c r="AI24" s="6"/>
      <c r="AJ24" s="6"/>
      <c r="AK24" s="6"/>
      <c r="AL24" s="6"/>
      <c r="AM24" s="6"/>
      <c r="AN24" s="6"/>
      <c r="AO24" s="6"/>
      <c r="AP24" s="6"/>
      <c r="AQ24" s="6"/>
      <c r="AR24" s="6"/>
      <c r="AS24" s="6"/>
      <c r="AT24" s="6"/>
      <c r="AU24" s="6"/>
      <c r="AV24" s="6"/>
      <c r="AW24" s="6"/>
      <c r="AX24" s="6"/>
      <c r="AY24" s="6"/>
    </row>
    <row r="25" spans="1:51" ht="8.25" customHeight="1">
      <c r="A25" s="94"/>
      <c r="B25" s="95"/>
      <c r="C25" s="307"/>
      <c r="D25" s="307"/>
      <c r="E25" s="308"/>
      <c r="F25" s="308"/>
      <c r="G25" s="308"/>
      <c r="H25" s="309"/>
      <c r="I25" s="102"/>
      <c r="J25" s="102"/>
      <c r="K25" s="102"/>
      <c r="L25" s="102"/>
      <c r="M25" s="6"/>
      <c r="N25" s="347"/>
      <c r="O25" s="347"/>
      <c r="P25" s="347"/>
      <c r="Q25" s="347"/>
      <c r="R25" s="347"/>
      <c r="S25" s="347"/>
      <c r="T25" s="347"/>
      <c r="U25" s="347"/>
      <c r="V25" s="347"/>
      <c r="W25" s="347"/>
      <c r="X25" s="347"/>
      <c r="Y25" s="347"/>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row>
    <row r="26" spans="1:51" ht="41.25" customHeight="1">
      <c r="A26" s="99" t="s">
        <v>266</v>
      </c>
      <c r="B26" s="100" t="str">
        <f>VLOOKUP($A26,Orçamento!$A$9:$J$212,4,0)</f>
        <v>TERRAPLANAGEM</v>
      </c>
      <c r="C26" s="295" t="s">
        <v>386</v>
      </c>
      <c r="D26" s="310"/>
      <c r="E26" s="310"/>
      <c r="F26" s="310"/>
      <c r="G26" s="311"/>
      <c r="H26" s="312"/>
      <c r="I26" s="54"/>
      <c r="J26" s="86"/>
      <c r="K26" s="57"/>
      <c r="L26" s="58"/>
      <c r="M26" s="39"/>
      <c r="N26" s="347"/>
      <c r="O26" s="345">
        <f>SUM(O27:O31)</f>
        <v>6849.0499999999993</v>
      </c>
      <c r="P26" s="344"/>
      <c r="Q26" s="345">
        <f>SUM(Q27:Q31)</f>
        <v>0</v>
      </c>
      <c r="R26" s="344"/>
      <c r="S26" s="345">
        <f>SUM(S27:S31)</f>
        <v>0</v>
      </c>
      <c r="T26" s="344"/>
      <c r="U26" s="345">
        <f>SUM(U27:U31)</f>
        <v>0</v>
      </c>
      <c r="V26" s="344"/>
      <c r="W26" s="345">
        <f>SUM(W27:W31)</f>
        <v>0</v>
      </c>
      <c r="X26" s="344"/>
      <c r="Y26" s="345">
        <f>SUM(Y27:Y31)</f>
        <v>0</v>
      </c>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row>
    <row r="27" spans="1:51" ht="60" customHeight="1">
      <c r="A27" s="63" t="s">
        <v>270</v>
      </c>
      <c r="B27" s="92" t="str">
        <f>VLOOKUP($A27,Orçamento!$A$9:$J$212,4,0)</f>
        <v xml:space="preserve">ESCAVAÇÃO MANUAL EM SOLO DE 1ª E 2ª CATEGORIA EM CAMPO ABERTO </v>
      </c>
      <c r="C27" s="304" t="str">
        <f t="shared" ref="C27:C31" si="54">IF(N27=0,"",CONCATENATE(N27," ",$I27))</f>
        <v>56,35 M3</v>
      </c>
      <c r="D27" s="313" t="str">
        <f t="shared" ref="D27:D31" si="55">IF(P27=0,"",CONCATENATE(P27," ",$I27))</f>
        <v/>
      </c>
      <c r="E27" s="302" t="str">
        <f t="shared" ref="E27:E31" si="56">IF(R27=0,"",CONCATENATE(R27," ",$I27))</f>
        <v/>
      </c>
      <c r="F27" s="302" t="str">
        <f t="shared" ref="F27:F31" si="57">IF(T27=0,"",CONCATENATE(T27," ",$I27))</f>
        <v/>
      </c>
      <c r="G27" s="302" t="str">
        <f t="shared" ref="G27:G31" si="58">IF(V27=0,"",CONCATENATE(V27," ",$I27))</f>
        <v/>
      </c>
      <c r="H27" s="302" t="str">
        <f t="shared" ref="H27:H31" si="59">IF(X27=0,"",CONCATENATE(X27," ",$I27))</f>
        <v/>
      </c>
      <c r="I27" s="71" t="str">
        <f>VLOOKUP($A27,Orçamento!$A$9:$J$212,5,0)</f>
        <v>M3</v>
      </c>
      <c r="J27" s="91">
        <f>VLOOKUP($A27,Orçamento!$A$9:$J$212,6,0)</f>
        <v>56.35</v>
      </c>
      <c r="K27" s="75">
        <f>VLOOKUP($A27,Orçamento!$A$9:$J$212,8,0)</f>
        <v>72.89</v>
      </c>
      <c r="L27" s="75">
        <f>VLOOKUP($A27,Orçamento!$A$9:$J$212,10,0)</f>
        <v>4107.3500000000004</v>
      </c>
      <c r="M27" s="39"/>
      <c r="N27" s="346">
        <f t="shared" ref="N27:N31" si="60">J27</f>
        <v>56.35</v>
      </c>
      <c r="O27" s="346">
        <f t="shared" ref="O27:O31" si="61">IF(N27=0,"",TRUNC($K27*N27,2))</f>
        <v>4107.3500000000004</v>
      </c>
      <c r="P27" s="346"/>
      <c r="Q27" s="346" t="str">
        <f t="shared" ref="Q27:Q31" si="62">IF(P27=0,"",TRUNC($K27*P27,2))</f>
        <v/>
      </c>
      <c r="R27" s="346"/>
      <c r="S27" s="346" t="str">
        <f t="shared" ref="S27:S31" si="63">IF(R27=0,"",TRUNC($K27*R27,2))</f>
        <v/>
      </c>
      <c r="T27" s="346"/>
      <c r="U27" s="346" t="str">
        <f t="shared" ref="U27:U31" si="64">IF(T27=0,"",TRUNC($K27*T27,2))</f>
        <v/>
      </c>
      <c r="V27" s="346"/>
      <c r="W27" s="346" t="str">
        <f t="shared" ref="W27:W31" si="65">IF(V27=0,"",TRUNC($K27*V27,2))</f>
        <v/>
      </c>
      <c r="X27" s="346"/>
      <c r="Y27" s="346" t="str">
        <f t="shared" ref="Y27:Y31" si="66">IF(X27=0,"",TRUNC($K27*X27,2))</f>
        <v/>
      </c>
      <c r="Z27" s="6"/>
      <c r="AA27" s="6"/>
      <c r="AB27" s="91">
        <f t="shared" ref="AB27:AB31" si="67">SUMIF($N$9:$Y$9,$N$9,N27:Y27)</f>
        <v>56.35</v>
      </c>
      <c r="AC27" s="91" t="str">
        <f t="shared" ref="AC27:AC31" si="68">IF(AB27=J27,"","FALTA")</f>
        <v/>
      </c>
      <c r="AD27" s="91">
        <f t="shared" ref="AD27:AD31" si="69">SUMIF($N$9:$Y$9,$O$9,N27:Y27)</f>
        <v>4107.3500000000004</v>
      </c>
      <c r="AE27" s="91" t="str">
        <f t="shared" ref="AE27:AE31" si="70">IF(AD27=L27,"","FALTA")</f>
        <v/>
      </c>
      <c r="AF27" s="6"/>
      <c r="AG27" s="6"/>
      <c r="AH27" s="6"/>
      <c r="AI27" s="6"/>
      <c r="AJ27" s="6"/>
      <c r="AK27" s="6"/>
      <c r="AL27" s="6"/>
      <c r="AM27" s="6"/>
      <c r="AN27" s="6"/>
      <c r="AO27" s="6"/>
      <c r="AP27" s="6"/>
      <c r="AQ27" s="6"/>
      <c r="AR27" s="6"/>
      <c r="AS27" s="6"/>
      <c r="AT27" s="6"/>
      <c r="AU27" s="6"/>
      <c r="AV27" s="6"/>
      <c r="AW27" s="6"/>
      <c r="AX27" s="6"/>
      <c r="AY27" s="6"/>
    </row>
    <row r="28" spans="1:51" ht="99.75" customHeight="1">
      <c r="A28" s="63" t="s">
        <v>282</v>
      </c>
      <c r="B28" s="92" t="str">
        <f>VLOOKUP($A28,Orçamento!$A$9:$J$212,4,0)</f>
        <v xml:space="preserve">CARGA, MANOBRA E DESCARGA DE SOLOS E MATERIAIS GRANULARES EM CAMINHÃO BASCULANTE 6 M³ - CARGA COM ESCAVADEIRA HIDRÁULICA (CAÇAMBA DE 1,20 M³ / 155 HP) E DESCARGA LIVRE (UNIDADE: M3). AF_02/2026 </v>
      </c>
      <c r="C28" s="315" t="str">
        <f t="shared" si="54"/>
        <v>70,44 M3</v>
      </c>
      <c r="D28" s="316" t="str">
        <f t="shared" si="55"/>
        <v/>
      </c>
      <c r="E28" s="302" t="str">
        <f t="shared" si="56"/>
        <v/>
      </c>
      <c r="F28" s="302" t="str">
        <f t="shared" si="57"/>
        <v/>
      </c>
      <c r="G28" s="302" t="str">
        <f t="shared" si="58"/>
        <v/>
      </c>
      <c r="H28" s="302" t="str">
        <f t="shared" si="59"/>
        <v/>
      </c>
      <c r="I28" s="71" t="str">
        <f>VLOOKUP($A28,Orçamento!$A$9:$J$212,5,0)</f>
        <v>M3</v>
      </c>
      <c r="J28" s="91">
        <f>VLOOKUP($A28,Orçamento!$A$9:$J$212,6,0)</f>
        <v>70.44</v>
      </c>
      <c r="K28" s="75">
        <f>VLOOKUP($A28,Orçamento!$A$9:$J$212,8,0)</f>
        <v>10.71</v>
      </c>
      <c r="L28" s="75">
        <f>VLOOKUP($A28,Orçamento!$A$9:$J$212,10,0)</f>
        <v>754.41</v>
      </c>
      <c r="M28" s="39"/>
      <c r="N28" s="346">
        <f t="shared" si="60"/>
        <v>70.44</v>
      </c>
      <c r="O28" s="346">
        <f t="shared" si="61"/>
        <v>754.41</v>
      </c>
      <c r="P28" s="346"/>
      <c r="Q28" s="346" t="str">
        <f t="shared" si="62"/>
        <v/>
      </c>
      <c r="R28" s="346"/>
      <c r="S28" s="346" t="str">
        <f t="shared" si="63"/>
        <v/>
      </c>
      <c r="T28" s="346"/>
      <c r="U28" s="346" t="str">
        <f t="shared" si="64"/>
        <v/>
      </c>
      <c r="V28" s="346"/>
      <c r="W28" s="346" t="str">
        <f t="shared" si="65"/>
        <v/>
      </c>
      <c r="X28" s="346"/>
      <c r="Y28" s="346" t="str">
        <f t="shared" si="66"/>
        <v/>
      </c>
      <c r="Z28" s="6"/>
      <c r="AA28" s="6"/>
      <c r="AB28" s="91">
        <f t="shared" si="67"/>
        <v>70.44</v>
      </c>
      <c r="AC28" s="91" t="str">
        <f t="shared" si="68"/>
        <v/>
      </c>
      <c r="AD28" s="91">
        <f t="shared" si="69"/>
        <v>754.41</v>
      </c>
      <c r="AE28" s="91" t="str">
        <f t="shared" si="70"/>
        <v/>
      </c>
      <c r="AF28" s="6"/>
      <c r="AG28" s="6"/>
      <c r="AH28" s="6"/>
      <c r="AI28" s="6"/>
      <c r="AJ28" s="6"/>
      <c r="AK28" s="6"/>
      <c r="AL28" s="6"/>
      <c r="AM28" s="6"/>
      <c r="AN28" s="6"/>
      <c r="AO28" s="6"/>
      <c r="AP28" s="6"/>
      <c r="AQ28" s="6"/>
      <c r="AR28" s="6"/>
      <c r="AS28" s="6"/>
      <c r="AT28" s="6"/>
      <c r="AU28" s="6"/>
      <c r="AV28" s="6"/>
      <c r="AW28" s="6"/>
      <c r="AX28" s="6"/>
      <c r="AY28" s="6"/>
    </row>
    <row r="29" spans="1:51" ht="79.5" customHeight="1">
      <c r="A29" s="63" t="s">
        <v>289</v>
      </c>
      <c r="B29" s="92" t="str">
        <f>VLOOKUP($A29,Orçamento!$A$9:$J$212,4,0)</f>
        <v xml:space="preserve">TRANSPORTE COM CAMINHÃO BASCULANTE DE 6 M³, EM VIA URBANA PAVIMENTADA, DMT ATÉ 30 KM (UNIDADE: M3XKM). AF_02/2026 </v>
      </c>
      <c r="C29" s="315" t="str">
        <f t="shared" si="54"/>
        <v>173,63 M3XKM</v>
      </c>
      <c r="D29" s="316" t="str">
        <f t="shared" si="55"/>
        <v/>
      </c>
      <c r="E29" s="302" t="str">
        <f t="shared" si="56"/>
        <v/>
      </c>
      <c r="F29" s="302" t="str">
        <f t="shared" si="57"/>
        <v/>
      </c>
      <c r="G29" s="302" t="str">
        <f t="shared" si="58"/>
        <v/>
      </c>
      <c r="H29" s="302" t="str">
        <f t="shared" si="59"/>
        <v/>
      </c>
      <c r="I29" s="71" t="str">
        <f>VLOOKUP($A29,Orçamento!$A$9:$J$212,5,0)</f>
        <v>M3XKM</v>
      </c>
      <c r="J29" s="91">
        <f>VLOOKUP($A29,Orçamento!$A$9:$J$212,6,0)</f>
        <v>173.63</v>
      </c>
      <c r="K29" s="75">
        <f>VLOOKUP($A29,Orçamento!$A$9:$J$212,8,0)</f>
        <v>4.2699999999999996</v>
      </c>
      <c r="L29" s="75">
        <f>VLOOKUP($A29,Orçamento!$A$9:$J$212,10,0)</f>
        <v>741.4</v>
      </c>
      <c r="M29" s="39"/>
      <c r="N29" s="346">
        <f t="shared" si="60"/>
        <v>173.63</v>
      </c>
      <c r="O29" s="346">
        <f t="shared" si="61"/>
        <v>741.4</v>
      </c>
      <c r="P29" s="346"/>
      <c r="Q29" s="346" t="str">
        <f t="shared" si="62"/>
        <v/>
      </c>
      <c r="R29" s="346"/>
      <c r="S29" s="346" t="str">
        <f t="shared" si="63"/>
        <v/>
      </c>
      <c r="T29" s="346"/>
      <c r="U29" s="346" t="str">
        <f t="shared" si="64"/>
        <v/>
      </c>
      <c r="V29" s="346"/>
      <c r="W29" s="346" t="str">
        <f t="shared" si="65"/>
        <v/>
      </c>
      <c r="X29" s="346"/>
      <c r="Y29" s="346" t="str">
        <f t="shared" si="66"/>
        <v/>
      </c>
      <c r="Z29" s="6"/>
      <c r="AA29" s="6"/>
      <c r="AB29" s="91">
        <f t="shared" si="67"/>
        <v>173.63</v>
      </c>
      <c r="AC29" s="91" t="str">
        <f t="shared" si="68"/>
        <v/>
      </c>
      <c r="AD29" s="91">
        <f t="shared" si="69"/>
        <v>741.4</v>
      </c>
      <c r="AE29" s="91" t="str">
        <f t="shared" si="70"/>
        <v/>
      </c>
      <c r="AF29" s="6"/>
      <c r="AG29" s="6"/>
      <c r="AH29" s="6"/>
      <c r="AI29" s="6"/>
      <c r="AJ29" s="6"/>
      <c r="AK29" s="6"/>
      <c r="AL29" s="6"/>
      <c r="AM29" s="6"/>
      <c r="AN29" s="6"/>
      <c r="AO29" s="6"/>
      <c r="AP29" s="6"/>
      <c r="AQ29" s="6"/>
      <c r="AR29" s="6"/>
      <c r="AS29" s="6"/>
      <c r="AT29" s="6"/>
      <c r="AU29" s="6"/>
      <c r="AV29" s="6"/>
      <c r="AW29" s="6"/>
      <c r="AX29" s="6"/>
      <c r="AY29" s="6"/>
    </row>
    <row r="30" spans="1:51" ht="60" customHeight="1">
      <c r="A30" s="63" t="s">
        <v>301</v>
      </c>
      <c r="B30" s="92" t="str">
        <f>VLOOKUP($A30,Orçamento!$A$9:$J$212,4,0)</f>
        <v xml:space="preserve">COMPACTAÇÃO DE ATERRO MECANIZADO A 100% PN, SEM FORNECIMENTO DE SOLO EM CAMPO ABERTO </v>
      </c>
      <c r="C30" s="315" t="str">
        <f t="shared" si="54"/>
        <v>58,86 M3</v>
      </c>
      <c r="D30" s="316" t="str">
        <f t="shared" si="55"/>
        <v/>
      </c>
      <c r="E30" s="302" t="str">
        <f t="shared" si="56"/>
        <v/>
      </c>
      <c r="F30" s="302" t="str">
        <f t="shared" si="57"/>
        <v/>
      </c>
      <c r="G30" s="302" t="str">
        <f t="shared" si="58"/>
        <v/>
      </c>
      <c r="H30" s="302" t="str">
        <f t="shared" si="59"/>
        <v/>
      </c>
      <c r="I30" s="71" t="str">
        <f>VLOOKUP($A30,Orçamento!$A$9:$J$212,5,0)</f>
        <v>M3</v>
      </c>
      <c r="J30" s="91">
        <f>VLOOKUP($A30,Orçamento!$A$9:$J$212,6,0)</f>
        <v>58.86</v>
      </c>
      <c r="K30" s="75">
        <f>VLOOKUP($A30,Orçamento!$A$9:$J$212,8,0)</f>
        <v>15.17</v>
      </c>
      <c r="L30" s="75">
        <f>VLOOKUP($A30,Orçamento!$A$9:$J$212,10,0)</f>
        <v>892.9</v>
      </c>
      <c r="M30" s="39"/>
      <c r="N30" s="346">
        <f t="shared" si="60"/>
        <v>58.86</v>
      </c>
      <c r="O30" s="346">
        <f t="shared" si="61"/>
        <v>892.9</v>
      </c>
      <c r="P30" s="346"/>
      <c r="Q30" s="346" t="str">
        <f t="shared" si="62"/>
        <v/>
      </c>
      <c r="R30" s="346"/>
      <c r="S30" s="346" t="str">
        <f t="shared" si="63"/>
        <v/>
      </c>
      <c r="T30" s="346"/>
      <c r="U30" s="346" t="str">
        <f t="shared" si="64"/>
        <v/>
      </c>
      <c r="V30" s="346"/>
      <c r="W30" s="346" t="str">
        <f t="shared" si="65"/>
        <v/>
      </c>
      <c r="X30" s="346"/>
      <c r="Y30" s="346" t="str">
        <f t="shared" si="66"/>
        <v/>
      </c>
      <c r="Z30" s="6"/>
      <c r="AA30" s="6"/>
      <c r="AB30" s="91">
        <f t="shared" si="67"/>
        <v>58.86</v>
      </c>
      <c r="AC30" s="91" t="str">
        <f t="shared" si="68"/>
        <v/>
      </c>
      <c r="AD30" s="91">
        <f t="shared" si="69"/>
        <v>892.9</v>
      </c>
      <c r="AE30" s="91" t="str">
        <f t="shared" si="70"/>
        <v/>
      </c>
      <c r="AF30" s="6"/>
      <c r="AG30" s="6"/>
      <c r="AH30" s="6"/>
      <c r="AI30" s="6"/>
      <c r="AJ30" s="6"/>
      <c r="AK30" s="6"/>
      <c r="AL30" s="6"/>
      <c r="AM30" s="6"/>
      <c r="AN30" s="6"/>
      <c r="AO30" s="6"/>
      <c r="AP30" s="6"/>
      <c r="AQ30" s="6"/>
      <c r="AR30" s="6"/>
      <c r="AS30" s="6"/>
      <c r="AT30" s="6"/>
      <c r="AU30" s="6"/>
      <c r="AV30" s="6"/>
      <c r="AW30" s="6"/>
      <c r="AX30" s="6"/>
      <c r="AY30" s="6"/>
    </row>
    <row r="31" spans="1:51" ht="60" customHeight="1">
      <c r="A31" s="63" t="s">
        <v>322</v>
      </c>
      <c r="B31" s="92" t="str">
        <f>VLOOKUP($A31,Orçamento!$A$9:$J$212,4,0)</f>
        <v xml:space="preserve">TAXA DE DESTINAÇÃO DE RESÍDUO SÓLIDO EM ATERRO, TIPO SOLO/TERRA </v>
      </c>
      <c r="C31" s="305" t="str">
        <f t="shared" si="54"/>
        <v>9,26 M3</v>
      </c>
      <c r="D31" s="317" t="str">
        <f t="shared" si="55"/>
        <v/>
      </c>
      <c r="E31" s="302" t="str">
        <f t="shared" si="56"/>
        <v/>
      </c>
      <c r="F31" s="302" t="str">
        <f t="shared" si="57"/>
        <v/>
      </c>
      <c r="G31" s="302" t="str">
        <f t="shared" si="58"/>
        <v/>
      </c>
      <c r="H31" s="302" t="str">
        <f t="shared" si="59"/>
        <v/>
      </c>
      <c r="I31" s="71" t="str">
        <f>VLOOKUP($A31,Orçamento!$A$9:$J$212,5,0)</f>
        <v>M3</v>
      </c>
      <c r="J31" s="91">
        <f>VLOOKUP($A31,Orçamento!$A$9:$J$212,6,0)</f>
        <v>9.26</v>
      </c>
      <c r="K31" s="75">
        <f>VLOOKUP($A31,Orçamento!$A$9:$J$212,8,0)</f>
        <v>38.119999999999997</v>
      </c>
      <c r="L31" s="75">
        <f>VLOOKUP($A31,Orçamento!$A$9:$J$212,10,0)</f>
        <v>352.99</v>
      </c>
      <c r="M31" s="39"/>
      <c r="N31" s="346">
        <f t="shared" si="60"/>
        <v>9.26</v>
      </c>
      <c r="O31" s="346">
        <f t="shared" si="61"/>
        <v>352.99</v>
      </c>
      <c r="P31" s="346"/>
      <c r="Q31" s="346" t="str">
        <f t="shared" si="62"/>
        <v/>
      </c>
      <c r="R31" s="346"/>
      <c r="S31" s="346" t="str">
        <f t="shared" si="63"/>
        <v/>
      </c>
      <c r="T31" s="346"/>
      <c r="U31" s="346" t="str">
        <f t="shared" si="64"/>
        <v/>
      </c>
      <c r="V31" s="346"/>
      <c r="W31" s="346" t="str">
        <f t="shared" si="65"/>
        <v/>
      </c>
      <c r="X31" s="346"/>
      <c r="Y31" s="346" t="str">
        <f t="shared" si="66"/>
        <v/>
      </c>
      <c r="Z31" s="6"/>
      <c r="AA31" s="6"/>
      <c r="AB31" s="91">
        <f t="shared" si="67"/>
        <v>9.26</v>
      </c>
      <c r="AC31" s="91" t="str">
        <f t="shared" si="68"/>
        <v/>
      </c>
      <c r="AD31" s="91">
        <f t="shared" si="69"/>
        <v>352.99</v>
      </c>
      <c r="AE31" s="91" t="str">
        <f t="shared" si="70"/>
        <v/>
      </c>
      <c r="AF31" s="6"/>
      <c r="AG31" s="6"/>
      <c r="AH31" s="6"/>
      <c r="AI31" s="6"/>
      <c r="AJ31" s="6"/>
      <c r="AK31" s="6"/>
      <c r="AL31" s="6"/>
      <c r="AM31" s="6"/>
      <c r="AN31" s="6"/>
      <c r="AO31" s="6"/>
      <c r="AP31" s="6"/>
      <c r="AQ31" s="6"/>
      <c r="AR31" s="6"/>
      <c r="AS31" s="6"/>
      <c r="AT31" s="6"/>
      <c r="AU31" s="6"/>
      <c r="AV31" s="6"/>
      <c r="AW31" s="6"/>
      <c r="AX31" s="6"/>
      <c r="AY31" s="6"/>
    </row>
    <row r="32" spans="1:51" ht="8.25" customHeight="1">
      <c r="A32" s="94"/>
      <c r="B32" s="95"/>
      <c r="C32" s="307"/>
      <c r="D32" s="308"/>
      <c r="E32" s="308"/>
      <c r="F32" s="308"/>
      <c r="G32" s="308"/>
      <c r="H32" s="309"/>
      <c r="I32" s="102"/>
      <c r="J32" s="102"/>
      <c r="K32" s="102"/>
      <c r="L32" s="102"/>
      <c r="M32" s="6"/>
      <c r="N32" s="347"/>
      <c r="O32" s="347"/>
      <c r="P32" s="347"/>
      <c r="Q32" s="347"/>
      <c r="R32" s="347"/>
      <c r="S32" s="347"/>
      <c r="T32" s="347"/>
      <c r="U32" s="347"/>
      <c r="V32" s="347"/>
      <c r="W32" s="347"/>
      <c r="X32" s="347"/>
      <c r="Y32" s="347"/>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row>
    <row r="33" spans="1:51" ht="41.25" customHeight="1">
      <c r="A33" s="106">
        <v>2</v>
      </c>
      <c r="B33" s="107" t="str">
        <f>VLOOKUP($A33,Orçamento!$A$9:$J$212,4,0)</f>
        <v>EXECUÇÃO DE PISOS</v>
      </c>
      <c r="C33" s="318"/>
      <c r="D33" s="318"/>
      <c r="E33" s="318"/>
      <c r="F33" s="318"/>
      <c r="G33" s="319"/>
      <c r="H33" s="320"/>
      <c r="I33" s="41"/>
      <c r="J33" s="80"/>
      <c r="K33" s="40"/>
      <c r="L33" s="45"/>
      <c r="M33" s="81"/>
      <c r="N33" s="347"/>
      <c r="O33" s="347"/>
      <c r="P33" s="347"/>
      <c r="Q33" s="347"/>
      <c r="R33" s="347"/>
      <c r="S33" s="347"/>
      <c r="T33" s="347"/>
      <c r="U33" s="347"/>
      <c r="V33" s="347"/>
      <c r="W33" s="347"/>
      <c r="X33" s="347"/>
      <c r="Y33" s="347"/>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c r="AY33" s="39"/>
    </row>
    <row r="34" spans="1:51" ht="41.25" customHeight="1">
      <c r="A34" s="83" t="s">
        <v>338</v>
      </c>
      <c r="B34" s="84" t="str">
        <f>VLOOKUP($A34,Orçamento!$A$9:$J$212,4,0)</f>
        <v>PISO INTERTRAVADO - PRAÇA</v>
      </c>
      <c r="C34" s="295" t="s">
        <v>532</v>
      </c>
      <c r="D34" s="295" t="s">
        <v>533</v>
      </c>
      <c r="E34" s="321"/>
      <c r="F34" s="321"/>
      <c r="G34" s="297"/>
      <c r="H34" s="298"/>
      <c r="I34" s="54"/>
      <c r="J34" s="86"/>
      <c r="K34" s="57"/>
      <c r="L34" s="58"/>
      <c r="M34" s="39"/>
      <c r="N34" s="344"/>
      <c r="O34" s="345">
        <f>SUM(O35:O39)</f>
        <v>2126.85</v>
      </c>
      <c r="P34" s="344"/>
      <c r="Q34" s="345">
        <f>SUM(Q35:Q39)</f>
        <v>29144.620000000003</v>
      </c>
      <c r="R34" s="344"/>
      <c r="S34" s="345">
        <f>SUM(S35:S39)</f>
        <v>0</v>
      </c>
      <c r="T34" s="344"/>
      <c r="U34" s="345">
        <f>SUM(U35:U39)</f>
        <v>0</v>
      </c>
      <c r="V34" s="344"/>
      <c r="W34" s="345">
        <f>SUM(W35:W39)</f>
        <v>0</v>
      </c>
      <c r="X34" s="344"/>
      <c r="Y34" s="345">
        <f>SUM(Y35:Y39)</f>
        <v>0</v>
      </c>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c r="AY34" s="39"/>
    </row>
    <row r="35" spans="1:51" ht="60" customHeight="1">
      <c r="A35" s="63" t="s">
        <v>342</v>
      </c>
      <c r="B35" s="92" t="str">
        <f>VLOOKUP($A35,Orçamento!$A$9:$J$212,4,0)</f>
        <v xml:space="preserve">ESCAVAÇÃO MANUAL EM SOLO DE 1ª E 2ª CATEGORIA EM CAMPO ABERTO </v>
      </c>
      <c r="C35" s="304" t="str">
        <f t="shared" ref="C35:C39" si="71">IF(N35=0,"",CONCATENATE(N35," ",$I35))</f>
        <v>26,56 M3</v>
      </c>
      <c r="D35" s="322" t="str">
        <f t="shared" ref="D35:D39" si="72">IF(P35=0,"",CONCATENATE(P35," ",$I35))</f>
        <v/>
      </c>
      <c r="E35" s="302" t="str">
        <f t="shared" ref="E35:E39" si="73">IF(R35=0,"",CONCATENATE(R35," ",$I35))</f>
        <v/>
      </c>
      <c r="F35" s="302" t="str">
        <f t="shared" ref="F35:F39" si="74">IF(T35=0,"",CONCATENATE(T35," ",$I35))</f>
        <v/>
      </c>
      <c r="G35" s="302" t="str">
        <f t="shared" ref="G35:G39" si="75">IF(V35=0,"",CONCATENATE(V35," ",$I35))</f>
        <v/>
      </c>
      <c r="H35" s="302" t="str">
        <f t="shared" ref="H35:H39" si="76">IF(X35=0,"",CONCATENATE(X35," ",$I35))</f>
        <v/>
      </c>
      <c r="I35" s="108" t="str">
        <f>VLOOKUP($A35,Orçamento!$A$9:$J$212,5,0)</f>
        <v>M3</v>
      </c>
      <c r="J35" s="109">
        <f>VLOOKUP($A35,Orçamento!$A$9:$J$212,6,0)</f>
        <v>26.56</v>
      </c>
      <c r="K35" s="110">
        <f>VLOOKUP($A35,Orçamento!$A$9:$J$212,8,0)</f>
        <v>72.89</v>
      </c>
      <c r="L35" s="110">
        <f>VLOOKUP($A35,Orçamento!$A$9:$J$212,10,0)</f>
        <v>1935.95</v>
      </c>
      <c r="M35" s="39"/>
      <c r="N35" s="346">
        <f t="shared" ref="N35:N36" si="77">J35</f>
        <v>26.56</v>
      </c>
      <c r="O35" s="346">
        <f t="shared" ref="O35:O39" si="78">IF(N35=0,"",TRUNC($K35*N35,2))</f>
        <v>1935.95</v>
      </c>
      <c r="P35" s="346"/>
      <c r="Q35" s="346" t="str">
        <f t="shared" ref="Q35:Q39" si="79">IF(P35=0,"",TRUNC($K35*P35,2))</f>
        <v/>
      </c>
      <c r="R35" s="346"/>
      <c r="S35" s="346" t="str">
        <f t="shared" ref="S35:S39" si="80">IF(R35=0,"",TRUNC($K35*R35,2))</f>
        <v/>
      </c>
      <c r="T35" s="346"/>
      <c r="U35" s="346" t="str">
        <f t="shared" ref="U35:U39" si="81">IF(T35=0,"",TRUNC($K35*T35,2))</f>
        <v/>
      </c>
      <c r="V35" s="346"/>
      <c r="W35" s="346" t="str">
        <f t="shared" ref="W35:W39" si="82">IF(V35=0,"",TRUNC($K35*V35,2))</f>
        <v/>
      </c>
      <c r="X35" s="346"/>
      <c r="Y35" s="346" t="str">
        <f t="shared" ref="Y35:Y39" si="83">IF(X35=0,"",TRUNC($K35*X35,2))</f>
        <v/>
      </c>
      <c r="Z35" s="6"/>
      <c r="AA35" s="6"/>
      <c r="AB35" s="91">
        <f t="shared" ref="AB35:AB39" si="84">SUMIF($N$9:$Y$9,$N$9,N35:Y35)</f>
        <v>26.56</v>
      </c>
      <c r="AC35" s="91" t="str">
        <f t="shared" ref="AC35:AC39" si="85">IF(AB35=J35,"","FALTA")</f>
        <v/>
      </c>
      <c r="AD35" s="91">
        <f t="shared" ref="AD35:AD39" si="86">SUMIF($N$9:$Y$9,$O$9,N35:Y35)</f>
        <v>1935.95</v>
      </c>
      <c r="AE35" s="91" t="str">
        <f t="shared" ref="AE35:AE39" si="87">IF(AD35=L35,"","FALTA")</f>
        <v/>
      </c>
      <c r="AF35" s="6"/>
      <c r="AG35" s="6"/>
      <c r="AH35" s="6"/>
      <c r="AI35" s="6"/>
      <c r="AJ35" s="6"/>
      <c r="AK35" s="6"/>
      <c r="AL35" s="6"/>
      <c r="AM35" s="6"/>
      <c r="AN35" s="6"/>
      <c r="AO35" s="6"/>
      <c r="AP35" s="6"/>
      <c r="AQ35" s="6"/>
      <c r="AR35" s="6"/>
      <c r="AS35" s="6"/>
      <c r="AT35" s="6"/>
      <c r="AU35" s="6"/>
      <c r="AV35" s="6"/>
      <c r="AW35" s="6"/>
      <c r="AX35" s="6"/>
      <c r="AY35" s="6"/>
    </row>
    <row r="36" spans="1:51" ht="99.75" customHeight="1">
      <c r="A36" s="63" t="s">
        <v>371</v>
      </c>
      <c r="B36" s="92" t="str">
        <f>VLOOKUP($A36,Orçamento!$A$9:$J$212,4,0)</f>
        <v xml:space="preserve">COMPACTAÇÃO MECÂNICA DE SOLO PARA EXECUÇÃO DE RADIER, PISO DE CONCRETO OU LAJE SOBRE SOLO, COM COMPACTADOR DE SOLOS TIPO PLACA VIBRATÓRIA. AF_09/2021 </v>
      </c>
      <c r="C36" s="305" t="str">
        <f t="shared" si="71"/>
        <v>166 M2</v>
      </c>
      <c r="D36" s="323" t="str">
        <f t="shared" si="72"/>
        <v/>
      </c>
      <c r="E36" s="302" t="str">
        <f t="shared" si="73"/>
        <v/>
      </c>
      <c r="F36" s="302" t="str">
        <f t="shared" si="74"/>
        <v/>
      </c>
      <c r="G36" s="302" t="str">
        <f t="shared" si="75"/>
        <v/>
      </c>
      <c r="H36" s="302" t="str">
        <f t="shared" si="76"/>
        <v/>
      </c>
      <c r="I36" s="71" t="str">
        <f>VLOOKUP($A36,Orçamento!$A$9:$J$212,5,0)</f>
        <v>M2</v>
      </c>
      <c r="J36" s="91">
        <f>VLOOKUP($A36,Orçamento!$A$9:$J$212,6,0)</f>
        <v>166</v>
      </c>
      <c r="K36" s="75">
        <f>VLOOKUP($A36,Orçamento!$A$9:$J$212,8,0)</f>
        <v>1.1499999999999999</v>
      </c>
      <c r="L36" s="75">
        <f>VLOOKUP($A36,Orçamento!$A$9:$J$212,10,0)</f>
        <v>190.9</v>
      </c>
      <c r="M36" s="39"/>
      <c r="N36" s="346">
        <f t="shared" si="77"/>
        <v>166</v>
      </c>
      <c r="O36" s="346">
        <f t="shared" si="78"/>
        <v>190.9</v>
      </c>
      <c r="P36" s="346"/>
      <c r="Q36" s="346" t="str">
        <f t="shared" si="79"/>
        <v/>
      </c>
      <c r="R36" s="346"/>
      <c r="S36" s="346" t="str">
        <f t="shared" si="80"/>
        <v/>
      </c>
      <c r="T36" s="346"/>
      <c r="U36" s="346" t="str">
        <f t="shared" si="81"/>
        <v/>
      </c>
      <c r="V36" s="346"/>
      <c r="W36" s="346" t="str">
        <f t="shared" si="82"/>
        <v/>
      </c>
      <c r="X36" s="346"/>
      <c r="Y36" s="346" t="str">
        <f t="shared" si="83"/>
        <v/>
      </c>
      <c r="Z36" s="6"/>
      <c r="AA36" s="6"/>
      <c r="AB36" s="91">
        <f t="shared" si="84"/>
        <v>166</v>
      </c>
      <c r="AC36" s="91" t="str">
        <f t="shared" si="85"/>
        <v/>
      </c>
      <c r="AD36" s="91">
        <f t="shared" si="86"/>
        <v>190.9</v>
      </c>
      <c r="AE36" s="91" t="str">
        <f t="shared" si="87"/>
        <v/>
      </c>
      <c r="AF36" s="6"/>
      <c r="AG36" s="6"/>
      <c r="AH36" s="6"/>
      <c r="AI36" s="6"/>
      <c r="AJ36" s="6"/>
      <c r="AK36" s="6"/>
      <c r="AL36" s="6"/>
      <c r="AM36" s="6"/>
      <c r="AN36" s="6"/>
      <c r="AO36" s="6"/>
      <c r="AP36" s="6"/>
      <c r="AQ36" s="6"/>
      <c r="AR36" s="6"/>
      <c r="AS36" s="6"/>
      <c r="AT36" s="6"/>
      <c r="AU36" s="6"/>
      <c r="AV36" s="6"/>
      <c r="AW36" s="6"/>
      <c r="AX36" s="6"/>
      <c r="AY36" s="6"/>
    </row>
    <row r="37" spans="1:51" ht="39.75" customHeight="1">
      <c r="A37" s="63" t="s">
        <v>388</v>
      </c>
      <c r="B37" s="66" t="str">
        <f>VLOOKUP($A37,Orçamento!$A$9:$J$212,4,0)</f>
        <v xml:space="preserve">LASTRO DE PEDRA BRITADA </v>
      </c>
      <c r="C37" s="302" t="str">
        <f t="shared" si="71"/>
        <v/>
      </c>
      <c r="D37" s="304" t="str">
        <f t="shared" si="72"/>
        <v>8,3 M3</v>
      </c>
      <c r="E37" s="302" t="str">
        <f t="shared" si="73"/>
        <v/>
      </c>
      <c r="F37" s="302" t="str">
        <f t="shared" si="74"/>
        <v/>
      </c>
      <c r="G37" s="302" t="str">
        <f t="shared" si="75"/>
        <v/>
      </c>
      <c r="H37" s="302" t="str">
        <f t="shared" si="76"/>
        <v/>
      </c>
      <c r="I37" s="71" t="str">
        <f>VLOOKUP($A37,Orçamento!$A$9:$J$212,5,0)</f>
        <v>M3</v>
      </c>
      <c r="J37" s="91">
        <f>VLOOKUP($A37,Orçamento!$A$9:$J$212,6,0)</f>
        <v>8.3000000000000007</v>
      </c>
      <c r="K37" s="75">
        <f>VLOOKUP($A37,Orçamento!$A$9:$J$212,8,0)</f>
        <v>278.62</v>
      </c>
      <c r="L37" s="75">
        <f>VLOOKUP($A37,Orçamento!$A$9:$J$212,10,0)</f>
        <v>2312.54</v>
      </c>
      <c r="M37" s="39"/>
      <c r="N37" s="346"/>
      <c r="O37" s="346" t="str">
        <f t="shared" si="78"/>
        <v/>
      </c>
      <c r="P37" s="346">
        <f t="shared" ref="P37:P39" si="88">J37</f>
        <v>8.3000000000000007</v>
      </c>
      <c r="Q37" s="346">
        <f t="shared" si="79"/>
        <v>2312.54</v>
      </c>
      <c r="R37" s="346"/>
      <c r="S37" s="346" t="str">
        <f t="shared" si="80"/>
        <v/>
      </c>
      <c r="T37" s="346"/>
      <c r="U37" s="346" t="str">
        <f t="shared" si="81"/>
        <v/>
      </c>
      <c r="V37" s="346"/>
      <c r="W37" s="346" t="str">
        <f t="shared" si="82"/>
        <v/>
      </c>
      <c r="X37" s="346"/>
      <c r="Y37" s="346" t="str">
        <f t="shared" si="83"/>
        <v/>
      </c>
      <c r="Z37" s="6"/>
      <c r="AA37" s="6"/>
      <c r="AB37" s="91">
        <f t="shared" si="84"/>
        <v>8.3000000000000007</v>
      </c>
      <c r="AC37" s="91" t="str">
        <f t="shared" si="85"/>
        <v/>
      </c>
      <c r="AD37" s="91">
        <f t="shared" si="86"/>
        <v>2312.54</v>
      </c>
      <c r="AE37" s="91" t="str">
        <f t="shared" si="87"/>
        <v/>
      </c>
      <c r="AF37" s="6"/>
      <c r="AG37" s="6"/>
      <c r="AH37" s="6"/>
      <c r="AI37" s="6"/>
      <c r="AJ37" s="6"/>
      <c r="AK37" s="6"/>
      <c r="AL37" s="6"/>
      <c r="AM37" s="6"/>
      <c r="AN37" s="6"/>
      <c r="AO37" s="6"/>
      <c r="AP37" s="6"/>
      <c r="AQ37" s="6"/>
      <c r="AR37" s="6"/>
      <c r="AS37" s="6"/>
      <c r="AT37" s="6"/>
      <c r="AU37" s="6"/>
      <c r="AV37" s="6"/>
      <c r="AW37" s="6"/>
      <c r="AX37" s="6"/>
      <c r="AY37" s="6"/>
    </row>
    <row r="38" spans="1:51" ht="79.5" customHeight="1">
      <c r="A38" s="63" t="s">
        <v>405</v>
      </c>
      <c r="B38" s="66" t="str">
        <f>VLOOKUP($A38,Orçamento!$A$9:$J$212,4,0)</f>
        <v xml:space="preserve">EXECUÇÃO DE PASSEIO EM PISO INTERTRAVADO, COM BLOCO RETANGULAR COR NATURAL DE 20 X 10 CM, ESPESSURA 6 CM. AF_10/2022 </v>
      </c>
      <c r="C38" s="302" t="str">
        <f t="shared" si="71"/>
        <v/>
      </c>
      <c r="D38" s="315" t="str">
        <f t="shared" si="72"/>
        <v>166 M2</v>
      </c>
      <c r="E38" s="302" t="str">
        <f t="shared" si="73"/>
        <v/>
      </c>
      <c r="F38" s="302" t="str">
        <f t="shared" si="74"/>
        <v/>
      </c>
      <c r="G38" s="302" t="str">
        <f t="shared" si="75"/>
        <v/>
      </c>
      <c r="H38" s="302" t="str">
        <f t="shared" si="76"/>
        <v/>
      </c>
      <c r="I38" s="71" t="str">
        <f>VLOOKUP($A38,Orçamento!$A$9:$J$212,5,0)</f>
        <v>M2</v>
      </c>
      <c r="J38" s="91">
        <f>VLOOKUP($A38,Orçamento!$A$9:$J$212,6,0)</f>
        <v>166</v>
      </c>
      <c r="K38" s="75">
        <f>VLOOKUP($A38,Orçamento!$A$9:$J$212,8,0)</f>
        <v>137.94</v>
      </c>
      <c r="L38" s="75">
        <f>VLOOKUP($A38,Orçamento!$A$9:$J$212,10,0)</f>
        <v>22898.04</v>
      </c>
      <c r="M38" s="39"/>
      <c r="N38" s="346"/>
      <c r="O38" s="346" t="str">
        <f t="shared" si="78"/>
        <v/>
      </c>
      <c r="P38" s="346">
        <f t="shared" si="88"/>
        <v>166</v>
      </c>
      <c r="Q38" s="346">
        <f t="shared" si="79"/>
        <v>22898.04</v>
      </c>
      <c r="R38" s="346"/>
      <c r="S38" s="346" t="str">
        <f t="shared" si="80"/>
        <v/>
      </c>
      <c r="T38" s="346"/>
      <c r="U38" s="346" t="str">
        <f t="shared" si="81"/>
        <v/>
      </c>
      <c r="V38" s="346"/>
      <c r="W38" s="346" t="str">
        <f t="shared" si="82"/>
        <v/>
      </c>
      <c r="X38" s="346"/>
      <c r="Y38" s="346" t="str">
        <f t="shared" si="83"/>
        <v/>
      </c>
      <c r="Z38" s="6"/>
      <c r="AA38" s="6"/>
      <c r="AB38" s="91">
        <f t="shared" si="84"/>
        <v>166</v>
      </c>
      <c r="AC38" s="91" t="str">
        <f t="shared" si="85"/>
        <v/>
      </c>
      <c r="AD38" s="91">
        <f t="shared" si="86"/>
        <v>22898.04</v>
      </c>
      <c r="AE38" s="91" t="str">
        <f t="shared" si="87"/>
        <v/>
      </c>
      <c r="AF38" s="6"/>
      <c r="AG38" s="6"/>
      <c r="AH38" s="6"/>
      <c r="AI38" s="6"/>
      <c r="AJ38" s="6"/>
      <c r="AK38" s="6"/>
      <c r="AL38" s="6"/>
      <c r="AM38" s="6"/>
      <c r="AN38" s="6"/>
      <c r="AO38" s="6"/>
      <c r="AP38" s="6"/>
      <c r="AQ38" s="6"/>
      <c r="AR38" s="6"/>
      <c r="AS38" s="6"/>
      <c r="AT38" s="6"/>
      <c r="AU38" s="6"/>
      <c r="AV38" s="6"/>
      <c r="AW38" s="6"/>
      <c r="AX38" s="6"/>
      <c r="AY38" s="6"/>
    </row>
    <row r="39" spans="1:51" ht="39.75" customHeight="1">
      <c r="A39" s="63" t="s">
        <v>431</v>
      </c>
      <c r="B39" s="66" t="str">
        <f>VLOOKUP($A39,Orçamento!$A$9:$J$212,4,0)</f>
        <v xml:space="preserve">GUIA PRÉ-MOLDADA CURVA TIPO PMSP 100 - FCK 25 MPA </v>
      </c>
      <c r="C39" s="302" t="str">
        <f t="shared" si="71"/>
        <v/>
      </c>
      <c r="D39" s="305" t="str">
        <f t="shared" si="72"/>
        <v>47,12 M</v>
      </c>
      <c r="E39" s="302" t="str">
        <f t="shared" si="73"/>
        <v/>
      </c>
      <c r="F39" s="302" t="str">
        <f t="shared" si="74"/>
        <v/>
      </c>
      <c r="G39" s="302" t="str">
        <f t="shared" si="75"/>
        <v/>
      </c>
      <c r="H39" s="302" t="str">
        <f t="shared" si="76"/>
        <v/>
      </c>
      <c r="I39" s="71" t="str">
        <f>VLOOKUP($A39,Orçamento!$A$9:$J$212,5,0)</f>
        <v>M</v>
      </c>
      <c r="J39" s="91">
        <f>VLOOKUP($A39,Orçamento!$A$9:$J$212,6,0)</f>
        <v>47.12</v>
      </c>
      <c r="K39" s="75">
        <f>VLOOKUP($A39,Orçamento!$A$9:$J$212,8,0)</f>
        <v>83.49</v>
      </c>
      <c r="L39" s="75">
        <f>VLOOKUP($A39,Orçamento!$A$9:$J$212,10,0)</f>
        <v>3934.04</v>
      </c>
      <c r="M39" s="39"/>
      <c r="N39" s="346"/>
      <c r="O39" s="346" t="str">
        <f t="shared" si="78"/>
        <v/>
      </c>
      <c r="P39" s="346">
        <f t="shared" si="88"/>
        <v>47.12</v>
      </c>
      <c r="Q39" s="346">
        <f t="shared" si="79"/>
        <v>3934.04</v>
      </c>
      <c r="R39" s="346"/>
      <c r="S39" s="346" t="str">
        <f t="shared" si="80"/>
        <v/>
      </c>
      <c r="T39" s="346"/>
      <c r="U39" s="346" t="str">
        <f t="shared" si="81"/>
        <v/>
      </c>
      <c r="V39" s="346"/>
      <c r="W39" s="346" t="str">
        <f t="shared" si="82"/>
        <v/>
      </c>
      <c r="X39" s="346"/>
      <c r="Y39" s="346" t="str">
        <f t="shared" si="83"/>
        <v/>
      </c>
      <c r="Z39" s="6"/>
      <c r="AA39" s="6"/>
      <c r="AB39" s="91">
        <f t="shared" si="84"/>
        <v>47.12</v>
      </c>
      <c r="AC39" s="91" t="str">
        <f t="shared" si="85"/>
        <v/>
      </c>
      <c r="AD39" s="91">
        <f t="shared" si="86"/>
        <v>3934.04</v>
      </c>
      <c r="AE39" s="91" t="str">
        <f t="shared" si="87"/>
        <v/>
      </c>
      <c r="AF39" s="6"/>
      <c r="AG39" s="6"/>
      <c r="AH39" s="6"/>
      <c r="AI39" s="6"/>
      <c r="AJ39" s="6"/>
      <c r="AK39" s="6"/>
      <c r="AL39" s="6"/>
      <c r="AM39" s="6"/>
      <c r="AN39" s="6"/>
      <c r="AO39" s="6"/>
      <c r="AP39" s="6"/>
      <c r="AQ39" s="6"/>
      <c r="AR39" s="6"/>
      <c r="AS39" s="6"/>
      <c r="AT39" s="6"/>
      <c r="AU39" s="6"/>
      <c r="AV39" s="6"/>
      <c r="AW39" s="6"/>
      <c r="AX39" s="6"/>
      <c r="AY39" s="6"/>
    </row>
    <row r="40" spans="1:51" ht="8.25" customHeight="1">
      <c r="A40" s="94"/>
      <c r="B40" s="95"/>
      <c r="C40" s="308"/>
      <c r="D40" s="307"/>
      <c r="E40" s="308"/>
      <c r="F40" s="308"/>
      <c r="G40" s="308"/>
      <c r="H40" s="309"/>
      <c r="I40" s="102"/>
      <c r="J40" s="102"/>
      <c r="K40" s="102"/>
      <c r="L40" s="102"/>
      <c r="M40" s="6"/>
      <c r="N40" s="347"/>
      <c r="O40" s="347"/>
      <c r="P40" s="347"/>
      <c r="Q40" s="347"/>
      <c r="R40" s="347"/>
      <c r="S40" s="347"/>
      <c r="T40" s="347"/>
      <c r="U40" s="347"/>
      <c r="V40" s="347"/>
      <c r="W40" s="347"/>
      <c r="X40" s="347"/>
      <c r="Y40" s="347"/>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row>
    <row r="41" spans="1:51" ht="41.25" customHeight="1">
      <c r="A41" s="83" t="s">
        <v>447</v>
      </c>
      <c r="B41" s="84" t="str">
        <f>VLOOKUP($A41,Orçamento!$A$9:$J$212,4,0)</f>
        <v>CONCRETO - PASSEIO PÚBLICO</v>
      </c>
      <c r="C41" s="295" t="s">
        <v>658</v>
      </c>
      <c r="D41" s="295" t="s">
        <v>660</v>
      </c>
      <c r="E41" s="321"/>
      <c r="F41" s="321"/>
      <c r="G41" s="297"/>
      <c r="H41" s="298"/>
      <c r="I41" s="54"/>
      <c r="J41" s="86"/>
      <c r="K41" s="57"/>
      <c r="L41" s="58"/>
      <c r="M41" s="39"/>
      <c r="N41" s="347"/>
      <c r="O41" s="345">
        <f>SUM(O42:O47)</f>
        <v>660.44</v>
      </c>
      <c r="P41" s="344"/>
      <c r="Q41" s="345">
        <f>SUM(Q42:Q47)</f>
        <v>7196.44</v>
      </c>
      <c r="R41" s="344"/>
      <c r="S41" s="345">
        <f>SUM(S42:S47)</f>
        <v>0</v>
      </c>
      <c r="T41" s="344"/>
      <c r="U41" s="345">
        <f>SUM(U42:U47)</f>
        <v>0</v>
      </c>
      <c r="V41" s="344"/>
      <c r="W41" s="345">
        <f>SUM(W42:W47)</f>
        <v>0</v>
      </c>
      <c r="X41" s="344"/>
      <c r="Y41" s="345">
        <f>SUM(Y42:Y47)</f>
        <v>0</v>
      </c>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c r="AY41" s="39"/>
    </row>
    <row r="42" spans="1:51" ht="60" customHeight="1">
      <c r="A42" s="63" t="s">
        <v>452</v>
      </c>
      <c r="B42" s="92" t="str">
        <f>VLOOKUP($A42,Orçamento!$A$9:$J$212,4,0)</f>
        <v xml:space="preserve">ESCAVAÇÃO MANUAL EM SOLO DE 1ª E 2ª CATEGORIA EM CAMPO ABERTO </v>
      </c>
      <c r="C42" s="304" t="str">
        <f t="shared" ref="C42:C47" si="89">IF(N42=0,"",CONCATENATE(N42," ",$I42))</f>
        <v>8,08 M3</v>
      </c>
      <c r="D42" s="322" t="str">
        <f t="shared" ref="D42:D47" si="90">IF(P42=0,"",CONCATENATE(P42," ",$I42))</f>
        <v/>
      </c>
      <c r="E42" s="302" t="str">
        <f t="shared" ref="E42:E47" si="91">IF(R42=0,"",CONCATENATE(R42," ",$I42))</f>
        <v/>
      </c>
      <c r="F42" s="302" t="str">
        <f t="shared" ref="F42:F47" si="92">IF(T42=0,"",CONCATENATE(T42," ",$I42))</f>
        <v/>
      </c>
      <c r="G42" s="302" t="str">
        <f t="shared" ref="G42:G47" si="93">IF(V42=0,"",CONCATENATE(V42," ",$I42))</f>
        <v/>
      </c>
      <c r="H42" s="302" t="str">
        <f t="shared" ref="H42:H47" si="94">IF(X42=0,"",CONCATENATE(X42," ",$I42))</f>
        <v/>
      </c>
      <c r="I42" s="71" t="str">
        <f>VLOOKUP($A42,Orçamento!$A$9:$J$212,5,0)</f>
        <v>M3</v>
      </c>
      <c r="J42" s="91">
        <f>VLOOKUP($A42,Orçamento!$A$9:$J$212,6,0)</f>
        <v>8.08</v>
      </c>
      <c r="K42" s="75">
        <f>VLOOKUP($A42,Orçamento!$A$9:$J$212,8,0)</f>
        <v>72.89</v>
      </c>
      <c r="L42" s="75">
        <f>VLOOKUP($A42,Orçamento!$A$9:$J$212,10,0)</f>
        <v>588.95000000000005</v>
      </c>
      <c r="M42" s="39"/>
      <c r="N42" s="346">
        <f t="shared" ref="N42:N43" si="95">J42</f>
        <v>8.08</v>
      </c>
      <c r="O42" s="346">
        <f t="shared" ref="O42:O47" si="96">IF(N42=0,"",TRUNC($K42*N42,2))</f>
        <v>588.95000000000005</v>
      </c>
      <c r="P42" s="346"/>
      <c r="Q42" s="346" t="str">
        <f t="shared" ref="Q42:Q47" si="97">IF(P42=0,"",TRUNC($K42*P42,2))</f>
        <v/>
      </c>
      <c r="R42" s="346"/>
      <c r="S42" s="346" t="str">
        <f t="shared" ref="S42:S47" si="98">IF(R42=0,"",TRUNC($K42*R42,2))</f>
        <v/>
      </c>
      <c r="T42" s="346"/>
      <c r="U42" s="346" t="str">
        <f t="shared" ref="U42:U47" si="99">IF(T42=0,"",TRUNC($K42*T42,2))</f>
        <v/>
      </c>
      <c r="V42" s="346"/>
      <c r="W42" s="346" t="str">
        <f t="shared" ref="W42:W47" si="100">IF(V42=0,"",TRUNC($K42*V42,2))</f>
        <v/>
      </c>
      <c r="X42" s="346"/>
      <c r="Y42" s="346" t="str">
        <f t="shared" ref="Y42:Y47" si="101">IF(X42=0,"",TRUNC($K42*X42,2))</f>
        <v/>
      </c>
      <c r="Z42" s="6"/>
      <c r="AA42" s="6"/>
      <c r="AB42" s="91">
        <f t="shared" ref="AB42:AB47" si="102">SUMIF($N$9:$Y$9,$N$9,N42:Y42)</f>
        <v>8.08</v>
      </c>
      <c r="AC42" s="91" t="str">
        <f t="shared" ref="AC42:AC47" si="103">IF(AB42=J42,"","FALTA")</f>
        <v/>
      </c>
      <c r="AD42" s="91">
        <f t="shared" ref="AD42:AD47" si="104">SUMIF($N$9:$Y$9,$O$9,N42:Y42)</f>
        <v>588.95000000000005</v>
      </c>
      <c r="AE42" s="91" t="str">
        <f t="shared" ref="AE42:AE47" si="105">IF(AD42=L42,"","FALTA")</f>
        <v/>
      </c>
      <c r="AF42" s="6"/>
      <c r="AG42" s="6"/>
      <c r="AH42" s="6"/>
      <c r="AI42" s="6"/>
      <c r="AJ42" s="6"/>
      <c r="AK42" s="6"/>
      <c r="AL42" s="6"/>
      <c r="AM42" s="6"/>
      <c r="AN42" s="6"/>
      <c r="AO42" s="6"/>
      <c r="AP42" s="6"/>
      <c r="AQ42" s="6"/>
      <c r="AR42" s="6"/>
      <c r="AS42" s="6"/>
      <c r="AT42" s="6"/>
      <c r="AU42" s="6"/>
      <c r="AV42" s="6"/>
      <c r="AW42" s="6"/>
      <c r="AX42" s="6"/>
      <c r="AY42" s="6"/>
    </row>
    <row r="43" spans="1:51" ht="99.75" customHeight="1">
      <c r="A43" s="63" t="s">
        <v>480</v>
      </c>
      <c r="B43" s="92" t="str">
        <f>VLOOKUP($A43,Orçamento!$A$9:$J$212,4,0)</f>
        <v xml:space="preserve">COMPACTAÇÃO MECÂNICA DE SOLO PARA EXECUÇÃO DE RADIER, PISO DE CONCRETO OU LAJE SOBRE SOLO, COM COMPACTADOR DE SOLOS TIPO PLACA VIBRATÓRIA. AF_09/2021 </v>
      </c>
      <c r="C43" s="305" t="str">
        <f t="shared" si="89"/>
        <v>62,17 M2</v>
      </c>
      <c r="D43" s="323" t="str">
        <f t="shared" si="90"/>
        <v/>
      </c>
      <c r="E43" s="302" t="str">
        <f t="shared" si="91"/>
        <v/>
      </c>
      <c r="F43" s="302" t="str">
        <f t="shared" si="92"/>
        <v/>
      </c>
      <c r="G43" s="302" t="str">
        <f t="shared" si="93"/>
        <v/>
      </c>
      <c r="H43" s="302" t="str">
        <f t="shared" si="94"/>
        <v/>
      </c>
      <c r="I43" s="71" t="str">
        <f>VLOOKUP($A43,Orçamento!$A$9:$J$212,5,0)</f>
        <v>M2</v>
      </c>
      <c r="J43" s="91">
        <f>VLOOKUP($A43,Orçamento!$A$9:$J$212,6,0)</f>
        <v>62.17</v>
      </c>
      <c r="K43" s="75">
        <f>VLOOKUP($A43,Orçamento!$A$9:$J$212,8,0)</f>
        <v>1.1499999999999999</v>
      </c>
      <c r="L43" s="75">
        <f>VLOOKUP($A43,Orçamento!$A$9:$J$212,10,0)</f>
        <v>71.489999999999995</v>
      </c>
      <c r="M43" s="39"/>
      <c r="N43" s="346">
        <f t="shared" si="95"/>
        <v>62.17</v>
      </c>
      <c r="O43" s="346">
        <f t="shared" si="96"/>
        <v>71.489999999999995</v>
      </c>
      <c r="P43" s="346"/>
      <c r="Q43" s="346" t="str">
        <f t="shared" si="97"/>
        <v/>
      </c>
      <c r="R43" s="346"/>
      <c r="S43" s="346" t="str">
        <f t="shared" si="98"/>
        <v/>
      </c>
      <c r="T43" s="346"/>
      <c r="U43" s="346" t="str">
        <f t="shared" si="99"/>
        <v/>
      </c>
      <c r="V43" s="346"/>
      <c r="W43" s="346" t="str">
        <f t="shared" si="100"/>
        <v/>
      </c>
      <c r="X43" s="346"/>
      <c r="Y43" s="346" t="str">
        <f t="shared" si="101"/>
        <v/>
      </c>
      <c r="Z43" s="6"/>
      <c r="AA43" s="6"/>
      <c r="AB43" s="91">
        <f t="shared" si="102"/>
        <v>62.17</v>
      </c>
      <c r="AC43" s="91" t="str">
        <f t="shared" si="103"/>
        <v/>
      </c>
      <c r="AD43" s="91">
        <f t="shared" si="104"/>
        <v>71.489999999999995</v>
      </c>
      <c r="AE43" s="91" t="str">
        <f t="shared" si="105"/>
        <v/>
      </c>
      <c r="AF43" s="6"/>
      <c r="AG43" s="6"/>
      <c r="AH43" s="6"/>
      <c r="AI43" s="6"/>
      <c r="AJ43" s="6"/>
      <c r="AK43" s="6"/>
      <c r="AL43" s="6"/>
      <c r="AM43" s="6"/>
      <c r="AN43" s="6"/>
      <c r="AO43" s="6"/>
      <c r="AP43" s="6"/>
      <c r="AQ43" s="6"/>
      <c r="AR43" s="6"/>
      <c r="AS43" s="6"/>
      <c r="AT43" s="6"/>
      <c r="AU43" s="6"/>
      <c r="AV43" s="6"/>
      <c r="AW43" s="6"/>
      <c r="AX43" s="6"/>
      <c r="AY43" s="6"/>
    </row>
    <row r="44" spans="1:51" ht="39.75" customHeight="1">
      <c r="A44" s="63" t="s">
        <v>493</v>
      </c>
      <c r="B44" s="66" t="str">
        <f>VLOOKUP($A44,Orçamento!$A$9:$J$212,4,0)</f>
        <v xml:space="preserve">LASTRO DE PEDRA BRITADA </v>
      </c>
      <c r="C44" s="302" t="str">
        <f t="shared" si="89"/>
        <v/>
      </c>
      <c r="D44" s="304" t="str">
        <f t="shared" si="90"/>
        <v>3,11 M3</v>
      </c>
      <c r="E44" s="302" t="str">
        <f t="shared" si="91"/>
        <v/>
      </c>
      <c r="F44" s="302" t="str">
        <f t="shared" si="92"/>
        <v/>
      </c>
      <c r="G44" s="302" t="str">
        <f t="shared" si="93"/>
        <v/>
      </c>
      <c r="H44" s="302" t="str">
        <f t="shared" si="94"/>
        <v/>
      </c>
      <c r="I44" s="71" t="str">
        <f>VLOOKUP($A44,Orçamento!$A$9:$J$212,5,0)</f>
        <v>M3</v>
      </c>
      <c r="J44" s="91">
        <f>VLOOKUP($A44,Orçamento!$A$9:$J$212,6,0)</f>
        <v>3.11</v>
      </c>
      <c r="K44" s="75">
        <f>VLOOKUP($A44,Orçamento!$A$9:$J$212,8,0)</f>
        <v>278.62</v>
      </c>
      <c r="L44" s="75">
        <f>VLOOKUP($A44,Orçamento!$A$9:$J$212,10,0)</f>
        <v>866.5</v>
      </c>
      <c r="M44" s="39"/>
      <c r="N44" s="346"/>
      <c r="O44" s="346" t="str">
        <f t="shared" si="96"/>
        <v/>
      </c>
      <c r="P44" s="346">
        <f t="shared" ref="P44:P47" si="106">J44</f>
        <v>3.11</v>
      </c>
      <c r="Q44" s="346">
        <f t="shared" si="97"/>
        <v>866.5</v>
      </c>
      <c r="R44" s="346"/>
      <c r="S44" s="346" t="str">
        <f t="shared" si="98"/>
        <v/>
      </c>
      <c r="T44" s="346"/>
      <c r="U44" s="346" t="str">
        <f t="shared" si="99"/>
        <v/>
      </c>
      <c r="V44" s="346"/>
      <c r="W44" s="346" t="str">
        <f t="shared" si="100"/>
        <v/>
      </c>
      <c r="X44" s="346"/>
      <c r="Y44" s="346" t="str">
        <f t="shared" si="101"/>
        <v/>
      </c>
      <c r="Z44" s="6"/>
      <c r="AA44" s="6"/>
      <c r="AB44" s="91">
        <f t="shared" si="102"/>
        <v>3.11</v>
      </c>
      <c r="AC44" s="91" t="str">
        <f t="shared" si="103"/>
        <v/>
      </c>
      <c r="AD44" s="91">
        <f t="shared" si="104"/>
        <v>866.5</v>
      </c>
      <c r="AE44" s="91" t="str">
        <f t="shared" si="105"/>
        <v/>
      </c>
      <c r="AF44" s="6"/>
      <c r="AG44" s="6"/>
      <c r="AH44" s="6"/>
      <c r="AI44" s="6"/>
      <c r="AJ44" s="6"/>
      <c r="AK44" s="6"/>
      <c r="AL44" s="6"/>
      <c r="AM44" s="6"/>
      <c r="AN44" s="6"/>
      <c r="AO44" s="6"/>
      <c r="AP44" s="6"/>
      <c r="AQ44" s="6"/>
      <c r="AR44" s="6"/>
      <c r="AS44" s="6"/>
      <c r="AT44" s="6"/>
      <c r="AU44" s="6"/>
      <c r="AV44" s="6"/>
      <c r="AW44" s="6"/>
      <c r="AX44" s="6"/>
      <c r="AY44" s="6"/>
    </row>
    <row r="45" spans="1:51" ht="79.5" customHeight="1">
      <c r="A45" s="63" t="s">
        <v>506</v>
      </c>
      <c r="B45" s="66" t="str">
        <f>VLOOKUP($A45,Orçamento!$A$9:$J$212,4,0)</f>
        <v xml:space="preserve">EXECUÇÃO DE PASSEIO (CALÇADA) OU PISO DE CONCRETO COM CONCRETO MOLDADO IN LOCO, FEITO EM OBRA, ACABAMENTO CONVENCIONAL, NÃO ARMADO. AF_08/2022 </v>
      </c>
      <c r="C45" s="302" t="str">
        <f t="shared" si="89"/>
        <v/>
      </c>
      <c r="D45" s="315" t="str">
        <f t="shared" si="90"/>
        <v>4,97 M3</v>
      </c>
      <c r="E45" s="302" t="str">
        <f t="shared" si="91"/>
        <v/>
      </c>
      <c r="F45" s="302" t="str">
        <f t="shared" si="92"/>
        <v/>
      </c>
      <c r="G45" s="302" t="str">
        <f t="shared" si="93"/>
        <v/>
      </c>
      <c r="H45" s="302" t="str">
        <f t="shared" si="94"/>
        <v/>
      </c>
      <c r="I45" s="71" t="str">
        <f>VLOOKUP($A45,Orçamento!$A$9:$J$212,5,0)</f>
        <v>M3</v>
      </c>
      <c r="J45" s="91">
        <f>VLOOKUP($A45,Orçamento!$A$9:$J$212,6,0)</f>
        <v>4.97</v>
      </c>
      <c r="K45" s="75">
        <f>VLOOKUP($A45,Orçamento!$A$9:$J$212,8,0)</f>
        <v>1009.89</v>
      </c>
      <c r="L45" s="75">
        <f>VLOOKUP($A45,Orçamento!$A$9:$J$212,10,0)</f>
        <v>5019.1499999999996</v>
      </c>
      <c r="M45" s="39"/>
      <c r="N45" s="346"/>
      <c r="O45" s="346" t="str">
        <f t="shared" si="96"/>
        <v/>
      </c>
      <c r="P45" s="346">
        <f t="shared" si="106"/>
        <v>4.97</v>
      </c>
      <c r="Q45" s="346">
        <f t="shared" si="97"/>
        <v>5019.1499999999996</v>
      </c>
      <c r="R45" s="346"/>
      <c r="S45" s="346" t="str">
        <f t="shared" si="98"/>
        <v/>
      </c>
      <c r="T45" s="346"/>
      <c r="U45" s="346" t="str">
        <f t="shared" si="99"/>
        <v/>
      </c>
      <c r="V45" s="346"/>
      <c r="W45" s="346" t="str">
        <f t="shared" si="100"/>
        <v/>
      </c>
      <c r="X45" s="346"/>
      <c r="Y45" s="346" t="str">
        <f t="shared" si="101"/>
        <v/>
      </c>
      <c r="Z45" s="6"/>
      <c r="AA45" s="6"/>
      <c r="AB45" s="91">
        <f t="shared" si="102"/>
        <v>4.97</v>
      </c>
      <c r="AC45" s="91" t="str">
        <f t="shared" si="103"/>
        <v/>
      </c>
      <c r="AD45" s="91">
        <f t="shared" si="104"/>
        <v>5019.1499999999996</v>
      </c>
      <c r="AE45" s="91" t="str">
        <f t="shared" si="105"/>
        <v/>
      </c>
      <c r="AF45" s="6"/>
      <c r="AG45" s="6"/>
      <c r="AH45" s="6"/>
      <c r="AI45" s="6"/>
      <c r="AJ45" s="6"/>
      <c r="AK45" s="6"/>
      <c r="AL45" s="6"/>
      <c r="AM45" s="6"/>
      <c r="AN45" s="6"/>
      <c r="AO45" s="6"/>
      <c r="AP45" s="6"/>
      <c r="AQ45" s="6"/>
      <c r="AR45" s="6"/>
      <c r="AS45" s="6"/>
      <c r="AT45" s="6"/>
      <c r="AU45" s="6"/>
      <c r="AV45" s="6"/>
      <c r="AW45" s="6"/>
      <c r="AX45" s="6"/>
      <c r="AY45" s="6"/>
    </row>
    <row r="46" spans="1:51" ht="60" customHeight="1">
      <c r="A46" s="63" t="s">
        <v>522</v>
      </c>
      <c r="B46" s="66" t="str">
        <f>VLOOKUP($A46,Orçamento!$A$9:$J$212,4,0)</f>
        <v xml:space="preserve">CORTE DE JUNTA DE DILATAÇÃO, COM SERRA DE DISCO DIAMANTADO PARA PISOS </v>
      </c>
      <c r="C46" s="302" t="str">
        <f t="shared" si="89"/>
        <v/>
      </c>
      <c r="D46" s="315" t="str">
        <f t="shared" si="90"/>
        <v>22,8 M</v>
      </c>
      <c r="E46" s="302" t="str">
        <f t="shared" si="91"/>
        <v/>
      </c>
      <c r="F46" s="302" t="str">
        <f t="shared" si="92"/>
        <v/>
      </c>
      <c r="G46" s="302" t="str">
        <f t="shared" si="93"/>
        <v/>
      </c>
      <c r="H46" s="302" t="str">
        <f t="shared" si="94"/>
        <v/>
      </c>
      <c r="I46" s="71" t="str">
        <f>VLOOKUP($A46,Orçamento!$A$9:$J$212,5,0)</f>
        <v>M</v>
      </c>
      <c r="J46" s="91">
        <f>VLOOKUP($A46,Orçamento!$A$9:$J$212,6,0)</f>
        <v>22.8</v>
      </c>
      <c r="K46" s="75">
        <f>VLOOKUP($A46,Orçamento!$A$9:$J$212,8,0)</f>
        <v>14.67</v>
      </c>
      <c r="L46" s="75">
        <f>VLOOKUP($A46,Orçamento!$A$9:$J$212,10,0)</f>
        <v>334.47</v>
      </c>
      <c r="M46" s="39"/>
      <c r="N46" s="346"/>
      <c r="O46" s="346" t="str">
        <f t="shared" si="96"/>
        <v/>
      </c>
      <c r="P46" s="346">
        <f t="shared" si="106"/>
        <v>22.8</v>
      </c>
      <c r="Q46" s="346">
        <f t="shared" si="97"/>
        <v>334.47</v>
      </c>
      <c r="R46" s="346"/>
      <c r="S46" s="346" t="str">
        <f t="shared" si="98"/>
        <v/>
      </c>
      <c r="T46" s="346"/>
      <c r="U46" s="346" t="str">
        <f t="shared" si="99"/>
        <v/>
      </c>
      <c r="V46" s="346"/>
      <c r="W46" s="346" t="str">
        <f t="shared" si="100"/>
        <v/>
      </c>
      <c r="X46" s="346"/>
      <c r="Y46" s="346" t="str">
        <f t="shared" si="101"/>
        <v/>
      </c>
      <c r="Z46" s="6"/>
      <c r="AA46" s="6"/>
      <c r="AB46" s="91">
        <f t="shared" si="102"/>
        <v>22.8</v>
      </c>
      <c r="AC46" s="91" t="str">
        <f t="shared" si="103"/>
        <v/>
      </c>
      <c r="AD46" s="91">
        <f t="shared" si="104"/>
        <v>334.47</v>
      </c>
      <c r="AE46" s="91" t="str">
        <f t="shared" si="105"/>
        <v/>
      </c>
      <c r="AF46" s="6"/>
      <c r="AG46" s="6"/>
      <c r="AH46" s="6"/>
      <c r="AI46" s="6"/>
      <c r="AJ46" s="6"/>
      <c r="AK46" s="6"/>
      <c r="AL46" s="6"/>
      <c r="AM46" s="6"/>
      <c r="AN46" s="6"/>
      <c r="AO46" s="6"/>
      <c r="AP46" s="6"/>
      <c r="AQ46" s="6"/>
      <c r="AR46" s="6"/>
      <c r="AS46" s="6"/>
      <c r="AT46" s="6"/>
      <c r="AU46" s="6"/>
      <c r="AV46" s="6"/>
      <c r="AW46" s="6"/>
      <c r="AX46" s="6"/>
      <c r="AY46" s="6"/>
    </row>
    <row r="47" spans="1:51" ht="79.5" customHeight="1">
      <c r="A47" s="63" t="s">
        <v>534</v>
      </c>
      <c r="B47" s="66" t="str">
        <f>VLOOKUP($A47,Orçamento!$A$9:$J$212,4,0)</f>
        <v xml:space="preserve">RAMPA DE ACESSIBILIDADE EM CONCRETO MOLDADO IN LOCO, EM CALÇADA NOVA COM LARGURA MENOR À 3,00 M, FCK 25MPA, COM PISO PODOTÁTIL. AF_03/2024 </v>
      </c>
      <c r="C47" s="302" t="str">
        <f t="shared" si="89"/>
        <v/>
      </c>
      <c r="D47" s="305" t="str">
        <f t="shared" si="90"/>
        <v>5,76 M2</v>
      </c>
      <c r="E47" s="302" t="str">
        <f t="shared" si="91"/>
        <v/>
      </c>
      <c r="F47" s="302" t="str">
        <f t="shared" si="92"/>
        <v/>
      </c>
      <c r="G47" s="302" t="str">
        <f t="shared" si="93"/>
        <v/>
      </c>
      <c r="H47" s="302" t="str">
        <f t="shared" si="94"/>
        <v/>
      </c>
      <c r="I47" s="71" t="str">
        <f>VLOOKUP($A47,Orçamento!$A$9:$J$212,5,0)</f>
        <v>M2</v>
      </c>
      <c r="J47" s="91">
        <f>VLOOKUP($A47,Orçamento!$A$9:$J$212,6,0)</f>
        <v>5.76</v>
      </c>
      <c r="K47" s="75">
        <f>VLOOKUP($A47,Orçamento!$A$9:$J$212,8,0)</f>
        <v>169.5</v>
      </c>
      <c r="L47" s="75">
        <f>VLOOKUP($A47,Orçamento!$A$9:$J$212,10,0)</f>
        <v>976.32</v>
      </c>
      <c r="M47" s="39"/>
      <c r="N47" s="346"/>
      <c r="O47" s="346" t="str">
        <f t="shared" si="96"/>
        <v/>
      </c>
      <c r="P47" s="346">
        <f t="shared" si="106"/>
        <v>5.76</v>
      </c>
      <c r="Q47" s="346">
        <f t="shared" si="97"/>
        <v>976.32</v>
      </c>
      <c r="R47" s="346"/>
      <c r="S47" s="346" t="str">
        <f t="shared" si="98"/>
        <v/>
      </c>
      <c r="T47" s="346"/>
      <c r="U47" s="346" t="str">
        <f t="shared" si="99"/>
        <v/>
      </c>
      <c r="V47" s="346"/>
      <c r="W47" s="346" t="str">
        <f t="shared" si="100"/>
        <v/>
      </c>
      <c r="X47" s="346"/>
      <c r="Y47" s="346" t="str">
        <f t="shared" si="101"/>
        <v/>
      </c>
      <c r="Z47" s="6"/>
      <c r="AA47" s="6"/>
      <c r="AB47" s="91">
        <f t="shared" si="102"/>
        <v>5.76</v>
      </c>
      <c r="AC47" s="91" t="str">
        <f t="shared" si="103"/>
        <v/>
      </c>
      <c r="AD47" s="91">
        <f t="shared" si="104"/>
        <v>976.32</v>
      </c>
      <c r="AE47" s="91" t="str">
        <f t="shared" si="105"/>
        <v/>
      </c>
      <c r="AF47" s="6"/>
      <c r="AG47" s="6"/>
      <c r="AH47" s="6"/>
      <c r="AI47" s="6"/>
      <c r="AJ47" s="6"/>
      <c r="AK47" s="6"/>
      <c r="AL47" s="6"/>
      <c r="AM47" s="6"/>
      <c r="AN47" s="6"/>
      <c r="AO47" s="6"/>
      <c r="AP47" s="6"/>
      <c r="AQ47" s="6"/>
      <c r="AR47" s="6"/>
      <c r="AS47" s="6"/>
      <c r="AT47" s="6"/>
      <c r="AU47" s="6"/>
      <c r="AV47" s="6"/>
      <c r="AW47" s="6"/>
      <c r="AX47" s="6"/>
      <c r="AY47" s="6"/>
    </row>
    <row r="48" spans="1:51" ht="8.25" customHeight="1">
      <c r="A48" s="94"/>
      <c r="B48" s="95"/>
      <c r="C48" s="308"/>
      <c r="D48" s="307"/>
      <c r="E48" s="308"/>
      <c r="F48" s="308"/>
      <c r="G48" s="308"/>
      <c r="H48" s="309"/>
      <c r="I48" s="102"/>
      <c r="J48" s="102"/>
      <c r="K48" s="102"/>
      <c r="L48" s="102"/>
      <c r="M48" s="6"/>
      <c r="N48" s="347"/>
      <c r="O48" s="347"/>
      <c r="P48" s="347"/>
      <c r="Q48" s="347"/>
      <c r="R48" s="347"/>
      <c r="S48" s="347"/>
      <c r="T48" s="347"/>
      <c r="U48" s="347"/>
      <c r="V48" s="347"/>
      <c r="W48" s="347"/>
      <c r="X48" s="347"/>
      <c r="Y48" s="347"/>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row>
    <row r="49" spans="1:51" ht="41.25" customHeight="1">
      <c r="A49" s="106">
        <v>3</v>
      </c>
      <c r="B49" s="107" t="str">
        <f>VLOOKUP($A49,Orçamento!$A$9:$J$212,4,0)</f>
        <v>CONTRUÇÃO DE ELEMENTO CENTRAL ELEVADO</v>
      </c>
      <c r="C49" s="318"/>
      <c r="D49" s="318"/>
      <c r="E49" s="318"/>
      <c r="F49" s="318"/>
      <c r="G49" s="319"/>
      <c r="H49" s="320"/>
      <c r="I49" s="41"/>
      <c r="J49" s="80"/>
      <c r="K49" s="40"/>
      <c r="L49" s="45"/>
      <c r="M49" s="81"/>
      <c r="N49" s="347"/>
      <c r="O49" s="347"/>
      <c r="P49" s="347"/>
      <c r="Q49" s="347"/>
      <c r="R49" s="347"/>
      <c r="S49" s="347"/>
      <c r="T49" s="347"/>
      <c r="U49" s="347"/>
      <c r="V49" s="347"/>
      <c r="W49" s="347"/>
      <c r="X49" s="347"/>
      <c r="Y49" s="347"/>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row>
    <row r="50" spans="1:51" ht="41.25" customHeight="1">
      <c r="A50" s="83" t="s">
        <v>553</v>
      </c>
      <c r="B50" s="84" t="str">
        <f>VLOOKUP($A50,Orçamento!$A$9:$J$212,4,0)</f>
        <v>FUNDAÇÃO</v>
      </c>
      <c r="C50" s="295" t="s">
        <v>708</v>
      </c>
      <c r="D50" s="295" t="s">
        <v>709</v>
      </c>
      <c r="E50" s="321"/>
      <c r="F50" s="321"/>
      <c r="G50" s="297"/>
      <c r="H50" s="298"/>
      <c r="I50" s="85"/>
      <c r="J50" s="86"/>
      <c r="K50" s="57"/>
      <c r="L50" s="58"/>
      <c r="M50" s="39"/>
      <c r="N50" s="344"/>
      <c r="O50" s="345">
        <f>SUM(O51:O55)</f>
        <v>184.32999999999998</v>
      </c>
      <c r="P50" s="344"/>
      <c r="Q50" s="345">
        <f>SUM(Q51:Q55)</f>
        <v>1003.37</v>
      </c>
      <c r="R50" s="344"/>
      <c r="S50" s="345">
        <f>SUM(S51:S55)</f>
        <v>0</v>
      </c>
      <c r="T50" s="344"/>
      <c r="U50" s="345">
        <f>SUM(U51:U55)</f>
        <v>0</v>
      </c>
      <c r="V50" s="344"/>
      <c r="W50" s="345">
        <f>SUM(W51:W55)</f>
        <v>0</v>
      </c>
      <c r="X50" s="344"/>
      <c r="Y50" s="345">
        <f>SUM(Y51:Y55)</f>
        <v>0</v>
      </c>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row>
    <row r="51" spans="1:51" ht="60" customHeight="1">
      <c r="A51" s="63" t="s">
        <v>565</v>
      </c>
      <c r="B51" s="92" t="str">
        <f>VLOOKUP($A51,Orçamento!$A$9:$J$212,4,0)</f>
        <v xml:space="preserve">ESCAVAÇÃO MANUAL EM SOLO DE 1ª E 2ª CATEGORIA EM VALA OU CAVA ATÉ 1,5 M </v>
      </c>
      <c r="C51" s="304" t="str">
        <f t="shared" ref="C51:C55" si="107">IF(N51=0,"",CONCATENATE(N51," ",$I51))</f>
        <v>1,06 M3</v>
      </c>
      <c r="D51" s="322" t="str">
        <f t="shared" ref="D51:D55" si="108">IF(P51=0,"",CONCATENATE(P51," ",$I51))</f>
        <v/>
      </c>
      <c r="E51" s="302" t="str">
        <f t="shared" ref="E51:E55" si="109">IF(R51=0,"",CONCATENATE(R51," ",$I51))</f>
        <v/>
      </c>
      <c r="F51" s="302" t="str">
        <f t="shared" ref="F51:F55" si="110">IF(T51=0,"",CONCATENATE(T51," ",$I51))</f>
        <v/>
      </c>
      <c r="G51" s="302" t="str">
        <f t="shared" ref="G51:G55" si="111">IF(V51=0,"",CONCATENATE(V51," ",$I51))</f>
        <v/>
      </c>
      <c r="H51" s="302" t="str">
        <f t="shared" ref="H51:H55" si="112">IF(X51=0,"",CONCATENATE(X51," ",$I51))</f>
        <v/>
      </c>
      <c r="I51" s="108" t="str">
        <f>VLOOKUP($A51,Orçamento!$A$9:$J$212,5,0)</f>
        <v>M3</v>
      </c>
      <c r="J51" s="109">
        <f>VLOOKUP($A51,Orçamento!$A$9:$J$212,6,0)</f>
        <v>1.06</v>
      </c>
      <c r="K51" s="110">
        <f>VLOOKUP($A51,Orçamento!$A$9:$J$212,8,0)</f>
        <v>87.47</v>
      </c>
      <c r="L51" s="110">
        <f>VLOOKUP($A51,Orçamento!$A$9:$J$212,10,0)</f>
        <v>92.71</v>
      </c>
      <c r="M51" s="39"/>
      <c r="N51" s="346">
        <f t="shared" ref="N51:N52" si="113">J51</f>
        <v>1.06</v>
      </c>
      <c r="O51" s="346">
        <f t="shared" ref="O51:O55" si="114">IF(N51=0,"",TRUNC($K51*N51,2))</f>
        <v>92.71</v>
      </c>
      <c r="P51" s="346"/>
      <c r="Q51" s="346" t="str">
        <f t="shared" ref="Q51:Q55" si="115">IF(P51=0,"",TRUNC($K51*P51,2))</f>
        <v/>
      </c>
      <c r="R51" s="346"/>
      <c r="S51" s="346" t="str">
        <f t="shared" ref="S51:S55" si="116">IF(R51=0,"",TRUNC($K51*R51,2))</f>
        <v/>
      </c>
      <c r="T51" s="346"/>
      <c r="U51" s="346" t="str">
        <f t="shared" ref="U51:U55" si="117">IF(T51=0,"",TRUNC($K51*T51,2))</f>
        <v/>
      </c>
      <c r="V51" s="346"/>
      <c r="W51" s="346" t="str">
        <f t="shared" ref="W51:W55" si="118">IF(V51=0,"",TRUNC($K51*V51,2))</f>
        <v/>
      </c>
      <c r="X51" s="346"/>
      <c r="Y51" s="346" t="str">
        <f t="shared" ref="Y51:Y55" si="119">IF(X51=0,"",TRUNC($K51*X51,2))</f>
        <v/>
      </c>
      <c r="Z51" s="6"/>
      <c r="AA51" s="6"/>
      <c r="AB51" s="91">
        <f t="shared" ref="AB51:AB55" si="120">SUMIF($N$9:$Y$9,$N$9,N51:Y51)</f>
        <v>1.06</v>
      </c>
      <c r="AC51" s="91" t="str">
        <f t="shared" ref="AC51:AC55" si="121">IF(AB51=J51,"","FALTA")</f>
        <v/>
      </c>
      <c r="AD51" s="91">
        <f t="shared" ref="AD51:AD55" si="122">SUMIF($N$9:$Y$9,$O$9,N51:Y51)</f>
        <v>92.71</v>
      </c>
      <c r="AE51" s="91" t="str">
        <f t="shared" ref="AE51:AE55" si="123">IF(AD51=L51,"","FALTA")</f>
        <v/>
      </c>
      <c r="AF51" s="6"/>
      <c r="AG51" s="6"/>
      <c r="AH51" s="6"/>
      <c r="AI51" s="6"/>
      <c r="AJ51" s="6"/>
      <c r="AK51" s="6"/>
      <c r="AL51" s="6"/>
      <c r="AM51" s="6"/>
      <c r="AN51" s="6"/>
      <c r="AO51" s="6"/>
      <c r="AP51" s="6"/>
      <c r="AQ51" s="6"/>
      <c r="AR51" s="6"/>
      <c r="AS51" s="6"/>
      <c r="AT51" s="6"/>
      <c r="AU51" s="6"/>
      <c r="AV51" s="6"/>
      <c r="AW51" s="6"/>
      <c r="AX51" s="6"/>
      <c r="AY51" s="6"/>
    </row>
    <row r="52" spans="1:51" ht="60" customHeight="1">
      <c r="A52" s="63" t="s">
        <v>591</v>
      </c>
      <c r="B52" s="92" t="str">
        <f>VLOOKUP($A52,Orçamento!$A$9:$J$212,4,0)</f>
        <v xml:space="preserve">LASTRO COM MATERIAL GRANULAR, APLICADO EM PISOS OU LAJES SOBRE SOLO, ESPESSURA DE *5 CM*. AF_01/2024 </v>
      </c>
      <c r="C52" s="305" t="str">
        <f t="shared" si="107"/>
        <v>0,35 M3</v>
      </c>
      <c r="D52" s="323" t="str">
        <f t="shared" si="108"/>
        <v/>
      </c>
      <c r="E52" s="302" t="str">
        <f t="shared" si="109"/>
        <v/>
      </c>
      <c r="F52" s="302" t="str">
        <f t="shared" si="110"/>
        <v/>
      </c>
      <c r="G52" s="302" t="str">
        <f t="shared" si="111"/>
        <v/>
      </c>
      <c r="H52" s="302" t="str">
        <f t="shared" si="112"/>
        <v/>
      </c>
      <c r="I52" s="71" t="str">
        <f>VLOOKUP($A52,Orçamento!$A$9:$J$212,5,0)</f>
        <v>M3</v>
      </c>
      <c r="J52" s="91">
        <f>VLOOKUP($A52,Orçamento!$A$9:$J$212,6,0)</f>
        <v>0.35</v>
      </c>
      <c r="K52" s="75">
        <f>VLOOKUP($A52,Orçamento!$A$9:$J$212,8,0)</f>
        <v>261.77999999999997</v>
      </c>
      <c r="L52" s="75">
        <f>VLOOKUP($A52,Orçamento!$A$9:$J$212,10,0)</f>
        <v>91.62</v>
      </c>
      <c r="M52" s="39"/>
      <c r="N52" s="346">
        <f t="shared" si="113"/>
        <v>0.35</v>
      </c>
      <c r="O52" s="346">
        <f t="shared" si="114"/>
        <v>91.62</v>
      </c>
      <c r="P52" s="346"/>
      <c r="Q52" s="346" t="str">
        <f t="shared" si="115"/>
        <v/>
      </c>
      <c r="R52" s="346"/>
      <c r="S52" s="346" t="str">
        <f t="shared" si="116"/>
        <v/>
      </c>
      <c r="T52" s="346"/>
      <c r="U52" s="346" t="str">
        <f t="shared" si="117"/>
        <v/>
      </c>
      <c r="V52" s="346"/>
      <c r="W52" s="346" t="str">
        <f t="shared" si="118"/>
        <v/>
      </c>
      <c r="X52" s="346"/>
      <c r="Y52" s="346" t="str">
        <f t="shared" si="119"/>
        <v/>
      </c>
      <c r="Z52" s="6"/>
      <c r="AA52" s="6"/>
      <c r="AB52" s="91">
        <f t="shared" si="120"/>
        <v>0.35</v>
      </c>
      <c r="AC52" s="91" t="str">
        <f t="shared" si="121"/>
        <v/>
      </c>
      <c r="AD52" s="91">
        <f t="shared" si="122"/>
        <v>91.62</v>
      </c>
      <c r="AE52" s="91" t="str">
        <f t="shared" si="123"/>
        <v/>
      </c>
      <c r="AF52" s="6"/>
      <c r="AG52" s="6"/>
      <c r="AH52" s="6"/>
      <c r="AI52" s="6"/>
      <c r="AJ52" s="6"/>
      <c r="AK52" s="6"/>
      <c r="AL52" s="6"/>
      <c r="AM52" s="6"/>
      <c r="AN52" s="6"/>
      <c r="AO52" s="6"/>
      <c r="AP52" s="6"/>
      <c r="AQ52" s="6"/>
      <c r="AR52" s="6"/>
      <c r="AS52" s="6"/>
      <c r="AT52" s="6"/>
      <c r="AU52" s="6"/>
      <c r="AV52" s="6"/>
      <c r="AW52" s="6"/>
      <c r="AX52" s="6"/>
      <c r="AY52" s="6"/>
    </row>
    <row r="53" spans="1:51" ht="60" customHeight="1">
      <c r="A53" s="63" t="s">
        <v>603</v>
      </c>
      <c r="B53" s="66" t="str">
        <f>VLOOKUP($A53,Orçamento!$A$9:$J$212,4,0)</f>
        <v xml:space="preserve">ARMAÇÃO PARA EXECUÇÃO DE RADIER, PISO DE CONCRETO OU LAJE SOBRE SOLO, COM USO DE TELA Q-92. AF_09/2021 </v>
      </c>
      <c r="C53" s="302" t="str">
        <f t="shared" si="107"/>
        <v/>
      </c>
      <c r="D53" s="304" t="str">
        <f t="shared" si="108"/>
        <v>10,46 KG</v>
      </c>
      <c r="E53" s="302" t="str">
        <f t="shared" si="109"/>
        <v/>
      </c>
      <c r="F53" s="302" t="str">
        <f t="shared" si="110"/>
        <v/>
      </c>
      <c r="G53" s="302" t="str">
        <f t="shared" si="111"/>
        <v/>
      </c>
      <c r="H53" s="302" t="str">
        <f t="shared" si="112"/>
        <v/>
      </c>
      <c r="I53" s="71" t="str">
        <f>VLOOKUP($A53,Orçamento!$A$9:$J$212,5,0)</f>
        <v>KG</v>
      </c>
      <c r="J53" s="91">
        <f>VLOOKUP($A53,Orçamento!$A$9:$J$212,6,0)</f>
        <v>10.46</v>
      </c>
      <c r="K53" s="75">
        <f>VLOOKUP($A53,Orçamento!$A$9:$J$212,8,0)</f>
        <v>18.3</v>
      </c>
      <c r="L53" s="75">
        <f>VLOOKUP($A53,Orçamento!$A$9:$J$212,10,0)</f>
        <v>191.41</v>
      </c>
      <c r="M53" s="39"/>
      <c r="N53" s="346"/>
      <c r="O53" s="346" t="str">
        <f t="shared" si="114"/>
        <v/>
      </c>
      <c r="P53" s="346">
        <f t="shared" ref="P53:P55" si="124">J53</f>
        <v>10.46</v>
      </c>
      <c r="Q53" s="346">
        <f t="shared" si="115"/>
        <v>191.41</v>
      </c>
      <c r="R53" s="346"/>
      <c r="S53" s="346" t="str">
        <f t="shared" si="116"/>
        <v/>
      </c>
      <c r="T53" s="346"/>
      <c r="U53" s="346" t="str">
        <f t="shared" si="117"/>
        <v/>
      </c>
      <c r="V53" s="346"/>
      <c r="W53" s="346" t="str">
        <f t="shared" si="118"/>
        <v/>
      </c>
      <c r="X53" s="346"/>
      <c r="Y53" s="346" t="str">
        <f t="shared" si="119"/>
        <v/>
      </c>
      <c r="Z53" s="6"/>
      <c r="AA53" s="6"/>
      <c r="AB53" s="91">
        <f t="shared" si="120"/>
        <v>10.46</v>
      </c>
      <c r="AC53" s="91" t="str">
        <f t="shared" si="121"/>
        <v/>
      </c>
      <c r="AD53" s="91">
        <f t="shared" si="122"/>
        <v>191.41</v>
      </c>
      <c r="AE53" s="91" t="str">
        <f t="shared" si="123"/>
        <v/>
      </c>
      <c r="AF53" s="6"/>
      <c r="AG53" s="6"/>
      <c r="AH53" s="6"/>
      <c r="AI53" s="6"/>
      <c r="AJ53" s="6"/>
      <c r="AK53" s="6"/>
      <c r="AL53" s="6"/>
      <c r="AM53" s="6"/>
      <c r="AN53" s="6"/>
      <c r="AO53" s="6"/>
      <c r="AP53" s="6"/>
      <c r="AQ53" s="6"/>
      <c r="AR53" s="6"/>
      <c r="AS53" s="6"/>
      <c r="AT53" s="6"/>
      <c r="AU53" s="6"/>
      <c r="AV53" s="6"/>
      <c r="AW53" s="6"/>
      <c r="AX53" s="6"/>
      <c r="AY53" s="6"/>
    </row>
    <row r="54" spans="1:51" ht="79.5" customHeight="1">
      <c r="A54" s="63" t="s">
        <v>613</v>
      </c>
      <c r="B54" s="66" t="str">
        <f>VLOOKUP($A54,Orçamento!$A$9:$J$212,4,0)</f>
        <v xml:space="preserve">FABRICAÇÃO, MONTAGEM E DESMONTAGEM DE FORMA PARA RADIER, PISO DE CONCRETO OU LAJE SOBRE SOLO, EM MADEIRA SERRADA, 4 UTILIZAÇÕES. AF_09/2021 </v>
      </c>
      <c r="C54" s="302" t="str">
        <f t="shared" si="107"/>
        <v/>
      </c>
      <c r="D54" s="315" t="str">
        <f t="shared" si="108"/>
        <v>1,41 M2</v>
      </c>
      <c r="E54" s="302" t="str">
        <f t="shared" si="109"/>
        <v/>
      </c>
      <c r="F54" s="302" t="str">
        <f t="shared" si="110"/>
        <v/>
      </c>
      <c r="G54" s="302" t="str">
        <f t="shared" si="111"/>
        <v/>
      </c>
      <c r="H54" s="302" t="str">
        <f t="shared" si="112"/>
        <v/>
      </c>
      <c r="I54" s="71" t="str">
        <f>VLOOKUP($A54,Orçamento!$A$9:$J$212,5,0)</f>
        <v>M2</v>
      </c>
      <c r="J54" s="91">
        <f>VLOOKUP($A54,Orçamento!$A$9:$J$212,6,0)</f>
        <v>1.41</v>
      </c>
      <c r="K54" s="75">
        <f>VLOOKUP($A54,Orçamento!$A$9:$J$212,8,0)</f>
        <v>205.67</v>
      </c>
      <c r="L54" s="75">
        <f>VLOOKUP($A54,Orçamento!$A$9:$J$212,10,0)</f>
        <v>289.99</v>
      </c>
      <c r="M54" s="39"/>
      <c r="N54" s="346"/>
      <c r="O54" s="346" t="str">
        <f t="shared" si="114"/>
        <v/>
      </c>
      <c r="P54" s="346">
        <f t="shared" si="124"/>
        <v>1.41</v>
      </c>
      <c r="Q54" s="346">
        <f t="shared" si="115"/>
        <v>289.99</v>
      </c>
      <c r="R54" s="346"/>
      <c r="S54" s="346" t="str">
        <f t="shared" si="116"/>
        <v/>
      </c>
      <c r="T54" s="346"/>
      <c r="U54" s="346" t="str">
        <f t="shared" si="117"/>
        <v/>
      </c>
      <c r="V54" s="346"/>
      <c r="W54" s="346" t="str">
        <f t="shared" si="118"/>
        <v/>
      </c>
      <c r="X54" s="346"/>
      <c r="Y54" s="346" t="str">
        <f t="shared" si="119"/>
        <v/>
      </c>
      <c r="Z54" s="6"/>
      <c r="AA54" s="6"/>
      <c r="AB54" s="91">
        <f t="shared" si="120"/>
        <v>1.41</v>
      </c>
      <c r="AC54" s="91" t="str">
        <f t="shared" si="121"/>
        <v/>
      </c>
      <c r="AD54" s="91">
        <f t="shared" si="122"/>
        <v>289.99</v>
      </c>
      <c r="AE54" s="91" t="str">
        <f t="shared" si="123"/>
        <v/>
      </c>
      <c r="AF54" s="6"/>
      <c r="AG54" s="6"/>
      <c r="AH54" s="6"/>
      <c r="AI54" s="6"/>
      <c r="AJ54" s="6"/>
      <c r="AK54" s="6"/>
      <c r="AL54" s="6"/>
      <c r="AM54" s="6"/>
      <c r="AN54" s="6"/>
      <c r="AO54" s="6"/>
      <c r="AP54" s="6"/>
      <c r="AQ54" s="6"/>
      <c r="AR54" s="6"/>
      <c r="AS54" s="6"/>
      <c r="AT54" s="6"/>
      <c r="AU54" s="6"/>
      <c r="AV54" s="6"/>
      <c r="AW54" s="6"/>
      <c r="AX54" s="6"/>
      <c r="AY54" s="6"/>
    </row>
    <row r="55" spans="1:51" ht="79.5" customHeight="1">
      <c r="A55" s="63" t="s">
        <v>629</v>
      </c>
      <c r="B55" s="66" t="str">
        <f>VLOOKUP($A55,Orçamento!$A$9:$J$212,4,0)</f>
        <v xml:space="preserve">CONCRETAGEM DE RADIER, PISO DE CONCRETO OU LAJE SOBRE SOLO, FCK 30 MPA - LANÇAMENTO, ADENSAMENTO E ACABAMENTO. AF_09/2021 </v>
      </c>
      <c r="C55" s="302" t="str">
        <f t="shared" si="107"/>
        <v/>
      </c>
      <c r="D55" s="305" t="str">
        <f t="shared" si="108"/>
        <v>0,71 M3</v>
      </c>
      <c r="E55" s="302" t="str">
        <f t="shared" si="109"/>
        <v/>
      </c>
      <c r="F55" s="302" t="str">
        <f t="shared" si="110"/>
        <v/>
      </c>
      <c r="G55" s="302" t="str">
        <f t="shared" si="111"/>
        <v/>
      </c>
      <c r="H55" s="302" t="str">
        <f t="shared" si="112"/>
        <v/>
      </c>
      <c r="I55" s="71" t="str">
        <f>VLOOKUP($A55,Orçamento!$A$9:$J$212,5,0)</f>
        <v>M3</v>
      </c>
      <c r="J55" s="91">
        <f>VLOOKUP($A55,Orçamento!$A$9:$J$212,6,0)</f>
        <v>0.71</v>
      </c>
      <c r="K55" s="75">
        <f>VLOOKUP($A55,Orçamento!$A$9:$J$212,8,0)</f>
        <v>735.18</v>
      </c>
      <c r="L55" s="75">
        <f>VLOOKUP($A55,Orçamento!$A$9:$J$212,10,0)</f>
        <v>521.97</v>
      </c>
      <c r="M55" s="39"/>
      <c r="N55" s="346"/>
      <c r="O55" s="346" t="str">
        <f t="shared" si="114"/>
        <v/>
      </c>
      <c r="P55" s="346">
        <f t="shared" si="124"/>
        <v>0.71</v>
      </c>
      <c r="Q55" s="346">
        <f t="shared" si="115"/>
        <v>521.97</v>
      </c>
      <c r="R55" s="346"/>
      <c r="S55" s="346" t="str">
        <f t="shared" si="116"/>
        <v/>
      </c>
      <c r="T55" s="346"/>
      <c r="U55" s="346" t="str">
        <f t="shared" si="117"/>
        <v/>
      </c>
      <c r="V55" s="346"/>
      <c r="W55" s="346" t="str">
        <f t="shared" si="118"/>
        <v/>
      </c>
      <c r="X55" s="346"/>
      <c r="Y55" s="346" t="str">
        <f t="shared" si="119"/>
        <v/>
      </c>
      <c r="Z55" s="6"/>
      <c r="AA55" s="6"/>
      <c r="AB55" s="91">
        <f t="shared" si="120"/>
        <v>0.71</v>
      </c>
      <c r="AC55" s="91" t="str">
        <f t="shared" si="121"/>
        <v/>
      </c>
      <c r="AD55" s="91">
        <f t="shared" si="122"/>
        <v>521.97</v>
      </c>
      <c r="AE55" s="91" t="str">
        <f t="shared" si="123"/>
        <v/>
      </c>
      <c r="AF55" s="6"/>
      <c r="AG55" s="6"/>
      <c r="AH55" s="6"/>
      <c r="AI55" s="6"/>
      <c r="AJ55" s="6"/>
      <c r="AK55" s="6"/>
      <c r="AL55" s="6"/>
      <c r="AM55" s="6"/>
      <c r="AN55" s="6"/>
      <c r="AO55" s="6"/>
      <c r="AP55" s="6"/>
      <c r="AQ55" s="6"/>
      <c r="AR55" s="6"/>
      <c r="AS55" s="6"/>
      <c r="AT55" s="6"/>
      <c r="AU55" s="6"/>
      <c r="AV55" s="6"/>
      <c r="AW55" s="6"/>
      <c r="AX55" s="6"/>
      <c r="AY55" s="6"/>
    </row>
    <row r="56" spans="1:51" ht="8.25" customHeight="1">
      <c r="A56" s="94"/>
      <c r="B56" s="95"/>
      <c r="C56" s="308"/>
      <c r="D56" s="307"/>
      <c r="E56" s="308"/>
      <c r="F56" s="308"/>
      <c r="G56" s="308"/>
      <c r="H56" s="309"/>
      <c r="I56" s="102"/>
      <c r="J56" s="102"/>
      <c r="K56" s="102"/>
      <c r="L56" s="102"/>
      <c r="M56" s="6"/>
      <c r="N56" s="347"/>
      <c r="O56" s="347"/>
      <c r="P56" s="347"/>
      <c r="Q56" s="347"/>
      <c r="R56" s="347"/>
      <c r="S56" s="347"/>
      <c r="T56" s="347"/>
      <c r="U56" s="347"/>
      <c r="V56" s="347"/>
      <c r="W56" s="347"/>
      <c r="X56" s="347"/>
      <c r="Y56" s="347"/>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row>
    <row r="57" spans="1:51" ht="41.25" customHeight="1">
      <c r="A57" s="83" t="s">
        <v>643</v>
      </c>
      <c r="B57" s="84" t="str">
        <f>VLOOKUP($A57,Orçamento!$A$9:$J$212,4,0)</f>
        <v>ALVENARIA</v>
      </c>
      <c r="C57" s="321"/>
      <c r="D57" s="321"/>
      <c r="E57" s="295" t="s">
        <v>879</v>
      </c>
      <c r="F57" s="295" t="s">
        <v>880</v>
      </c>
      <c r="G57" s="297"/>
      <c r="H57" s="298"/>
      <c r="I57" s="54"/>
      <c r="J57" s="86"/>
      <c r="K57" s="57"/>
      <c r="L57" s="58"/>
      <c r="M57" s="39"/>
      <c r="N57" s="347"/>
      <c r="O57" s="345">
        <f>SUM(O58:O68)</f>
        <v>0</v>
      </c>
      <c r="P57" s="344"/>
      <c r="Q57" s="345">
        <f>SUM(Q58:Q68)</f>
        <v>0</v>
      </c>
      <c r="R57" s="344"/>
      <c r="S57" s="345">
        <f>SUM(S58:S68)</f>
        <v>2409.0399999999995</v>
      </c>
      <c r="T57" s="344"/>
      <c r="U57" s="345">
        <f>SUM(U58:U68)</f>
        <v>1221.0900000000001</v>
      </c>
      <c r="V57" s="344"/>
      <c r="W57" s="345">
        <f>SUM(W58:W68)</f>
        <v>0</v>
      </c>
      <c r="X57" s="344"/>
      <c r="Y57" s="345">
        <f>SUM(Y58:Y68)</f>
        <v>0</v>
      </c>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row>
    <row r="58" spans="1:51" ht="79.5" customHeight="1">
      <c r="A58" s="63" t="s">
        <v>648</v>
      </c>
      <c r="B58" s="66" t="str">
        <f>VLOOKUP($A58,Orçamento!$A$9:$J$212,4,0)</f>
        <v xml:space="preserve">ALVENARIA DE BLOCOS DE CONCRETO ESTRUTURAL 14X19X39 CM (ESPESSURA 14 CM), FBK = 4,5 MPA, UTILIZANDO COLHER DE PEDREIRO. AF_10/2022 </v>
      </c>
      <c r="C58" s="302" t="str">
        <f t="shared" ref="C58:C68" si="125">IF(N58=0,"",CONCATENATE(N58," ",$I58))</f>
        <v/>
      </c>
      <c r="D58" s="302" t="str">
        <f t="shared" ref="D58:D68" si="126">IF(P58=0,"",CONCATENATE(P58," ",$I58))</f>
        <v/>
      </c>
      <c r="E58" s="304" t="str">
        <f t="shared" ref="E58:E68" si="127">IF(R58=0,"",CONCATENATE(R58," ",$I58))</f>
        <v>7,54 M2</v>
      </c>
      <c r="F58" s="322" t="str">
        <f t="shared" ref="F58:F68" si="128">IF(T58=0,"",CONCATENATE(T58," ",$I58))</f>
        <v/>
      </c>
      <c r="G58" s="302" t="str">
        <f t="shared" ref="G58:G68" si="129">IF(V58=0,"",CONCATENATE(V58," ",$I58))</f>
        <v/>
      </c>
      <c r="H58" s="302" t="str">
        <f t="shared" ref="H58:H68" si="130">IF(X58=0,"",CONCATENATE(X58," ",$I58))</f>
        <v/>
      </c>
      <c r="I58" s="71" t="str">
        <f>VLOOKUP($A58,Orçamento!$A$9:$J$212,5,0)</f>
        <v>M2</v>
      </c>
      <c r="J58" s="91">
        <f>VLOOKUP($A58,Orçamento!$A$9:$J$212,6,0)</f>
        <v>7.54</v>
      </c>
      <c r="K58" s="75">
        <f>VLOOKUP($A58,Orçamento!$A$9:$J$212,8,0)</f>
        <v>141.93</v>
      </c>
      <c r="L58" s="75">
        <f>VLOOKUP($A58,Orçamento!$A$9:$J$212,10,0)</f>
        <v>1070.1500000000001</v>
      </c>
      <c r="M58" s="39"/>
      <c r="N58" s="346"/>
      <c r="O58" s="346" t="str">
        <f t="shared" ref="O58:O68" si="131">IF(N58=0,"",TRUNC($K58*N58,2))</f>
        <v/>
      </c>
      <c r="P58" s="346"/>
      <c r="Q58" s="346" t="str">
        <f t="shared" ref="Q58:Q68" si="132">IF(P58=0,"",TRUNC($K58*P58,2))</f>
        <v/>
      </c>
      <c r="R58" s="346">
        <f t="shared" ref="R58:R64" si="133">J58</f>
        <v>7.54</v>
      </c>
      <c r="S58" s="346">
        <f t="shared" ref="S58:S68" si="134">IF(R58=0,"",TRUNC($K58*R58,2))</f>
        <v>1070.1500000000001</v>
      </c>
      <c r="T58" s="346"/>
      <c r="U58" s="346" t="str">
        <f t="shared" ref="U58:U68" si="135">IF(T58=0,"",TRUNC($K58*T58,2))</f>
        <v/>
      </c>
      <c r="V58" s="346"/>
      <c r="W58" s="346" t="str">
        <f t="shared" ref="W58:W68" si="136">IF(V58=0,"",TRUNC($K58*V58,2))</f>
        <v/>
      </c>
      <c r="X58" s="346"/>
      <c r="Y58" s="346" t="str">
        <f t="shared" ref="Y58:Y68" si="137">IF(X58=0,"",TRUNC($K58*X58,2))</f>
        <v/>
      </c>
      <c r="Z58" s="6"/>
      <c r="AA58" s="6"/>
      <c r="AB58" s="91">
        <f t="shared" ref="AB58:AB68" si="138">SUMIF($N$9:$Y$9,$N$9,N58:Y58)</f>
        <v>7.54</v>
      </c>
      <c r="AC58" s="91" t="str">
        <f t="shared" ref="AC58:AC68" si="139">IF(AB58=J58,"","FALTA")</f>
        <v/>
      </c>
      <c r="AD58" s="91">
        <f t="shared" ref="AD58:AD68" si="140">SUMIF($N$9:$Y$9,$O$9,N58:Y58)</f>
        <v>1070.1500000000001</v>
      </c>
      <c r="AE58" s="91" t="str">
        <f t="shared" ref="AE58:AE68" si="141">IF(AD58=L58,"","FALTA")</f>
        <v/>
      </c>
      <c r="AF58" s="6"/>
      <c r="AG58" s="6"/>
      <c r="AH58" s="6"/>
      <c r="AI58" s="6"/>
      <c r="AJ58" s="6"/>
      <c r="AK58" s="6"/>
      <c r="AL58" s="6"/>
      <c r="AM58" s="6"/>
      <c r="AN58" s="6"/>
      <c r="AO58" s="6"/>
      <c r="AP58" s="6"/>
      <c r="AQ58" s="6"/>
      <c r="AR58" s="6"/>
      <c r="AS58" s="6"/>
      <c r="AT58" s="6"/>
      <c r="AU58" s="6"/>
      <c r="AV58" s="6"/>
      <c r="AW58" s="6"/>
      <c r="AX58" s="6"/>
      <c r="AY58" s="6"/>
    </row>
    <row r="59" spans="1:51" ht="60" customHeight="1">
      <c r="A59" s="63" t="s">
        <v>655</v>
      </c>
      <c r="B59" s="66" t="str">
        <f>VLOOKUP($A59,Orçamento!$A$9:$J$212,4,0)</f>
        <v xml:space="preserve">ARMAÇÃO VERTICAL DE ALVENARIA ESTRUTURAL; DIÂMETRO DE 10,0 MM. AF_09/2021 </v>
      </c>
      <c r="C59" s="302" t="str">
        <f t="shared" si="125"/>
        <v/>
      </c>
      <c r="D59" s="302" t="str">
        <f t="shared" si="126"/>
        <v/>
      </c>
      <c r="E59" s="315" t="str">
        <f t="shared" si="127"/>
        <v>5 KG</v>
      </c>
      <c r="F59" s="324" t="str">
        <f t="shared" si="128"/>
        <v/>
      </c>
      <c r="G59" s="302" t="str">
        <f t="shared" si="129"/>
        <v/>
      </c>
      <c r="H59" s="302" t="str">
        <f t="shared" si="130"/>
        <v/>
      </c>
      <c r="I59" s="71" t="str">
        <f>VLOOKUP($A59,Orçamento!$A$9:$J$212,5,0)</f>
        <v>KG</v>
      </c>
      <c r="J59" s="91">
        <f>VLOOKUP($A59,Orçamento!$A$9:$J$212,6,0)</f>
        <v>5</v>
      </c>
      <c r="K59" s="75">
        <f>VLOOKUP($A59,Orçamento!$A$9:$J$212,8,0)</f>
        <v>12.16</v>
      </c>
      <c r="L59" s="75">
        <f>VLOOKUP($A59,Orçamento!$A$9:$J$212,10,0)</f>
        <v>60.8</v>
      </c>
      <c r="M59" s="39"/>
      <c r="N59" s="346"/>
      <c r="O59" s="346" t="str">
        <f t="shared" si="131"/>
        <v/>
      </c>
      <c r="P59" s="346"/>
      <c r="Q59" s="346" t="str">
        <f t="shared" si="132"/>
        <v/>
      </c>
      <c r="R59" s="346">
        <f t="shared" si="133"/>
        <v>5</v>
      </c>
      <c r="S59" s="346">
        <f t="shared" si="134"/>
        <v>60.8</v>
      </c>
      <c r="T59" s="346"/>
      <c r="U59" s="346" t="str">
        <f t="shared" si="135"/>
        <v/>
      </c>
      <c r="V59" s="346"/>
      <c r="W59" s="346" t="str">
        <f t="shared" si="136"/>
        <v/>
      </c>
      <c r="X59" s="346"/>
      <c r="Y59" s="346" t="str">
        <f t="shared" si="137"/>
        <v/>
      </c>
      <c r="Z59" s="6"/>
      <c r="AA59" s="6"/>
      <c r="AB59" s="91">
        <f t="shared" si="138"/>
        <v>5</v>
      </c>
      <c r="AC59" s="91" t="str">
        <f t="shared" si="139"/>
        <v/>
      </c>
      <c r="AD59" s="91">
        <f t="shared" si="140"/>
        <v>60.8</v>
      </c>
      <c r="AE59" s="91" t="str">
        <f t="shared" si="141"/>
        <v/>
      </c>
      <c r="AF59" s="6"/>
      <c r="AG59" s="6"/>
      <c r="AH59" s="6"/>
      <c r="AI59" s="6"/>
      <c r="AJ59" s="6"/>
      <c r="AK59" s="6"/>
      <c r="AL59" s="6"/>
      <c r="AM59" s="6"/>
      <c r="AN59" s="6"/>
      <c r="AO59" s="6"/>
      <c r="AP59" s="6"/>
      <c r="AQ59" s="6"/>
      <c r="AR59" s="6"/>
      <c r="AS59" s="6"/>
      <c r="AT59" s="6"/>
      <c r="AU59" s="6"/>
      <c r="AV59" s="6"/>
      <c r="AW59" s="6"/>
      <c r="AX59" s="6"/>
      <c r="AY59" s="6"/>
    </row>
    <row r="60" spans="1:51" ht="60" customHeight="1">
      <c r="A60" s="63" t="s">
        <v>661</v>
      </c>
      <c r="B60" s="66" t="str">
        <f>VLOOKUP($A60,Orçamento!$A$9:$J$212,4,0)</f>
        <v xml:space="preserve">GRAUTEAMENTO VERTICAL EM ALVENARIA ESTRUTURAL. AF_09/2021 </v>
      </c>
      <c r="C60" s="302" t="str">
        <f t="shared" si="125"/>
        <v/>
      </c>
      <c r="D60" s="302" t="str">
        <f t="shared" si="126"/>
        <v/>
      </c>
      <c r="E60" s="315" t="str">
        <f t="shared" si="127"/>
        <v>0,09 M3</v>
      </c>
      <c r="F60" s="324" t="str">
        <f t="shared" si="128"/>
        <v/>
      </c>
      <c r="G60" s="302" t="str">
        <f t="shared" si="129"/>
        <v/>
      </c>
      <c r="H60" s="302" t="str">
        <f t="shared" si="130"/>
        <v/>
      </c>
      <c r="I60" s="71" t="str">
        <f>VLOOKUP($A60,Orçamento!$A$9:$J$212,5,0)</f>
        <v>M3</v>
      </c>
      <c r="J60" s="91">
        <f>VLOOKUP($A60,Orçamento!$A$9:$J$212,6,0)</f>
        <v>0.09</v>
      </c>
      <c r="K60" s="75">
        <f>VLOOKUP($A60,Orçamento!$A$9:$J$212,8,0)</f>
        <v>1415.05</v>
      </c>
      <c r="L60" s="75">
        <f>VLOOKUP($A60,Orçamento!$A$9:$J$212,10,0)</f>
        <v>127.35</v>
      </c>
      <c r="M60" s="39"/>
      <c r="N60" s="346"/>
      <c r="O60" s="346" t="str">
        <f t="shared" si="131"/>
        <v/>
      </c>
      <c r="P60" s="346"/>
      <c r="Q60" s="346" t="str">
        <f t="shared" si="132"/>
        <v/>
      </c>
      <c r="R60" s="346">
        <f t="shared" si="133"/>
        <v>0.09</v>
      </c>
      <c r="S60" s="346">
        <f t="shared" si="134"/>
        <v>127.35</v>
      </c>
      <c r="T60" s="346"/>
      <c r="U60" s="346" t="str">
        <f t="shared" si="135"/>
        <v/>
      </c>
      <c r="V60" s="346"/>
      <c r="W60" s="346" t="str">
        <f t="shared" si="136"/>
        <v/>
      </c>
      <c r="X60" s="346"/>
      <c r="Y60" s="346" t="str">
        <f t="shared" si="137"/>
        <v/>
      </c>
      <c r="Z60" s="6"/>
      <c r="AA60" s="6"/>
      <c r="AB60" s="91">
        <f t="shared" si="138"/>
        <v>0.09</v>
      </c>
      <c r="AC60" s="91" t="str">
        <f t="shared" si="139"/>
        <v/>
      </c>
      <c r="AD60" s="91">
        <f t="shared" si="140"/>
        <v>127.35</v>
      </c>
      <c r="AE60" s="91" t="str">
        <f t="shared" si="141"/>
        <v/>
      </c>
      <c r="AF60" s="6"/>
      <c r="AG60" s="6"/>
      <c r="AH60" s="6"/>
      <c r="AI60" s="6"/>
      <c r="AJ60" s="6"/>
      <c r="AK60" s="6"/>
      <c r="AL60" s="6"/>
      <c r="AM60" s="6"/>
      <c r="AN60" s="6"/>
      <c r="AO60" s="6"/>
      <c r="AP60" s="6"/>
      <c r="AQ60" s="6"/>
      <c r="AR60" s="6"/>
      <c r="AS60" s="6"/>
      <c r="AT60" s="6"/>
      <c r="AU60" s="6"/>
      <c r="AV60" s="6"/>
      <c r="AW60" s="6"/>
      <c r="AX60" s="6"/>
      <c r="AY60" s="6"/>
    </row>
    <row r="61" spans="1:51" ht="79.5" customHeight="1">
      <c r="A61" s="63" t="s">
        <v>663</v>
      </c>
      <c r="B61" s="66" t="str">
        <f>VLOOKUP($A61,Orçamento!$A$9:$J$212,4,0)</f>
        <v xml:space="preserve">CINTA DE AMARRAÇÃO DE ALVENARIA MOLDADA IN LOCO COM UTILIZAÇÃO DE BLOCOS CANALETA, ESPESSURA DE *15* CM. AF_03/2024 </v>
      </c>
      <c r="C61" s="302" t="str">
        <f t="shared" si="125"/>
        <v/>
      </c>
      <c r="D61" s="302" t="str">
        <f t="shared" si="126"/>
        <v/>
      </c>
      <c r="E61" s="315" t="str">
        <f t="shared" si="127"/>
        <v>9,42 M</v>
      </c>
      <c r="F61" s="324" t="str">
        <f t="shared" si="128"/>
        <v/>
      </c>
      <c r="G61" s="302" t="str">
        <f t="shared" si="129"/>
        <v/>
      </c>
      <c r="H61" s="302" t="str">
        <f t="shared" si="130"/>
        <v/>
      </c>
      <c r="I61" s="71" t="str">
        <f>VLOOKUP($A61,Orçamento!$A$9:$J$212,5,0)</f>
        <v>M</v>
      </c>
      <c r="J61" s="91">
        <f>VLOOKUP($A61,Orçamento!$A$9:$J$212,6,0)</f>
        <v>9.42</v>
      </c>
      <c r="K61" s="75">
        <f>VLOOKUP($A61,Orçamento!$A$9:$J$212,8,0)</f>
        <v>75.2</v>
      </c>
      <c r="L61" s="75">
        <f>VLOOKUP($A61,Orçamento!$A$9:$J$212,10,0)</f>
        <v>708.38</v>
      </c>
      <c r="M61" s="39"/>
      <c r="N61" s="346"/>
      <c r="O61" s="346" t="str">
        <f t="shared" si="131"/>
        <v/>
      </c>
      <c r="P61" s="346"/>
      <c r="Q61" s="346" t="str">
        <f t="shared" si="132"/>
        <v/>
      </c>
      <c r="R61" s="346">
        <f t="shared" si="133"/>
        <v>9.42</v>
      </c>
      <c r="S61" s="346">
        <f t="shared" si="134"/>
        <v>708.38</v>
      </c>
      <c r="T61" s="346"/>
      <c r="U61" s="346" t="str">
        <f t="shared" si="135"/>
        <v/>
      </c>
      <c r="V61" s="346"/>
      <c r="W61" s="346" t="str">
        <f t="shared" si="136"/>
        <v/>
      </c>
      <c r="X61" s="346"/>
      <c r="Y61" s="346" t="str">
        <f t="shared" si="137"/>
        <v/>
      </c>
      <c r="Z61" s="6"/>
      <c r="AA61" s="6"/>
      <c r="AB61" s="91">
        <f t="shared" si="138"/>
        <v>9.42</v>
      </c>
      <c r="AC61" s="91" t="str">
        <f t="shared" si="139"/>
        <v/>
      </c>
      <c r="AD61" s="91">
        <f t="shared" si="140"/>
        <v>708.38</v>
      </c>
      <c r="AE61" s="91" t="str">
        <f t="shared" si="141"/>
        <v/>
      </c>
      <c r="AF61" s="6"/>
      <c r="AG61" s="6"/>
      <c r="AH61" s="6"/>
      <c r="AI61" s="6"/>
      <c r="AJ61" s="6"/>
      <c r="AK61" s="6"/>
      <c r="AL61" s="6"/>
      <c r="AM61" s="6"/>
      <c r="AN61" s="6"/>
      <c r="AO61" s="6"/>
      <c r="AP61" s="6"/>
      <c r="AQ61" s="6"/>
      <c r="AR61" s="6"/>
      <c r="AS61" s="6"/>
      <c r="AT61" s="6"/>
      <c r="AU61" s="6"/>
      <c r="AV61" s="6"/>
      <c r="AW61" s="6"/>
      <c r="AX61" s="6"/>
      <c r="AY61" s="6"/>
    </row>
    <row r="62" spans="1:51" ht="39.75" customHeight="1">
      <c r="A62" s="63" t="s">
        <v>665</v>
      </c>
      <c r="B62" s="66" t="str">
        <f>VLOOKUP($A62,Orçamento!$A$9:$J$212,4,0)</f>
        <v xml:space="preserve">CHAPISCO 1:4 COM AREIA GROSSA </v>
      </c>
      <c r="C62" s="302" t="str">
        <f t="shared" si="125"/>
        <v/>
      </c>
      <c r="D62" s="302" t="str">
        <f t="shared" si="126"/>
        <v/>
      </c>
      <c r="E62" s="315" t="str">
        <f t="shared" si="127"/>
        <v>7,54 M2</v>
      </c>
      <c r="F62" s="324" t="str">
        <f t="shared" si="128"/>
        <v/>
      </c>
      <c r="G62" s="302" t="str">
        <f t="shared" si="129"/>
        <v/>
      </c>
      <c r="H62" s="302" t="str">
        <f t="shared" si="130"/>
        <v/>
      </c>
      <c r="I62" s="71" t="str">
        <f>VLOOKUP($A62,Orçamento!$A$9:$J$212,5,0)</f>
        <v>M2</v>
      </c>
      <c r="J62" s="91">
        <f>VLOOKUP($A62,Orçamento!$A$9:$J$212,6,0)</f>
        <v>7.54</v>
      </c>
      <c r="K62" s="75">
        <f>VLOOKUP($A62,Orçamento!$A$9:$J$212,8,0)</f>
        <v>8.77</v>
      </c>
      <c r="L62" s="75">
        <f>VLOOKUP($A62,Orçamento!$A$9:$J$212,10,0)</f>
        <v>66.12</v>
      </c>
      <c r="M62" s="39"/>
      <c r="N62" s="346"/>
      <c r="O62" s="346" t="str">
        <f t="shared" si="131"/>
        <v/>
      </c>
      <c r="P62" s="346"/>
      <c r="Q62" s="346" t="str">
        <f t="shared" si="132"/>
        <v/>
      </c>
      <c r="R62" s="346">
        <f t="shared" si="133"/>
        <v>7.54</v>
      </c>
      <c r="S62" s="346">
        <f t="shared" si="134"/>
        <v>66.12</v>
      </c>
      <c r="T62" s="346"/>
      <c r="U62" s="346" t="str">
        <f t="shared" si="135"/>
        <v/>
      </c>
      <c r="V62" s="346"/>
      <c r="W62" s="346" t="str">
        <f t="shared" si="136"/>
        <v/>
      </c>
      <c r="X62" s="346"/>
      <c r="Y62" s="346" t="str">
        <f t="shared" si="137"/>
        <v/>
      </c>
      <c r="Z62" s="6"/>
      <c r="AA62" s="6"/>
      <c r="AB62" s="91">
        <f t="shared" si="138"/>
        <v>7.54</v>
      </c>
      <c r="AC62" s="91" t="str">
        <f t="shared" si="139"/>
        <v/>
      </c>
      <c r="AD62" s="91">
        <f t="shared" si="140"/>
        <v>66.12</v>
      </c>
      <c r="AE62" s="91" t="str">
        <f t="shared" si="141"/>
        <v/>
      </c>
      <c r="AF62" s="6"/>
      <c r="AG62" s="6"/>
      <c r="AH62" s="6"/>
      <c r="AI62" s="6"/>
      <c r="AJ62" s="6"/>
      <c r="AK62" s="6"/>
      <c r="AL62" s="6"/>
      <c r="AM62" s="6"/>
      <c r="AN62" s="6"/>
      <c r="AO62" s="6"/>
      <c r="AP62" s="6"/>
      <c r="AQ62" s="6"/>
      <c r="AR62" s="6"/>
      <c r="AS62" s="6"/>
      <c r="AT62" s="6"/>
      <c r="AU62" s="6"/>
      <c r="AV62" s="6"/>
      <c r="AW62" s="6"/>
      <c r="AX62" s="6"/>
      <c r="AY62" s="6"/>
    </row>
    <row r="63" spans="1:51" ht="39.75" customHeight="1">
      <c r="A63" s="63" t="s">
        <v>668</v>
      </c>
      <c r="B63" s="66" t="str">
        <f>VLOOKUP($A63,Orçamento!$A$9:$J$212,4,0)</f>
        <v xml:space="preserve">EMBOÇO COMUM </v>
      </c>
      <c r="C63" s="302" t="str">
        <f t="shared" si="125"/>
        <v/>
      </c>
      <c r="D63" s="302" t="str">
        <f t="shared" si="126"/>
        <v/>
      </c>
      <c r="E63" s="315" t="str">
        <f t="shared" si="127"/>
        <v>7,54 M2</v>
      </c>
      <c r="F63" s="324" t="str">
        <f t="shared" si="128"/>
        <v/>
      </c>
      <c r="G63" s="302" t="str">
        <f t="shared" si="129"/>
        <v/>
      </c>
      <c r="H63" s="302" t="str">
        <f t="shared" si="130"/>
        <v/>
      </c>
      <c r="I63" s="71" t="str">
        <f>VLOOKUP($A63,Orçamento!$A$9:$J$212,5,0)</f>
        <v>M2</v>
      </c>
      <c r="J63" s="91">
        <f>VLOOKUP($A63,Orçamento!$A$9:$J$212,6,0)</f>
        <v>7.54</v>
      </c>
      <c r="K63" s="75">
        <f>VLOOKUP($A63,Orçamento!$A$9:$J$212,8,0)</f>
        <v>31.25</v>
      </c>
      <c r="L63" s="75">
        <f>VLOOKUP($A63,Orçamento!$A$9:$J$212,10,0)</f>
        <v>235.62</v>
      </c>
      <c r="M63" s="39"/>
      <c r="N63" s="346"/>
      <c r="O63" s="346" t="str">
        <f t="shared" si="131"/>
        <v/>
      </c>
      <c r="P63" s="346"/>
      <c r="Q63" s="346" t="str">
        <f t="shared" si="132"/>
        <v/>
      </c>
      <c r="R63" s="346">
        <f t="shared" si="133"/>
        <v>7.54</v>
      </c>
      <c r="S63" s="346">
        <f t="shared" si="134"/>
        <v>235.62</v>
      </c>
      <c r="T63" s="346"/>
      <c r="U63" s="346" t="str">
        <f t="shared" si="135"/>
        <v/>
      </c>
      <c r="V63" s="346"/>
      <c r="W63" s="346" t="str">
        <f t="shared" si="136"/>
        <v/>
      </c>
      <c r="X63" s="346"/>
      <c r="Y63" s="346" t="str">
        <f t="shared" si="137"/>
        <v/>
      </c>
      <c r="Z63" s="6"/>
      <c r="AA63" s="6"/>
      <c r="AB63" s="91">
        <f t="shared" si="138"/>
        <v>7.54</v>
      </c>
      <c r="AC63" s="91" t="str">
        <f t="shared" si="139"/>
        <v/>
      </c>
      <c r="AD63" s="91">
        <f t="shared" si="140"/>
        <v>235.62</v>
      </c>
      <c r="AE63" s="91" t="str">
        <f t="shared" si="141"/>
        <v/>
      </c>
      <c r="AF63" s="6"/>
      <c r="AG63" s="6"/>
      <c r="AH63" s="6"/>
      <c r="AI63" s="6"/>
      <c r="AJ63" s="6"/>
      <c r="AK63" s="6"/>
      <c r="AL63" s="6"/>
      <c r="AM63" s="6"/>
      <c r="AN63" s="6"/>
      <c r="AO63" s="6"/>
      <c r="AP63" s="6"/>
      <c r="AQ63" s="6"/>
      <c r="AR63" s="6"/>
      <c r="AS63" s="6"/>
      <c r="AT63" s="6"/>
      <c r="AU63" s="6"/>
      <c r="AV63" s="6"/>
      <c r="AW63" s="6"/>
      <c r="AX63" s="6"/>
      <c r="AY63" s="6"/>
    </row>
    <row r="64" spans="1:51" ht="39.75" customHeight="1">
      <c r="A64" s="63" t="s">
        <v>671</v>
      </c>
      <c r="B64" s="66" t="str">
        <f>VLOOKUP($A64,Orçamento!$A$9:$J$212,4,0)</f>
        <v xml:space="preserve">REBOCO </v>
      </c>
      <c r="C64" s="325" t="str">
        <f t="shared" si="125"/>
        <v/>
      </c>
      <c r="D64" s="326" t="str">
        <f t="shared" si="126"/>
        <v/>
      </c>
      <c r="E64" s="305" t="str">
        <f t="shared" si="127"/>
        <v>7,54 M2</v>
      </c>
      <c r="F64" s="323" t="str">
        <f t="shared" si="128"/>
        <v/>
      </c>
      <c r="G64" s="302" t="str">
        <f t="shared" si="129"/>
        <v/>
      </c>
      <c r="H64" s="302" t="str">
        <f t="shared" si="130"/>
        <v/>
      </c>
      <c r="I64" s="71" t="str">
        <f>VLOOKUP($A64,Orçamento!$A$9:$J$212,5,0)</f>
        <v>M2</v>
      </c>
      <c r="J64" s="91">
        <f>VLOOKUP($A64,Orçamento!$A$9:$J$212,6,0)</f>
        <v>7.54</v>
      </c>
      <c r="K64" s="75">
        <f>VLOOKUP($A64,Orçamento!$A$9:$J$212,8,0)</f>
        <v>18.649999999999999</v>
      </c>
      <c r="L64" s="75">
        <f>VLOOKUP($A64,Orçamento!$A$9:$J$212,10,0)</f>
        <v>140.62</v>
      </c>
      <c r="M64" s="39"/>
      <c r="N64" s="346"/>
      <c r="O64" s="346" t="str">
        <f t="shared" si="131"/>
        <v/>
      </c>
      <c r="P64" s="346"/>
      <c r="Q64" s="346" t="str">
        <f t="shared" si="132"/>
        <v/>
      </c>
      <c r="R64" s="346">
        <f t="shared" si="133"/>
        <v>7.54</v>
      </c>
      <c r="S64" s="346">
        <f t="shared" si="134"/>
        <v>140.62</v>
      </c>
      <c r="T64" s="346"/>
      <c r="U64" s="346" t="str">
        <f t="shared" si="135"/>
        <v/>
      </c>
      <c r="V64" s="346"/>
      <c r="W64" s="346" t="str">
        <f t="shared" si="136"/>
        <v/>
      </c>
      <c r="X64" s="346"/>
      <c r="Y64" s="346" t="str">
        <f t="shared" si="137"/>
        <v/>
      </c>
      <c r="Z64" s="6"/>
      <c r="AA64" s="6"/>
      <c r="AB64" s="91">
        <f t="shared" si="138"/>
        <v>7.54</v>
      </c>
      <c r="AC64" s="91" t="str">
        <f t="shared" si="139"/>
        <v/>
      </c>
      <c r="AD64" s="91">
        <f t="shared" si="140"/>
        <v>140.62</v>
      </c>
      <c r="AE64" s="91" t="str">
        <f t="shared" si="141"/>
        <v/>
      </c>
      <c r="AF64" s="6"/>
      <c r="AG64" s="6"/>
      <c r="AH64" s="6"/>
      <c r="AI64" s="6"/>
      <c r="AJ64" s="6"/>
      <c r="AK64" s="6"/>
      <c r="AL64" s="6"/>
      <c r="AM64" s="6"/>
      <c r="AN64" s="6"/>
      <c r="AO64" s="6"/>
      <c r="AP64" s="6"/>
      <c r="AQ64" s="6"/>
      <c r="AR64" s="6"/>
      <c r="AS64" s="6"/>
      <c r="AT64" s="6"/>
      <c r="AU64" s="6"/>
      <c r="AV64" s="6"/>
      <c r="AW64" s="6"/>
      <c r="AX64" s="6"/>
      <c r="AY64" s="6"/>
    </row>
    <row r="65" spans="1:51" ht="60" customHeight="1">
      <c r="A65" s="63" t="s">
        <v>682</v>
      </c>
      <c r="B65" s="66" t="str">
        <f>VLOOKUP($A65,Orçamento!$A$9:$J$212,4,0)</f>
        <v xml:space="preserve">APLICAÇÃO MANUAL DE FUNDO SELADOR ACRÍLICO EM PAREDES EXTERNAS DE CASAS. AF_03/2024 </v>
      </c>
      <c r="C65" s="302" t="str">
        <f t="shared" si="125"/>
        <v/>
      </c>
      <c r="D65" s="302" t="str">
        <f t="shared" si="126"/>
        <v/>
      </c>
      <c r="E65" s="302" t="str">
        <f t="shared" si="127"/>
        <v/>
      </c>
      <c r="F65" s="304" t="str">
        <f t="shared" si="128"/>
        <v>7,54 M2</v>
      </c>
      <c r="G65" s="302" t="str">
        <f t="shared" si="129"/>
        <v/>
      </c>
      <c r="H65" s="302" t="str">
        <f t="shared" si="130"/>
        <v/>
      </c>
      <c r="I65" s="71" t="str">
        <f>VLOOKUP($A65,Orçamento!$A$9:$J$212,5,0)</f>
        <v>M2</v>
      </c>
      <c r="J65" s="91">
        <f>VLOOKUP($A65,Orçamento!$A$9:$J$212,6,0)</f>
        <v>7.54</v>
      </c>
      <c r="K65" s="75">
        <f>VLOOKUP($A65,Orçamento!$A$9:$J$212,8,0)</f>
        <v>6.99</v>
      </c>
      <c r="L65" s="75">
        <f>VLOOKUP($A65,Orçamento!$A$9:$J$212,10,0)</f>
        <v>52.7</v>
      </c>
      <c r="M65" s="39"/>
      <c r="N65" s="346"/>
      <c r="O65" s="346" t="str">
        <f t="shared" si="131"/>
        <v/>
      </c>
      <c r="P65" s="346"/>
      <c r="Q65" s="346" t="str">
        <f t="shared" si="132"/>
        <v/>
      </c>
      <c r="R65" s="346"/>
      <c r="S65" s="346" t="str">
        <f t="shared" si="134"/>
        <v/>
      </c>
      <c r="T65" s="346">
        <f t="shared" ref="T65:T68" si="142">J65</f>
        <v>7.54</v>
      </c>
      <c r="U65" s="346">
        <f t="shared" si="135"/>
        <v>52.7</v>
      </c>
      <c r="V65" s="346"/>
      <c r="W65" s="346" t="str">
        <f t="shared" si="136"/>
        <v/>
      </c>
      <c r="X65" s="346"/>
      <c r="Y65" s="346" t="str">
        <f t="shared" si="137"/>
        <v/>
      </c>
      <c r="Z65" s="6"/>
      <c r="AA65" s="6"/>
      <c r="AB65" s="91">
        <f t="shared" si="138"/>
        <v>7.54</v>
      </c>
      <c r="AC65" s="91" t="str">
        <f t="shared" si="139"/>
        <v/>
      </c>
      <c r="AD65" s="91">
        <f t="shared" si="140"/>
        <v>52.7</v>
      </c>
      <c r="AE65" s="91" t="str">
        <f t="shared" si="141"/>
        <v/>
      </c>
      <c r="AF65" s="6"/>
      <c r="AG65" s="6"/>
      <c r="AH65" s="6"/>
      <c r="AI65" s="6"/>
      <c r="AJ65" s="6"/>
      <c r="AK65" s="6"/>
      <c r="AL65" s="6"/>
      <c r="AM65" s="6"/>
      <c r="AN65" s="6"/>
      <c r="AO65" s="6"/>
      <c r="AP65" s="6"/>
      <c r="AQ65" s="6"/>
      <c r="AR65" s="6"/>
      <c r="AS65" s="6"/>
      <c r="AT65" s="6"/>
      <c r="AU65" s="6"/>
      <c r="AV65" s="6"/>
      <c r="AW65" s="6"/>
      <c r="AX65" s="6"/>
      <c r="AY65" s="6"/>
    </row>
    <row r="66" spans="1:51" ht="60" customHeight="1">
      <c r="A66" s="63" t="s">
        <v>693</v>
      </c>
      <c r="B66" s="66" t="str">
        <f>VLOOKUP($A66,Orçamento!$A$9:$J$212,4,0)</f>
        <v xml:space="preserve">TEXTURA ACRÍLICA PARA USO INTERNO / EXTERNO, INCLUSIVE PREPARO </v>
      </c>
      <c r="C66" s="302" t="str">
        <f t="shared" si="125"/>
        <v/>
      </c>
      <c r="D66" s="302" t="str">
        <f t="shared" si="126"/>
        <v/>
      </c>
      <c r="E66" s="302" t="str">
        <f t="shared" si="127"/>
        <v/>
      </c>
      <c r="F66" s="315" t="str">
        <f t="shared" si="128"/>
        <v>7,54 M2</v>
      </c>
      <c r="G66" s="302" t="str">
        <f t="shared" si="129"/>
        <v/>
      </c>
      <c r="H66" s="302" t="str">
        <f t="shared" si="130"/>
        <v/>
      </c>
      <c r="I66" s="71" t="str">
        <f>VLOOKUP($A66,Orçamento!$A$9:$J$212,5,0)</f>
        <v>M2</v>
      </c>
      <c r="J66" s="91">
        <f>VLOOKUP($A66,Orçamento!$A$9:$J$212,6,0)</f>
        <v>7.54</v>
      </c>
      <c r="K66" s="75">
        <f>VLOOKUP($A66,Orçamento!$A$9:$J$212,8,0)</f>
        <v>58.14</v>
      </c>
      <c r="L66" s="75">
        <f>VLOOKUP($A66,Orçamento!$A$9:$J$212,10,0)</f>
        <v>438.37</v>
      </c>
      <c r="M66" s="39"/>
      <c r="N66" s="346"/>
      <c r="O66" s="346" t="str">
        <f t="shared" si="131"/>
        <v/>
      </c>
      <c r="P66" s="346"/>
      <c r="Q66" s="346" t="str">
        <f t="shared" si="132"/>
        <v/>
      </c>
      <c r="R66" s="346"/>
      <c r="S66" s="346" t="str">
        <f t="shared" si="134"/>
        <v/>
      </c>
      <c r="T66" s="346">
        <f t="shared" si="142"/>
        <v>7.54</v>
      </c>
      <c r="U66" s="346">
        <f t="shared" si="135"/>
        <v>438.37</v>
      </c>
      <c r="V66" s="346"/>
      <c r="W66" s="346" t="str">
        <f t="shared" si="136"/>
        <v/>
      </c>
      <c r="X66" s="346"/>
      <c r="Y66" s="346" t="str">
        <f t="shared" si="137"/>
        <v/>
      </c>
      <c r="Z66" s="6"/>
      <c r="AA66" s="6"/>
      <c r="AB66" s="91">
        <f t="shared" si="138"/>
        <v>7.54</v>
      </c>
      <c r="AC66" s="91" t="str">
        <f t="shared" si="139"/>
        <v/>
      </c>
      <c r="AD66" s="91">
        <f t="shared" si="140"/>
        <v>438.37</v>
      </c>
      <c r="AE66" s="91" t="str">
        <f t="shared" si="141"/>
        <v/>
      </c>
      <c r="AF66" s="6"/>
      <c r="AG66" s="6"/>
      <c r="AH66" s="6"/>
      <c r="AI66" s="6"/>
      <c r="AJ66" s="6"/>
      <c r="AK66" s="6"/>
      <c r="AL66" s="6"/>
      <c r="AM66" s="6"/>
      <c r="AN66" s="6"/>
      <c r="AO66" s="6"/>
      <c r="AP66" s="6"/>
      <c r="AQ66" s="6"/>
      <c r="AR66" s="6"/>
      <c r="AS66" s="6"/>
      <c r="AT66" s="6"/>
      <c r="AU66" s="6"/>
      <c r="AV66" s="6"/>
      <c r="AW66" s="6"/>
      <c r="AX66" s="6"/>
      <c r="AY66" s="6"/>
    </row>
    <row r="67" spans="1:51" ht="60" customHeight="1">
      <c r="A67" s="63" t="s">
        <v>580</v>
      </c>
      <c r="B67" s="66" t="str">
        <f>VLOOKUP($A67,Orçamento!$A$9:$J$212,4,0)</f>
        <v xml:space="preserve">APLICAÇÃO MANUAL DE TINTA LÁTEX ACRÍLICA EM PAREDE EXTERNAS DE CASAS, DUAS DEMÃOS. AF_03/2024 </v>
      </c>
      <c r="C67" s="302" t="str">
        <f t="shared" si="125"/>
        <v/>
      </c>
      <c r="D67" s="302" t="str">
        <f t="shared" si="126"/>
        <v/>
      </c>
      <c r="E67" s="302" t="str">
        <f t="shared" si="127"/>
        <v/>
      </c>
      <c r="F67" s="315" t="str">
        <f t="shared" si="128"/>
        <v>7,54 M2</v>
      </c>
      <c r="G67" s="302" t="str">
        <f t="shared" si="129"/>
        <v/>
      </c>
      <c r="H67" s="302" t="str">
        <f t="shared" si="130"/>
        <v/>
      </c>
      <c r="I67" s="71" t="str">
        <f>VLOOKUP($A67,Orçamento!$A$9:$J$212,5,0)</f>
        <v>M2</v>
      </c>
      <c r="J67" s="91">
        <f>VLOOKUP($A67,Orçamento!$A$9:$J$212,6,0)</f>
        <v>7.54</v>
      </c>
      <c r="K67" s="75">
        <f>VLOOKUP($A67,Orçamento!$A$9:$J$212,8,0)</f>
        <v>22.65</v>
      </c>
      <c r="L67" s="75">
        <f>VLOOKUP($A67,Orçamento!$A$9:$J$212,10,0)</f>
        <v>170.78</v>
      </c>
      <c r="M67" s="39"/>
      <c r="N67" s="346"/>
      <c r="O67" s="346" t="str">
        <f t="shared" si="131"/>
        <v/>
      </c>
      <c r="P67" s="346"/>
      <c r="Q67" s="346" t="str">
        <f t="shared" si="132"/>
        <v/>
      </c>
      <c r="R67" s="346"/>
      <c r="S67" s="346" t="str">
        <f t="shared" si="134"/>
        <v/>
      </c>
      <c r="T67" s="346">
        <f t="shared" si="142"/>
        <v>7.54</v>
      </c>
      <c r="U67" s="346">
        <f t="shared" si="135"/>
        <v>170.78</v>
      </c>
      <c r="V67" s="346"/>
      <c r="W67" s="346" t="str">
        <f t="shared" si="136"/>
        <v/>
      </c>
      <c r="X67" s="346"/>
      <c r="Y67" s="346" t="str">
        <f t="shared" si="137"/>
        <v/>
      </c>
      <c r="Z67" s="6"/>
      <c r="AA67" s="6"/>
      <c r="AB67" s="91">
        <f t="shared" si="138"/>
        <v>7.54</v>
      </c>
      <c r="AC67" s="91" t="str">
        <f t="shared" si="139"/>
        <v/>
      </c>
      <c r="AD67" s="91">
        <f t="shared" si="140"/>
        <v>170.78</v>
      </c>
      <c r="AE67" s="91" t="str">
        <f t="shared" si="141"/>
        <v/>
      </c>
      <c r="AF67" s="6"/>
      <c r="AG67" s="6"/>
      <c r="AH67" s="6"/>
      <c r="AI67" s="6"/>
      <c r="AJ67" s="6"/>
      <c r="AK67" s="6"/>
      <c r="AL67" s="6"/>
      <c r="AM67" s="6"/>
      <c r="AN67" s="6"/>
      <c r="AO67" s="6"/>
      <c r="AP67" s="6"/>
      <c r="AQ67" s="6"/>
      <c r="AR67" s="6"/>
      <c r="AS67" s="6"/>
      <c r="AT67" s="6"/>
      <c r="AU67" s="6"/>
      <c r="AV67" s="6"/>
      <c r="AW67" s="6"/>
      <c r="AX67" s="6"/>
      <c r="AY67" s="6"/>
    </row>
    <row r="68" spans="1:51" ht="79.5" customHeight="1">
      <c r="A68" s="63" t="s">
        <v>588</v>
      </c>
      <c r="B68" s="66" t="str">
        <f>VLOOKUP($A68,Orçamento!$A$9:$J$212,4,0)</f>
        <v xml:space="preserve">PINTURA DE SÍMBOLOS E TEXTOS COM TINTA ACRÍLICA, DEMARCAÇÃO COM FITA ADESIVA E APLICAÇÃO COM ROLO. AF_05/2021 </v>
      </c>
      <c r="C68" s="302" t="str">
        <f t="shared" si="125"/>
        <v/>
      </c>
      <c r="D68" s="302" t="str">
        <f t="shared" si="126"/>
        <v/>
      </c>
      <c r="E68" s="302" t="str">
        <f t="shared" si="127"/>
        <v/>
      </c>
      <c r="F68" s="305" t="str">
        <f t="shared" si="128"/>
        <v>7,54 M2</v>
      </c>
      <c r="G68" s="302" t="str">
        <f t="shared" si="129"/>
        <v/>
      </c>
      <c r="H68" s="302" t="str">
        <f t="shared" si="130"/>
        <v/>
      </c>
      <c r="I68" s="71" t="str">
        <f>VLOOKUP($A68,Orçamento!$A$9:$J$212,5,0)</f>
        <v>M2</v>
      </c>
      <c r="J68" s="91">
        <f>VLOOKUP($A68,Orçamento!$A$9:$J$212,6,0)</f>
        <v>7.54</v>
      </c>
      <c r="K68" s="75">
        <f>VLOOKUP($A68,Orçamento!$A$9:$J$212,8,0)</f>
        <v>74.17</v>
      </c>
      <c r="L68" s="75">
        <f>VLOOKUP($A68,Orçamento!$A$9:$J$212,10,0)</f>
        <v>559.24</v>
      </c>
      <c r="M68" s="39"/>
      <c r="N68" s="346"/>
      <c r="O68" s="346" t="str">
        <f t="shared" si="131"/>
        <v/>
      </c>
      <c r="P68" s="346"/>
      <c r="Q68" s="346" t="str">
        <f t="shared" si="132"/>
        <v/>
      </c>
      <c r="R68" s="346"/>
      <c r="S68" s="346" t="str">
        <f t="shared" si="134"/>
        <v/>
      </c>
      <c r="T68" s="346">
        <f t="shared" si="142"/>
        <v>7.54</v>
      </c>
      <c r="U68" s="346">
        <f t="shared" si="135"/>
        <v>559.24</v>
      </c>
      <c r="V68" s="346"/>
      <c r="W68" s="346" t="str">
        <f t="shared" si="136"/>
        <v/>
      </c>
      <c r="X68" s="346"/>
      <c r="Y68" s="346" t="str">
        <f t="shared" si="137"/>
        <v/>
      </c>
      <c r="Z68" s="6"/>
      <c r="AA68" s="6"/>
      <c r="AB68" s="91">
        <f t="shared" si="138"/>
        <v>7.54</v>
      </c>
      <c r="AC68" s="91" t="str">
        <f t="shared" si="139"/>
        <v/>
      </c>
      <c r="AD68" s="91">
        <f t="shared" si="140"/>
        <v>559.24</v>
      </c>
      <c r="AE68" s="91" t="str">
        <f t="shared" si="141"/>
        <v/>
      </c>
      <c r="AF68" s="6"/>
      <c r="AG68" s="6"/>
      <c r="AH68" s="6"/>
      <c r="AI68" s="6"/>
      <c r="AJ68" s="6"/>
      <c r="AK68" s="6"/>
      <c r="AL68" s="6"/>
      <c r="AM68" s="6"/>
      <c r="AN68" s="6"/>
      <c r="AO68" s="6"/>
      <c r="AP68" s="6"/>
      <c r="AQ68" s="6"/>
      <c r="AR68" s="6"/>
      <c r="AS68" s="6"/>
      <c r="AT68" s="6"/>
      <c r="AU68" s="6"/>
      <c r="AV68" s="6"/>
      <c r="AW68" s="6"/>
      <c r="AX68" s="6"/>
      <c r="AY68" s="6"/>
    </row>
    <row r="69" spans="1:51" ht="8.25" customHeight="1">
      <c r="A69" s="94"/>
      <c r="B69" s="95"/>
      <c r="C69" s="308"/>
      <c r="D69" s="308"/>
      <c r="E69" s="308"/>
      <c r="F69" s="307"/>
      <c r="G69" s="308"/>
      <c r="H69" s="309"/>
      <c r="I69" s="102"/>
      <c r="J69" s="102"/>
      <c r="K69" s="102"/>
      <c r="L69" s="102"/>
      <c r="M69" s="6"/>
      <c r="N69" s="347"/>
      <c r="O69" s="347"/>
      <c r="P69" s="347"/>
      <c r="Q69" s="347"/>
      <c r="R69" s="347"/>
      <c r="S69" s="347"/>
      <c r="T69" s="347"/>
      <c r="U69" s="347"/>
      <c r="V69" s="347"/>
      <c r="W69" s="347"/>
      <c r="X69" s="347"/>
      <c r="Y69" s="347"/>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row>
    <row r="70" spans="1:51" ht="41.25" customHeight="1">
      <c r="A70" s="83" t="s">
        <v>700</v>
      </c>
      <c r="B70" s="84" t="str">
        <f>VLOOKUP($A70,Orçamento!$A$9:$J$212,4,0)</f>
        <v>LAJE</v>
      </c>
      <c r="C70" s="321"/>
      <c r="D70" s="321"/>
      <c r="E70" s="295" t="s">
        <v>1032</v>
      </c>
      <c r="F70" s="295" t="s">
        <v>1033</v>
      </c>
      <c r="G70" s="297"/>
      <c r="H70" s="298"/>
      <c r="I70" s="54"/>
      <c r="J70" s="86"/>
      <c r="K70" s="57"/>
      <c r="L70" s="58"/>
      <c r="M70" s="39"/>
      <c r="N70" s="347"/>
      <c r="O70" s="345">
        <f>SUM(O71:O80)</f>
        <v>0</v>
      </c>
      <c r="P70" s="344"/>
      <c r="Q70" s="345">
        <f>SUM(Q71:Q80)</f>
        <v>0</v>
      </c>
      <c r="R70" s="344"/>
      <c r="S70" s="345">
        <f>SUM(S71:S80)</f>
        <v>2318.7299999999996</v>
      </c>
      <c r="T70" s="344"/>
      <c r="U70" s="345">
        <f>SUM(U71:U80)</f>
        <v>620.58000000000004</v>
      </c>
      <c r="V70" s="344"/>
      <c r="W70" s="345">
        <f>SUM(W71:W80)</f>
        <v>0</v>
      </c>
      <c r="X70" s="344"/>
      <c r="Y70" s="345">
        <f>SUM(Y71:Y80)</f>
        <v>0</v>
      </c>
      <c r="Z70" s="39"/>
      <c r="AA70" s="39"/>
      <c r="AB70" s="39"/>
      <c r="AC70" s="39"/>
      <c r="AD70" s="39"/>
      <c r="AE70" s="39"/>
      <c r="AF70" s="39"/>
      <c r="AG70" s="39"/>
      <c r="AH70" s="39"/>
      <c r="AI70" s="39"/>
      <c r="AJ70" s="39"/>
      <c r="AK70" s="39"/>
      <c r="AL70" s="39"/>
      <c r="AM70" s="39"/>
      <c r="AN70" s="39"/>
      <c r="AO70" s="39"/>
      <c r="AP70" s="39"/>
      <c r="AQ70" s="39"/>
      <c r="AR70" s="39"/>
      <c r="AS70" s="39"/>
      <c r="AT70" s="39"/>
      <c r="AU70" s="39"/>
      <c r="AV70" s="39"/>
      <c r="AW70" s="39"/>
      <c r="AX70" s="39"/>
      <c r="AY70" s="39"/>
    </row>
    <row r="71" spans="1:51" ht="79.5" customHeight="1">
      <c r="A71" s="63" t="s">
        <v>702</v>
      </c>
      <c r="B71" s="66" t="str">
        <f>VLOOKUP($A71,Orçamento!$A$9:$J$212,4,0)</f>
        <v xml:space="preserve">LAJE PRÉ-FABRICADA UNIDIRECIONAL EM VIGA TRELIÇADA/LAJOTA EM EPS LT 12 (8 + 4), COM CAPA DE CONCRETO DE 25 MPA </v>
      </c>
      <c r="C71" s="302" t="str">
        <f t="shared" ref="C71:C80" si="143">IF(N71=0,"",CONCATENATE(N71," ",$I71))</f>
        <v/>
      </c>
      <c r="D71" s="302" t="str">
        <f t="shared" ref="D71:D80" si="144">IF(P71=0,"",CONCATENATE(P71," ",$I71))</f>
        <v/>
      </c>
      <c r="E71" s="304" t="str">
        <f t="shared" ref="E71:E80" si="145">IF(R71=0,"",CONCATENATE(R71," ",$I71))</f>
        <v>7,07 M2</v>
      </c>
      <c r="F71" s="322" t="str">
        <f t="shared" ref="F71:F80" si="146">IF(T71=0,"",CONCATENATE(T71," ",$I71))</f>
        <v/>
      </c>
      <c r="G71" s="302" t="str">
        <f t="shared" ref="G71:G80" si="147">IF(V71=0,"",CONCATENATE(V71," ",$I71))</f>
        <v/>
      </c>
      <c r="H71" s="302" t="str">
        <f t="shared" ref="H71:H80" si="148">IF(X71=0,"",CONCATENATE(X71," ",$I71))</f>
        <v/>
      </c>
      <c r="I71" s="71" t="str">
        <f>VLOOKUP($A71,Orçamento!$A$9:$J$212,5,0)</f>
        <v>M2</v>
      </c>
      <c r="J71" s="91">
        <f>VLOOKUP($A71,Orçamento!$A$9:$J$212,6,0)</f>
        <v>7.07</v>
      </c>
      <c r="K71" s="75">
        <f>VLOOKUP($A71,Orçamento!$A$9:$J$212,8,0)</f>
        <v>221.36</v>
      </c>
      <c r="L71" s="75">
        <f>VLOOKUP($A71,Orçamento!$A$9:$J$212,10,0)</f>
        <v>1565.01</v>
      </c>
      <c r="M71" s="39"/>
      <c r="N71" s="346"/>
      <c r="O71" s="346" t="str">
        <f t="shared" ref="O71:O80" si="149">IF(N71=0,"",TRUNC($K71*N71,2))</f>
        <v/>
      </c>
      <c r="P71" s="346"/>
      <c r="Q71" s="346" t="str">
        <f t="shared" ref="Q71:Q80" si="150">IF(P71=0,"",TRUNC($K71*P71,2))</f>
        <v/>
      </c>
      <c r="R71" s="346">
        <f t="shared" ref="R71:R77" si="151">J71</f>
        <v>7.07</v>
      </c>
      <c r="S71" s="346">
        <f t="shared" ref="S71:S80" si="152">IF(R71=0,"",TRUNC($K71*R71,2))</f>
        <v>1565.01</v>
      </c>
      <c r="T71" s="346"/>
      <c r="U71" s="346" t="str">
        <f t="shared" ref="U71:U80" si="153">IF(T71=0,"",TRUNC($K71*T71,2))</f>
        <v/>
      </c>
      <c r="V71" s="346"/>
      <c r="W71" s="346" t="str">
        <f t="shared" ref="W71:W80" si="154">IF(V71=0,"",TRUNC($K71*V71,2))</f>
        <v/>
      </c>
      <c r="X71" s="346"/>
      <c r="Y71" s="346" t="str">
        <f t="shared" ref="Y71:Y80" si="155">IF(X71=0,"",TRUNC($K71*X71,2))</f>
        <v/>
      </c>
      <c r="Z71" s="6"/>
      <c r="AA71" s="6"/>
      <c r="AB71" s="91">
        <f t="shared" ref="AB71:AB80" si="156">SUMIF($N$9:$Y$9,$N$9,N71:Y71)</f>
        <v>7.07</v>
      </c>
      <c r="AC71" s="91" t="str">
        <f t="shared" ref="AC71:AC80" si="157">IF(AB71=J71,"","FALTA")</f>
        <v/>
      </c>
      <c r="AD71" s="91">
        <f t="shared" ref="AD71:AD80" si="158">SUMIF($N$9:$Y$9,$O$9,N71:Y71)</f>
        <v>1565.01</v>
      </c>
      <c r="AE71" s="91" t="str">
        <f t="shared" ref="AE71:AE80" si="159">IF(AD71=L71,"","FALTA")</f>
        <v/>
      </c>
      <c r="AF71" s="6"/>
      <c r="AG71" s="6"/>
      <c r="AH71" s="6"/>
      <c r="AI71" s="6"/>
      <c r="AJ71" s="6"/>
      <c r="AK71" s="6"/>
      <c r="AL71" s="6"/>
      <c r="AM71" s="6"/>
      <c r="AN71" s="6"/>
      <c r="AO71" s="6"/>
      <c r="AP71" s="6"/>
      <c r="AQ71" s="6"/>
      <c r="AR71" s="6"/>
      <c r="AS71" s="6"/>
      <c r="AT71" s="6"/>
      <c r="AU71" s="6"/>
      <c r="AV71" s="6"/>
      <c r="AW71" s="6"/>
      <c r="AX71" s="6"/>
      <c r="AY71" s="6"/>
    </row>
    <row r="72" spans="1:51" ht="39.75" customHeight="1">
      <c r="A72" s="63" t="s">
        <v>706</v>
      </c>
      <c r="B72" s="66" t="str">
        <f>VLOOKUP($A72,Orçamento!$A$9:$J$212,4,0)</f>
        <v xml:space="preserve">ARMADURA EM TELA SOLDADA DE AÇO </v>
      </c>
      <c r="C72" s="302" t="str">
        <f t="shared" si="143"/>
        <v/>
      </c>
      <c r="D72" s="302" t="str">
        <f t="shared" si="144"/>
        <v/>
      </c>
      <c r="E72" s="315" t="str">
        <f t="shared" si="145"/>
        <v>10,46 KG</v>
      </c>
      <c r="F72" s="324" t="str">
        <f t="shared" si="146"/>
        <v/>
      </c>
      <c r="G72" s="302" t="str">
        <f t="shared" si="147"/>
        <v/>
      </c>
      <c r="H72" s="302" t="str">
        <f t="shared" si="148"/>
        <v/>
      </c>
      <c r="I72" s="71" t="str">
        <f>VLOOKUP($A72,Orçamento!$A$9:$J$212,5,0)</f>
        <v>KG</v>
      </c>
      <c r="J72" s="91">
        <f>VLOOKUP($A72,Orçamento!$A$9:$J$212,6,0)</f>
        <v>10.46</v>
      </c>
      <c r="K72" s="75">
        <f>VLOOKUP($A72,Orçamento!$A$9:$J$212,8,0)</f>
        <v>12</v>
      </c>
      <c r="L72" s="75">
        <f>VLOOKUP($A72,Orçamento!$A$9:$J$212,10,0)</f>
        <v>125.52</v>
      </c>
      <c r="M72" s="39"/>
      <c r="N72" s="346"/>
      <c r="O72" s="346" t="str">
        <f t="shared" si="149"/>
        <v/>
      </c>
      <c r="P72" s="346"/>
      <c r="Q72" s="346" t="str">
        <f t="shared" si="150"/>
        <v/>
      </c>
      <c r="R72" s="346">
        <f t="shared" si="151"/>
        <v>10.46</v>
      </c>
      <c r="S72" s="346">
        <f t="shared" si="152"/>
        <v>125.52</v>
      </c>
      <c r="T72" s="346"/>
      <c r="U72" s="346" t="str">
        <f t="shared" si="153"/>
        <v/>
      </c>
      <c r="V72" s="346"/>
      <c r="W72" s="346" t="str">
        <f t="shared" si="154"/>
        <v/>
      </c>
      <c r="X72" s="346"/>
      <c r="Y72" s="346" t="str">
        <f t="shared" si="155"/>
        <v/>
      </c>
      <c r="Z72" s="6"/>
      <c r="AA72" s="6"/>
      <c r="AB72" s="91">
        <f t="shared" si="156"/>
        <v>10.46</v>
      </c>
      <c r="AC72" s="91" t="str">
        <f t="shared" si="157"/>
        <v/>
      </c>
      <c r="AD72" s="91">
        <f t="shared" si="158"/>
        <v>125.52</v>
      </c>
      <c r="AE72" s="91" t="str">
        <f t="shared" si="159"/>
        <v/>
      </c>
      <c r="AF72" s="6"/>
      <c r="AG72" s="6"/>
      <c r="AH72" s="6"/>
      <c r="AI72" s="6"/>
      <c r="AJ72" s="6"/>
      <c r="AK72" s="6"/>
      <c r="AL72" s="6"/>
      <c r="AM72" s="6"/>
      <c r="AN72" s="6"/>
      <c r="AO72" s="6"/>
      <c r="AP72" s="6"/>
      <c r="AQ72" s="6"/>
      <c r="AR72" s="6"/>
      <c r="AS72" s="6"/>
      <c r="AT72" s="6"/>
      <c r="AU72" s="6"/>
      <c r="AV72" s="6"/>
      <c r="AW72" s="6"/>
      <c r="AX72" s="6"/>
      <c r="AY72" s="6"/>
    </row>
    <row r="73" spans="1:51" ht="39.75" customHeight="1">
      <c r="A73" s="63" t="s">
        <v>716</v>
      </c>
      <c r="B73" s="66" t="str">
        <f>VLOOKUP($A73,Orçamento!$A$9:$J$212,4,0)</f>
        <v xml:space="preserve">ARMADURA EM BARRA DE AÇO CA-50 (A OU B) FYK = 500 MPA </v>
      </c>
      <c r="C73" s="302" t="str">
        <f t="shared" si="143"/>
        <v/>
      </c>
      <c r="D73" s="302" t="str">
        <f t="shared" si="144"/>
        <v/>
      </c>
      <c r="E73" s="315" t="str">
        <f t="shared" si="145"/>
        <v>5,29 KG</v>
      </c>
      <c r="F73" s="324" t="str">
        <f t="shared" si="146"/>
        <v/>
      </c>
      <c r="G73" s="302" t="str">
        <f t="shared" si="147"/>
        <v/>
      </c>
      <c r="H73" s="302" t="str">
        <f t="shared" si="148"/>
        <v/>
      </c>
      <c r="I73" s="71" t="str">
        <f>VLOOKUP($A73,Orçamento!$A$9:$J$212,5,0)</f>
        <v>KG</v>
      </c>
      <c r="J73" s="91">
        <f>VLOOKUP($A73,Orçamento!$A$9:$J$212,6,0)</f>
        <v>5.29</v>
      </c>
      <c r="K73" s="75">
        <f>VLOOKUP($A73,Orçamento!$A$9:$J$212,8,0)</f>
        <v>12.52</v>
      </c>
      <c r="L73" s="75">
        <f>VLOOKUP($A73,Orçamento!$A$9:$J$212,10,0)</f>
        <v>66.23</v>
      </c>
      <c r="M73" s="39"/>
      <c r="N73" s="346"/>
      <c r="O73" s="346" t="str">
        <f t="shared" si="149"/>
        <v/>
      </c>
      <c r="P73" s="346"/>
      <c r="Q73" s="346" t="str">
        <f t="shared" si="150"/>
        <v/>
      </c>
      <c r="R73" s="346">
        <f t="shared" si="151"/>
        <v>5.29</v>
      </c>
      <c r="S73" s="346">
        <f t="shared" si="152"/>
        <v>66.23</v>
      </c>
      <c r="T73" s="346"/>
      <c r="U73" s="346" t="str">
        <f t="shared" si="153"/>
        <v/>
      </c>
      <c r="V73" s="346"/>
      <c r="W73" s="346" t="str">
        <f t="shared" si="154"/>
        <v/>
      </c>
      <c r="X73" s="346"/>
      <c r="Y73" s="346" t="str">
        <f t="shared" si="155"/>
        <v/>
      </c>
      <c r="Z73" s="6"/>
      <c r="AA73" s="6"/>
      <c r="AB73" s="91">
        <f t="shared" si="156"/>
        <v>5.29</v>
      </c>
      <c r="AC73" s="91" t="str">
        <f t="shared" si="157"/>
        <v/>
      </c>
      <c r="AD73" s="91">
        <f t="shared" si="158"/>
        <v>66.23</v>
      </c>
      <c r="AE73" s="91" t="str">
        <f t="shared" si="159"/>
        <v/>
      </c>
      <c r="AF73" s="6"/>
      <c r="AG73" s="6"/>
      <c r="AH73" s="6"/>
      <c r="AI73" s="6"/>
      <c r="AJ73" s="6"/>
      <c r="AK73" s="6"/>
      <c r="AL73" s="6"/>
      <c r="AM73" s="6"/>
      <c r="AN73" s="6"/>
      <c r="AO73" s="6"/>
      <c r="AP73" s="6"/>
      <c r="AQ73" s="6"/>
      <c r="AR73" s="6"/>
      <c r="AS73" s="6"/>
      <c r="AT73" s="6"/>
      <c r="AU73" s="6"/>
      <c r="AV73" s="6"/>
      <c r="AW73" s="6"/>
      <c r="AX73" s="6"/>
      <c r="AY73" s="6"/>
    </row>
    <row r="74" spans="1:51" ht="60" customHeight="1">
      <c r="A74" s="63" t="s">
        <v>728</v>
      </c>
      <c r="B74" s="66" t="str">
        <f>VLOOKUP($A74,Orçamento!$A$9:$J$212,4,0)</f>
        <v xml:space="preserve">IMPERMEABILIZAÇÃO EM ARGAMASSA POLIMÉRICA PARA UMIDADE E ÁGUA DE PERCOLAÇÃO </v>
      </c>
      <c r="C74" s="302" t="str">
        <f t="shared" si="143"/>
        <v/>
      </c>
      <c r="D74" s="302" t="str">
        <f t="shared" si="144"/>
        <v/>
      </c>
      <c r="E74" s="315" t="str">
        <f t="shared" si="145"/>
        <v>7,07 M2</v>
      </c>
      <c r="F74" s="324" t="str">
        <f t="shared" si="146"/>
        <v/>
      </c>
      <c r="G74" s="302" t="str">
        <f t="shared" si="147"/>
        <v/>
      </c>
      <c r="H74" s="302" t="str">
        <f t="shared" si="148"/>
        <v/>
      </c>
      <c r="I74" s="71" t="str">
        <f>VLOOKUP($A74,Orçamento!$A$9:$J$212,5,0)</f>
        <v>M2</v>
      </c>
      <c r="J74" s="91">
        <f>VLOOKUP($A74,Orçamento!$A$9:$J$212,6,0)</f>
        <v>7.07</v>
      </c>
      <c r="K74" s="75">
        <f>VLOOKUP($A74,Orçamento!$A$9:$J$212,8,0)</f>
        <v>19.71</v>
      </c>
      <c r="L74" s="75">
        <f>VLOOKUP($A74,Orçamento!$A$9:$J$212,10,0)</f>
        <v>139.34</v>
      </c>
      <c r="M74" s="39"/>
      <c r="N74" s="346"/>
      <c r="O74" s="346" t="str">
        <f t="shared" si="149"/>
        <v/>
      </c>
      <c r="P74" s="346"/>
      <c r="Q74" s="346" t="str">
        <f t="shared" si="150"/>
        <v/>
      </c>
      <c r="R74" s="346">
        <f t="shared" si="151"/>
        <v>7.07</v>
      </c>
      <c r="S74" s="346">
        <f t="shared" si="152"/>
        <v>139.34</v>
      </c>
      <c r="T74" s="346"/>
      <c r="U74" s="346" t="str">
        <f t="shared" si="153"/>
        <v/>
      </c>
      <c r="V74" s="346"/>
      <c r="W74" s="346" t="str">
        <f t="shared" si="154"/>
        <v/>
      </c>
      <c r="X74" s="346"/>
      <c r="Y74" s="346" t="str">
        <f t="shared" si="155"/>
        <v/>
      </c>
      <c r="Z74" s="6"/>
      <c r="AA74" s="6"/>
      <c r="AB74" s="91">
        <f t="shared" si="156"/>
        <v>7.07</v>
      </c>
      <c r="AC74" s="91" t="str">
        <f t="shared" si="157"/>
        <v/>
      </c>
      <c r="AD74" s="91">
        <f t="shared" si="158"/>
        <v>139.34</v>
      </c>
      <c r="AE74" s="91" t="str">
        <f t="shared" si="159"/>
        <v/>
      </c>
      <c r="AF74" s="6"/>
      <c r="AG74" s="6"/>
      <c r="AH74" s="6"/>
      <c r="AI74" s="6"/>
      <c r="AJ74" s="6"/>
      <c r="AK74" s="6"/>
      <c r="AL74" s="6"/>
      <c r="AM74" s="6"/>
      <c r="AN74" s="6"/>
      <c r="AO74" s="6"/>
      <c r="AP74" s="6"/>
      <c r="AQ74" s="6"/>
      <c r="AR74" s="6"/>
      <c r="AS74" s="6"/>
      <c r="AT74" s="6"/>
      <c r="AU74" s="6"/>
      <c r="AV74" s="6"/>
      <c r="AW74" s="6"/>
      <c r="AX74" s="6"/>
      <c r="AY74" s="6"/>
    </row>
    <row r="75" spans="1:51" ht="39.75" customHeight="1">
      <c r="A75" s="63" t="s">
        <v>734</v>
      </c>
      <c r="B75" s="66" t="str">
        <f>VLOOKUP($A75,Orçamento!$A$9:$J$212,4,0)</f>
        <v xml:space="preserve">CHAPISCO </v>
      </c>
      <c r="C75" s="302" t="str">
        <f t="shared" si="143"/>
        <v/>
      </c>
      <c r="D75" s="302" t="str">
        <f t="shared" si="144"/>
        <v/>
      </c>
      <c r="E75" s="315" t="str">
        <f t="shared" si="145"/>
        <v>7,07 M2</v>
      </c>
      <c r="F75" s="324" t="str">
        <f t="shared" si="146"/>
        <v/>
      </c>
      <c r="G75" s="302" t="str">
        <f t="shared" si="147"/>
        <v/>
      </c>
      <c r="H75" s="302" t="str">
        <f t="shared" si="148"/>
        <v/>
      </c>
      <c r="I75" s="71" t="str">
        <f>VLOOKUP($A75,Orçamento!$A$9:$J$212,5,0)</f>
        <v>M2</v>
      </c>
      <c r="J75" s="91">
        <f>VLOOKUP($A75,Orçamento!$A$9:$J$212,6,0)</f>
        <v>7.07</v>
      </c>
      <c r="K75" s="75">
        <f>VLOOKUP($A75,Orçamento!$A$9:$J$212,8,0)</f>
        <v>9.8800000000000008</v>
      </c>
      <c r="L75" s="75">
        <f>VLOOKUP($A75,Orçamento!$A$9:$J$212,10,0)</f>
        <v>69.849999999999994</v>
      </c>
      <c r="M75" s="39"/>
      <c r="N75" s="346"/>
      <c r="O75" s="346" t="str">
        <f t="shared" si="149"/>
        <v/>
      </c>
      <c r="P75" s="346"/>
      <c r="Q75" s="346" t="str">
        <f t="shared" si="150"/>
        <v/>
      </c>
      <c r="R75" s="346">
        <f t="shared" si="151"/>
        <v>7.07</v>
      </c>
      <c r="S75" s="346">
        <f t="shared" si="152"/>
        <v>69.849999999999994</v>
      </c>
      <c r="T75" s="346"/>
      <c r="U75" s="346" t="str">
        <f t="shared" si="153"/>
        <v/>
      </c>
      <c r="V75" s="346"/>
      <c r="W75" s="346" t="str">
        <f t="shared" si="154"/>
        <v/>
      </c>
      <c r="X75" s="346"/>
      <c r="Y75" s="346" t="str">
        <f t="shared" si="155"/>
        <v/>
      </c>
      <c r="Z75" s="6"/>
      <c r="AA75" s="6"/>
      <c r="AB75" s="91">
        <f t="shared" si="156"/>
        <v>7.07</v>
      </c>
      <c r="AC75" s="91" t="str">
        <f t="shared" si="157"/>
        <v/>
      </c>
      <c r="AD75" s="91">
        <f t="shared" si="158"/>
        <v>69.849999999999994</v>
      </c>
      <c r="AE75" s="91" t="str">
        <f t="shared" si="159"/>
        <v/>
      </c>
      <c r="AF75" s="6"/>
      <c r="AG75" s="6"/>
      <c r="AH75" s="6"/>
      <c r="AI75" s="6"/>
      <c r="AJ75" s="6"/>
      <c r="AK75" s="6"/>
      <c r="AL75" s="6"/>
      <c r="AM75" s="6"/>
      <c r="AN75" s="6"/>
      <c r="AO75" s="6"/>
      <c r="AP75" s="6"/>
      <c r="AQ75" s="6"/>
      <c r="AR75" s="6"/>
      <c r="AS75" s="6"/>
      <c r="AT75" s="6"/>
      <c r="AU75" s="6"/>
      <c r="AV75" s="6"/>
      <c r="AW75" s="6"/>
      <c r="AX75" s="6"/>
      <c r="AY75" s="6"/>
    </row>
    <row r="76" spans="1:51" ht="39.75" customHeight="1">
      <c r="A76" s="63" t="s">
        <v>742</v>
      </c>
      <c r="B76" s="66" t="str">
        <f>VLOOKUP($A76,Orçamento!$A$9:$J$212,4,0)</f>
        <v xml:space="preserve">EMBOÇO COMUM </v>
      </c>
      <c r="C76" s="302" t="str">
        <f t="shared" si="143"/>
        <v/>
      </c>
      <c r="D76" s="302" t="str">
        <f t="shared" si="144"/>
        <v/>
      </c>
      <c r="E76" s="315" t="str">
        <f t="shared" si="145"/>
        <v>7,07 M2</v>
      </c>
      <c r="F76" s="324" t="str">
        <f t="shared" si="146"/>
        <v/>
      </c>
      <c r="G76" s="302" t="str">
        <f t="shared" si="147"/>
        <v/>
      </c>
      <c r="H76" s="302" t="str">
        <f t="shared" si="148"/>
        <v/>
      </c>
      <c r="I76" s="71" t="str">
        <f>VLOOKUP($A76,Orçamento!$A$9:$J$212,5,0)</f>
        <v>M2</v>
      </c>
      <c r="J76" s="91">
        <f>VLOOKUP($A76,Orçamento!$A$9:$J$212,6,0)</f>
        <v>7.07</v>
      </c>
      <c r="K76" s="75">
        <f>VLOOKUP($A76,Orçamento!$A$9:$J$212,8,0)</f>
        <v>31.25</v>
      </c>
      <c r="L76" s="75">
        <f>VLOOKUP($A76,Orçamento!$A$9:$J$212,10,0)</f>
        <v>220.93</v>
      </c>
      <c r="M76" s="39"/>
      <c r="N76" s="346"/>
      <c r="O76" s="346" t="str">
        <f t="shared" si="149"/>
        <v/>
      </c>
      <c r="P76" s="346"/>
      <c r="Q76" s="346" t="str">
        <f t="shared" si="150"/>
        <v/>
      </c>
      <c r="R76" s="346">
        <f t="shared" si="151"/>
        <v>7.07</v>
      </c>
      <c r="S76" s="346">
        <f t="shared" si="152"/>
        <v>220.93</v>
      </c>
      <c r="T76" s="346"/>
      <c r="U76" s="346" t="str">
        <f t="shared" si="153"/>
        <v/>
      </c>
      <c r="V76" s="346"/>
      <c r="W76" s="346" t="str">
        <f t="shared" si="154"/>
        <v/>
      </c>
      <c r="X76" s="346"/>
      <c r="Y76" s="346" t="str">
        <f t="shared" si="155"/>
        <v/>
      </c>
      <c r="Z76" s="6"/>
      <c r="AA76" s="6"/>
      <c r="AB76" s="91">
        <f t="shared" si="156"/>
        <v>7.07</v>
      </c>
      <c r="AC76" s="91" t="str">
        <f t="shared" si="157"/>
        <v/>
      </c>
      <c r="AD76" s="91">
        <f t="shared" si="158"/>
        <v>220.93</v>
      </c>
      <c r="AE76" s="91" t="str">
        <f t="shared" si="159"/>
        <v/>
      </c>
      <c r="AF76" s="6"/>
      <c r="AG76" s="6"/>
      <c r="AH76" s="6"/>
      <c r="AI76" s="6"/>
      <c r="AJ76" s="6"/>
      <c r="AK76" s="6"/>
      <c r="AL76" s="6"/>
      <c r="AM76" s="6"/>
      <c r="AN76" s="6"/>
      <c r="AO76" s="6"/>
      <c r="AP76" s="6"/>
      <c r="AQ76" s="6"/>
      <c r="AR76" s="6"/>
      <c r="AS76" s="6"/>
      <c r="AT76" s="6"/>
      <c r="AU76" s="6"/>
      <c r="AV76" s="6"/>
      <c r="AW76" s="6"/>
      <c r="AX76" s="6"/>
      <c r="AY76" s="6"/>
    </row>
    <row r="77" spans="1:51" ht="39.75" customHeight="1">
      <c r="A77" s="63" t="s">
        <v>751</v>
      </c>
      <c r="B77" s="66" t="str">
        <f>VLOOKUP($A77,Orçamento!$A$9:$J$212,4,0)</f>
        <v xml:space="preserve">REBOCO </v>
      </c>
      <c r="C77" s="325" t="str">
        <f t="shared" si="143"/>
        <v/>
      </c>
      <c r="D77" s="326" t="str">
        <f t="shared" si="144"/>
        <v/>
      </c>
      <c r="E77" s="305" t="str">
        <f t="shared" si="145"/>
        <v>7,07 M2</v>
      </c>
      <c r="F77" s="323" t="str">
        <f t="shared" si="146"/>
        <v/>
      </c>
      <c r="G77" s="302" t="str">
        <f t="shared" si="147"/>
        <v/>
      </c>
      <c r="H77" s="302" t="str">
        <f t="shared" si="148"/>
        <v/>
      </c>
      <c r="I77" s="71" t="str">
        <f>VLOOKUP($A77,Orçamento!$A$9:$J$212,5,0)</f>
        <v>M2</v>
      </c>
      <c r="J77" s="91">
        <f>VLOOKUP($A77,Orçamento!$A$9:$J$212,6,0)</f>
        <v>7.07</v>
      </c>
      <c r="K77" s="75">
        <f>VLOOKUP($A77,Orçamento!$A$9:$J$212,8,0)</f>
        <v>18.649999999999999</v>
      </c>
      <c r="L77" s="75">
        <f>VLOOKUP($A77,Orçamento!$A$9:$J$212,10,0)</f>
        <v>131.85</v>
      </c>
      <c r="M77" s="39"/>
      <c r="N77" s="346"/>
      <c r="O77" s="346" t="str">
        <f t="shared" si="149"/>
        <v/>
      </c>
      <c r="P77" s="346"/>
      <c r="Q77" s="346" t="str">
        <f t="shared" si="150"/>
        <v/>
      </c>
      <c r="R77" s="346">
        <f t="shared" si="151"/>
        <v>7.07</v>
      </c>
      <c r="S77" s="346">
        <f t="shared" si="152"/>
        <v>131.85</v>
      </c>
      <c r="T77" s="346"/>
      <c r="U77" s="346" t="str">
        <f t="shared" si="153"/>
        <v/>
      </c>
      <c r="V77" s="346"/>
      <c r="W77" s="346" t="str">
        <f t="shared" si="154"/>
        <v/>
      </c>
      <c r="X77" s="346"/>
      <c r="Y77" s="346" t="str">
        <f t="shared" si="155"/>
        <v/>
      </c>
      <c r="Z77" s="6"/>
      <c r="AA77" s="6"/>
      <c r="AB77" s="91">
        <f t="shared" si="156"/>
        <v>7.07</v>
      </c>
      <c r="AC77" s="91" t="str">
        <f t="shared" si="157"/>
        <v/>
      </c>
      <c r="AD77" s="91">
        <f t="shared" si="158"/>
        <v>131.85</v>
      </c>
      <c r="AE77" s="91" t="str">
        <f t="shared" si="159"/>
        <v/>
      </c>
      <c r="AF77" s="6"/>
      <c r="AG77" s="6"/>
      <c r="AH77" s="6"/>
      <c r="AI77" s="6"/>
      <c r="AJ77" s="6"/>
      <c r="AK77" s="6"/>
      <c r="AL77" s="6"/>
      <c r="AM77" s="6"/>
      <c r="AN77" s="6"/>
      <c r="AO77" s="6"/>
      <c r="AP77" s="6"/>
      <c r="AQ77" s="6"/>
      <c r="AR77" s="6"/>
      <c r="AS77" s="6"/>
      <c r="AT77" s="6"/>
      <c r="AU77" s="6"/>
      <c r="AV77" s="6"/>
      <c r="AW77" s="6"/>
      <c r="AX77" s="6"/>
      <c r="AY77" s="6"/>
    </row>
    <row r="78" spans="1:51" ht="60" customHeight="1">
      <c r="A78" s="63" t="s">
        <v>763</v>
      </c>
      <c r="B78" s="66" t="str">
        <f>VLOOKUP($A78,Orçamento!$A$9:$J$212,4,0)</f>
        <v xml:space="preserve">APLICAÇÃO MANUAL DE FUNDO SELADOR ACRÍLICO EM PAREDES EXTERNAS DE CASAS. AF_03/2024 </v>
      </c>
      <c r="C78" s="302" t="str">
        <f t="shared" si="143"/>
        <v/>
      </c>
      <c r="D78" s="302" t="str">
        <f t="shared" si="144"/>
        <v/>
      </c>
      <c r="E78" s="302" t="str">
        <f t="shared" si="145"/>
        <v/>
      </c>
      <c r="F78" s="304" t="str">
        <f t="shared" si="146"/>
        <v>7,07 M2</v>
      </c>
      <c r="G78" s="302" t="str">
        <f t="shared" si="147"/>
        <v/>
      </c>
      <c r="H78" s="302" t="str">
        <f t="shared" si="148"/>
        <v/>
      </c>
      <c r="I78" s="71" t="str">
        <f>VLOOKUP($A78,Orçamento!$A$9:$J$212,5,0)</f>
        <v>M2</v>
      </c>
      <c r="J78" s="91">
        <f>VLOOKUP($A78,Orçamento!$A$9:$J$212,6,0)</f>
        <v>7.07</v>
      </c>
      <c r="K78" s="75">
        <f>VLOOKUP($A78,Orçamento!$A$9:$J$212,8,0)</f>
        <v>6.99</v>
      </c>
      <c r="L78" s="75">
        <f>VLOOKUP($A78,Orçamento!$A$9:$J$212,10,0)</f>
        <v>49.41</v>
      </c>
      <c r="M78" s="39"/>
      <c r="N78" s="346"/>
      <c r="O78" s="346" t="str">
        <f t="shared" si="149"/>
        <v/>
      </c>
      <c r="P78" s="346"/>
      <c r="Q78" s="346" t="str">
        <f t="shared" si="150"/>
        <v/>
      </c>
      <c r="R78" s="346"/>
      <c r="S78" s="346" t="str">
        <f t="shared" si="152"/>
        <v/>
      </c>
      <c r="T78" s="346">
        <f t="shared" ref="T78:T80" si="160">J78</f>
        <v>7.07</v>
      </c>
      <c r="U78" s="346">
        <f t="shared" si="153"/>
        <v>49.41</v>
      </c>
      <c r="V78" s="346"/>
      <c r="W78" s="346" t="str">
        <f t="shared" si="154"/>
        <v/>
      </c>
      <c r="X78" s="346"/>
      <c r="Y78" s="346" t="str">
        <f t="shared" si="155"/>
        <v/>
      </c>
      <c r="Z78" s="6"/>
      <c r="AA78" s="6"/>
      <c r="AB78" s="91">
        <f t="shared" si="156"/>
        <v>7.07</v>
      </c>
      <c r="AC78" s="91" t="str">
        <f t="shared" si="157"/>
        <v/>
      </c>
      <c r="AD78" s="91">
        <f t="shared" si="158"/>
        <v>49.41</v>
      </c>
      <c r="AE78" s="91" t="str">
        <f t="shared" si="159"/>
        <v/>
      </c>
      <c r="AF78" s="6"/>
      <c r="AG78" s="6"/>
      <c r="AH78" s="6"/>
      <c r="AI78" s="6"/>
      <c r="AJ78" s="6"/>
      <c r="AK78" s="6"/>
      <c r="AL78" s="6"/>
      <c r="AM78" s="6"/>
      <c r="AN78" s="6"/>
      <c r="AO78" s="6"/>
      <c r="AP78" s="6"/>
      <c r="AQ78" s="6"/>
      <c r="AR78" s="6"/>
      <c r="AS78" s="6"/>
      <c r="AT78" s="6"/>
      <c r="AU78" s="6"/>
      <c r="AV78" s="6"/>
      <c r="AW78" s="6"/>
      <c r="AX78" s="6"/>
      <c r="AY78" s="6"/>
    </row>
    <row r="79" spans="1:51" ht="60" customHeight="1">
      <c r="A79" s="63" t="s">
        <v>782</v>
      </c>
      <c r="B79" s="66" t="str">
        <f>VLOOKUP($A79,Orçamento!$A$9:$J$212,4,0)</f>
        <v xml:space="preserve">TEXTURA ACRÍLICA PARA USO INTERNO / EXTERNO, INCLUSIVE PREPARO </v>
      </c>
      <c r="C79" s="302" t="str">
        <f t="shared" si="143"/>
        <v/>
      </c>
      <c r="D79" s="302" t="str">
        <f t="shared" si="144"/>
        <v/>
      </c>
      <c r="E79" s="302" t="str">
        <f t="shared" si="145"/>
        <v/>
      </c>
      <c r="F79" s="315" t="str">
        <f t="shared" si="146"/>
        <v>7,07 M2</v>
      </c>
      <c r="G79" s="302" t="str">
        <f t="shared" si="147"/>
        <v/>
      </c>
      <c r="H79" s="302" t="str">
        <f t="shared" si="148"/>
        <v/>
      </c>
      <c r="I79" s="71" t="str">
        <f>VLOOKUP($A79,Orçamento!$A$9:$J$212,5,0)</f>
        <v>M2</v>
      </c>
      <c r="J79" s="91">
        <f>VLOOKUP($A79,Orçamento!$A$9:$J$212,6,0)</f>
        <v>7.07</v>
      </c>
      <c r="K79" s="75">
        <f>VLOOKUP($A79,Orçamento!$A$9:$J$212,8,0)</f>
        <v>58.14</v>
      </c>
      <c r="L79" s="75">
        <f>VLOOKUP($A79,Orçamento!$A$9:$J$212,10,0)</f>
        <v>411.04</v>
      </c>
      <c r="M79" s="39"/>
      <c r="N79" s="346"/>
      <c r="O79" s="346" t="str">
        <f t="shared" si="149"/>
        <v/>
      </c>
      <c r="P79" s="346"/>
      <c r="Q79" s="346" t="str">
        <f t="shared" si="150"/>
        <v/>
      </c>
      <c r="R79" s="346"/>
      <c r="S79" s="346" t="str">
        <f t="shared" si="152"/>
        <v/>
      </c>
      <c r="T79" s="346">
        <f t="shared" si="160"/>
        <v>7.07</v>
      </c>
      <c r="U79" s="346">
        <f t="shared" si="153"/>
        <v>411.04</v>
      </c>
      <c r="V79" s="346"/>
      <c r="W79" s="346" t="str">
        <f t="shared" si="154"/>
        <v/>
      </c>
      <c r="X79" s="346"/>
      <c r="Y79" s="346" t="str">
        <f t="shared" si="155"/>
        <v/>
      </c>
      <c r="Z79" s="6"/>
      <c r="AA79" s="6"/>
      <c r="AB79" s="91">
        <f t="shared" si="156"/>
        <v>7.07</v>
      </c>
      <c r="AC79" s="91" t="str">
        <f t="shared" si="157"/>
        <v/>
      </c>
      <c r="AD79" s="91">
        <f t="shared" si="158"/>
        <v>411.04</v>
      </c>
      <c r="AE79" s="91" t="str">
        <f t="shared" si="159"/>
        <v/>
      </c>
      <c r="AF79" s="6"/>
      <c r="AG79" s="6"/>
      <c r="AH79" s="6"/>
      <c r="AI79" s="6"/>
      <c r="AJ79" s="6"/>
      <c r="AK79" s="6"/>
      <c r="AL79" s="6"/>
      <c r="AM79" s="6"/>
      <c r="AN79" s="6"/>
      <c r="AO79" s="6"/>
      <c r="AP79" s="6"/>
      <c r="AQ79" s="6"/>
      <c r="AR79" s="6"/>
      <c r="AS79" s="6"/>
      <c r="AT79" s="6"/>
      <c r="AU79" s="6"/>
      <c r="AV79" s="6"/>
      <c r="AW79" s="6"/>
      <c r="AX79" s="6"/>
      <c r="AY79" s="6"/>
    </row>
    <row r="80" spans="1:51" ht="60" customHeight="1">
      <c r="A80" s="63" t="s">
        <v>670</v>
      </c>
      <c r="B80" s="66" t="str">
        <f>VLOOKUP($A80,Orçamento!$A$9:$J$212,4,0)</f>
        <v xml:space="preserve">APLICAÇÃO MANUAL DE TINTA LÁTEX ACRÍLICA EM PAREDE EXTERNAS DE CASAS, DUAS DEMÃOS. AF_03/2024 </v>
      </c>
      <c r="C80" s="302" t="str">
        <f t="shared" si="143"/>
        <v/>
      </c>
      <c r="D80" s="302" t="str">
        <f t="shared" si="144"/>
        <v/>
      </c>
      <c r="E80" s="302" t="str">
        <f t="shared" si="145"/>
        <v/>
      </c>
      <c r="F80" s="305" t="str">
        <f t="shared" si="146"/>
        <v>7,07 M2</v>
      </c>
      <c r="G80" s="302" t="str">
        <f t="shared" si="147"/>
        <v/>
      </c>
      <c r="H80" s="302" t="str">
        <f t="shared" si="148"/>
        <v/>
      </c>
      <c r="I80" s="71" t="str">
        <f>VLOOKUP($A80,Orçamento!$A$9:$J$212,5,0)</f>
        <v>M2</v>
      </c>
      <c r="J80" s="91">
        <f>VLOOKUP($A80,Orçamento!$A$9:$J$212,6,0)</f>
        <v>7.07</v>
      </c>
      <c r="K80" s="75">
        <f>VLOOKUP($A80,Orçamento!$A$9:$J$212,8,0)</f>
        <v>22.65</v>
      </c>
      <c r="L80" s="75">
        <f>VLOOKUP($A80,Orçamento!$A$9:$J$212,10,0)</f>
        <v>160.13</v>
      </c>
      <c r="M80" s="39"/>
      <c r="N80" s="346"/>
      <c r="O80" s="346" t="str">
        <f t="shared" si="149"/>
        <v/>
      </c>
      <c r="P80" s="346"/>
      <c r="Q80" s="346" t="str">
        <f t="shared" si="150"/>
        <v/>
      </c>
      <c r="R80" s="346"/>
      <c r="S80" s="346" t="str">
        <f t="shared" si="152"/>
        <v/>
      </c>
      <c r="T80" s="346">
        <f t="shared" si="160"/>
        <v>7.07</v>
      </c>
      <c r="U80" s="346">
        <f t="shared" si="153"/>
        <v>160.13</v>
      </c>
      <c r="V80" s="346"/>
      <c r="W80" s="346" t="str">
        <f t="shared" si="154"/>
        <v/>
      </c>
      <c r="X80" s="346"/>
      <c r="Y80" s="346" t="str">
        <f t="shared" si="155"/>
        <v/>
      </c>
      <c r="Z80" s="6"/>
      <c r="AA80" s="6"/>
      <c r="AB80" s="91">
        <f t="shared" si="156"/>
        <v>7.07</v>
      </c>
      <c r="AC80" s="91" t="str">
        <f t="shared" si="157"/>
        <v/>
      </c>
      <c r="AD80" s="91">
        <f t="shared" si="158"/>
        <v>160.13</v>
      </c>
      <c r="AE80" s="91" t="str">
        <f t="shared" si="159"/>
        <v/>
      </c>
      <c r="AF80" s="6"/>
      <c r="AG80" s="6"/>
      <c r="AH80" s="6"/>
      <c r="AI80" s="6"/>
      <c r="AJ80" s="6"/>
      <c r="AK80" s="6"/>
      <c r="AL80" s="6"/>
      <c r="AM80" s="6"/>
      <c r="AN80" s="6"/>
      <c r="AO80" s="6"/>
      <c r="AP80" s="6"/>
      <c r="AQ80" s="6"/>
      <c r="AR80" s="6"/>
      <c r="AS80" s="6"/>
      <c r="AT80" s="6"/>
      <c r="AU80" s="6"/>
      <c r="AV80" s="6"/>
      <c r="AW80" s="6"/>
      <c r="AX80" s="6"/>
      <c r="AY80" s="6"/>
    </row>
    <row r="81" spans="1:51" ht="8.25" customHeight="1">
      <c r="A81" s="94"/>
      <c r="B81" s="95"/>
      <c r="C81" s="308"/>
      <c r="D81" s="308"/>
      <c r="E81" s="308"/>
      <c r="F81" s="307"/>
      <c r="G81" s="308"/>
      <c r="H81" s="309"/>
      <c r="I81" s="102"/>
      <c r="J81" s="102"/>
      <c r="K81" s="102"/>
      <c r="L81" s="102"/>
      <c r="M81" s="6"/>
      <c r="N81" s="347"/>
      <c r="O81" s="347"/>
      <c r="P81" s="347"/>
      <c r="Q81" s="347"/>
      <c r="R81" s="347"/>
      <c r="S81" s="347"/>
      <c r="T81" s="347"/>
      <c r="U81" s="347"/>
      <c r="V81" s="347"/>
      <c r="W81" s="347"/>
      <c r="X81" s="347"/>
      <c r="Y81" s="347"/>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row>
    <row r="82" spans="1:51" ht="41.25" customHeight="1">
      <c r="A82" s="106">
        <v>4</v>
      </c>
      <c r="B82" s="107" t="str">
        <f>VLOOKUP($A82,Orçamento!$A$9:$J$212,4,0)</f>
        <v>MONUMENTO EM CONCRETO ARMADO</v>
      </c>
      <c r="C82" s="318"/>
      <c r="D82" s="318"/>
      <c r="E82" s="318"/>
      <c r="F82" s="318"/>
      <c r="G82" s="319"/>
      <c r="H82" s="320"/>
      <c r="I82" s="41"/>
      <c r="J82" s="80"/>
      <c r="K82" s="40"/>
      <c r="L82" s="45"/>
      <c r="M82" s="81"/>
      <c r="N82" s="347"/>
      <c r="O82" s="347"/>
      <c r="P82" s="347"/>
      <c r="Q82" s="347"/>
      <c r="R82" s="347"/>
      <c r="S82" s="347"/>
      <c r="T82" s="347"/>
      <c r="U82" s="347"/>
      <c r="V82" s="347"/>
      <c r="W82" s="347"/>
      <c r="X82" s="347"/>
      <c r="Y82" s="347"/>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row>
    <row r="83" spans="1:51" ht="41.25" customHeight="1">
      <c r="A83" s="83" t="s">
        <v>819</v>
      </c>
      <c r="B83" s="84" t="str">
        <f>VLOOKUP($A83,Orçamento!$A$9:$J$212,4,0)</f>
        <v>FUNDAÇÃO</v>
      </c>
      <c r="C83" s="295" t="s">
        <v>1213</v>
      </c>
      <c r="D83" s="295" t="s">
        <v>1214</v>
      </c>
      <c r="E83" s="321"/>
      <c r="F83" s="295" t="s">
        <v>1216</v>
      </c>
      <c r="G83" s="297"/>
      <c r="H83" s="298"/>
      <c r="I83" s="85"/>
      <c r="J83" s="86"/>
      <c r="K83" s="57"/>
      <c r="L83" s="58"/>
      <c r="M83" s="39"/>
      <c r="N83" s="344"/>
      <c r="O83" s="345">
        <f>SUM(O84:O93)</f>
        <v>296.39999999999998</v>
      </c>
      <c r="P83" s="344"/>
      <c r="Q83" s="345">
        <f>SUM(Q84:Q93)</f>
        <v>5428.88</v>
      </c>
      <c r="R83" s="344"/>
      <c r="S83" s="345">
        <f>SUM(S84:S93)</f>
        <v>0</v>
      </c>
      <c r="T83" s="344"/>
      <c r="U83" s="345">
        <f>SUM(U84:U93)</f>
        <v>142.22999999999999</v>
      </c>
      <c r="V83" s="344"/>
      <c r="W83" s="345">
        <f>SUM(W84:W93)</f>
        <v>0</v>
      </c>
      <c r="X83" s="344"/>
      <c r="Y83" s="345">
        <f>SUM(Y84:Y93)</f>
        <v>0</v>
      </c>
      <c r="Z83" s="39"/>
      <c r="AA83" s="39"/>
      <c r="AB83" s="39"/>
      <c r="AC83" s="39"/>
      <c r="AD83" s="39"/>
      <c r="AE83" s="39"/>
      <c r="AF83" s="39"/>
      <c r="AG83" s="39"/>
      <c r="AH83" s="39"/>
      <c r="AI83" s="39"/>
      <c r="AJ83" s="39"/>
      <c r="AK83" s="39"/>
      <c r="AL83" s="39"/>
      <c r="AM83" s="39"/>
      <c r="AN83" s="39"/>
      <c r="AO83" s="39"/>
      <c r="AP83" s="39"/>
      <c r="AQ83" s="39"/>
      <c r="AR83" s="39"/>
      <c r="AS83" s="39"/>
      <c r="AT83" s="39"/>
      <c r="AU83" s="39"/>
      <c r="AV83" s="39"/>
      <c r="AW83" s="39"/>
      <c r="AX83" s="39"/>
      <c r="AY83" s="39"/>
    </row>
    <row r="84" spans="1:51" ht="60" customHeight="1">
      <c r="A84" s="63" t="s">
        <v>822</v>
      </c>
      <c r="B84" s="92" t="str">
        <f>VLOOKUP($A84,Orçamento!$A$9:$J$212,4,0)</f>
        <v xml:space="preserve">ESCAVAÇÃO MANUAL EM SOLO DE 1ª E 2ª CATEGORIA EM VALA OU CAVA ALÉM DE 1,5 M </v>
      </c>
      <c r="C84" s="327" t="str">
        <f t="shared" ref="C84:C93" si="161">IF(N84=0,"",CONCATENATE(N84," ",$I84))</f>
        <v>2,62 M3</v>
      </c>
      <c r="D84" s="300" t="str">
        <f t="shared" ref="D84:D93" si="162">IF(P84=0,"",CONCATENATE(P84," ",$I84))</f>
        <v/>
      </c>
      <c r="E84" s="328" t="str">
        <f t="shared" ref="E84:E93" si="163">IF(R84=0,"",CONCATENATE(R84," ",$I84))</f>
        <v/>
      </c>
      <c r="F84" s="329" t="str">
        <f t="shared" ref="F84:F93" si="164">IF(T84=0,"",CONCATENATE(T84," ",$I84))</f>
        <v/>
      </c>
      <c r="G84" s="302" t="str">
        <f t="shared" ref="G84:G93" si="165">IF(V84=0,"",CONCATENATE(V84," ",$I84))</f>
        <v/>
      </c>
      <c r="H84" s="302" t="str">
        <f t="shared" ref="H84:H93" si="166">IF(X84=0,"",CONCATENATE(X84," ",$I84))</f>
        <v/>
      </c>
      <c r="I84" s="108" t="str">
        <f>VLOOKUP($A84,Orçamento!$A$9:$J$212,5,0)</f>
        <v>M3</v>
      </c>
      <c r="J84" s="109">
        <f>VLOOKUP($A84,Orçamento!$A$9:$J$212,6,0)</f>
        <v>2.62</v>
      </c>
      <c r="K84" s="110">
        <f>VLOOKUP($A84,Orçamento!$A$9:$J$212,8,0)</f>
        <v>113.13</v>
      </c>
      <c r="L84" s="110">
        <f>VLOOKUP($A84,Orçamento!$A$9:$J$212,10,0)</f>
        <v>296.39999999999998</v>
      </c>
      <c r="M84" s="39"/>
      <c r="N84" s="346">
        <f>J84</f>
        <v>2.62</v>
      </c>
      <c r="O84" s="346">
        <f t="shared" ref="O84:O93" si="167">IF(N84=0,"",TRUNC($K84*N84,2))</f>
        <v>296.39999999999998</v>
      </c>
      <c r="P84" s="346"/>
      <c r="Q84" s="346" t="str">
        <f t="shared" ref="Q84:Q93" si="168">IF(P84=0,"",TRUNC($K84*P84,2))</f>
        <v/>
      </c>
      <c r="R84" s="346"/>
      <c r="S84" s="346" t="str">
        <f t="shared" ref="S84:S93" si="169">IF(R84=0,"",TRUNC($K84*R84,2))</f>
        <v/>
      </c>
      <c r="T84" s="346"/>
      <c r="U84" s="346" t="str">
        <f t="shared" ref="U84:U93" si="170">IF(T84=0,"",TRUNC($K84*T84,2))</f>
        <v/>
      </c>
      <c r="V84" s="346"/>
      <c r="W84" s="346" t="str">
        <f t="shared" ref="W84:W93" si="171">IF(V84=0,"",TRUNC($K84*V84,2))</f>
        <v/>
      </c>
      <c r="X84" s="346"/>
      <c r="Y84" s="346" t="str">
        <f t="shared" ref="Y84:Y93" si="172">IF(X84=0,"",TRUNC($K84*X84,2))</f>
        <v/>
      </c>
      <c r="Z84" s="6"/>
      <c r="AA84" s="6"/>
      <c r="AB84" s="91">
        <f t="shared" ref="AB84:AB93" si="173">SUMIF($N$9:$Y$9,$N$9,N84:Y84)</f>
        <v>2.62</v>
      </c>
      <c r="AC84" s="91" t="str">
        <f t="shared" ref="AC84:AC93" si="174">IF(AB84=J84,"","FALTA")</f>
        <v/>
      </c>
      <c r="AD84" s="91">
        <f t="shared" ref="AD84:AD93" si="175">SUMIF($N$9:$Y$9,$O$9,N84:Y84)</f>
        <v>296.39999999999998</v>
      </c>
      <c r="AE84" s="91" t="str">
        <f t="shared" ref="AE84:AE93" si="176">IF(AD84=L84,"","FALTA")</f>
        <v/>
      </c>
      <c r="AF84" s="6"/>
      <c r="AG84" s="6"/>
      <c r="AH84" s="6"/>
      <c r="AI84" s="6"/>
      <c r="AJ84" s="6"/>
      <c r="AK84" s="6"/>
      <c r="AL84" s="6"/>
      <c r="AM84" s="6"/>
      <c r="AN84" s="6"/>
      <c r="AO84" s="6"/>
      <c r="AP84" s="6"/>
      <c r="AQ84" s="6"/>
      <c r="AR84" s="6"/>
      <c r="AS84" s="6"/>
      <c r="AT84" s="6"/>
      <c r="AU84" s="6"/>
      <c r="AV84" s="6"/>
      <c r="AW84" s="6"/>
      <c r="AX84" s="6"/>
      <c r="AY84" s="6"/>
    </row>
    <row r="85" spans="1:51" ht="60" customHeight="1">
      <c r="A85" s="63" t="s">
        <v>853</v>
      </c>
      <c r="B85" s="66" t="str">
        <f>VLOOKUP($A85,Orçamento!$A$9:$J$212,4,0)</f>
        <v xml:space="preserve">BROCA EM CONCRETO ARMADO DIÂMETRO DE 20 CM - COMPLETA </v>
      </c>
      <c r="C85" s="302" t="str">
        <f t="shared" si="161"/>
        <v/>
      </c>
      <c r="D85" s="304" t="str">
        <f t="shared" si="162"/>
        <v>36 M</v>
      </c>
      <c r="E85" s="330" t="str">
        <f t="shared" si="163"/>
        <v/>
      </c>
      <c r="F85" s="331" t="str">
        <f t="shared" si="164"/>
        <v/>
      </c>
      <c r="G85" s="302" t="str">
        <f t="shared" si="165"/>
        <v/>
      </c>
      <c r="H85" s="302" t="str">
        <f t="shared" si="166"/>
        <v/>
      </c>
      <c r="I85" s="71" t="str">
        <f>VLOOKUP($A85,Orçamento!$A$9:$J$212,5,0)</f>
        <v>M</v>
      </c>
      <c r="J85" s="91">
        <f>VLOOKUP($A85,Orçamento!$A$9:$J$212,6,0)</f>
        <v>36</v>
      </c>
      <c r="K85" s="75">
        <f>VLOOKUP($A85,Orçamento!$A$9:$J$212,8,0)</f>
        <v>91.14</v>
      </c>
      <c r="L85" s="75">
        <f>VLOOKUP($A85,Orçamento!$A$9:$J$212,10,0)</f>
        <v>3281.04</v>
      </c>
      <c r="M85" s="39"/>
      <c r="N85" s="346"/>
      <c r="O85" s="346" t="str">
        <f t="shared" si="167"/>
        <v/>
      </c>
      <c r="P85" s="346">
        <f t="shared" ref="P85:P91" si="177">J85</f>
        <v>36</v>
      </c>
      <c r="Q85" s="346">
        <f t="shared" si="168"/>
        <v>3281.04</v>
      </c>
      <c r="R85" s="346"/>
      <c r="S85" s="346" t="str">
        <f t="shared" si="169"/>
        <v/>
      </c>
      <c r="T85" s="346"/>
      <c r="U85" s="346" t="str">
        <f t="shared" si="170"/>
        <v/>
      </c>
      <c r="V85" s="346"/>
      <c r="W85" s="346" t="str">
        <f t="shared" si="171"/>
        <v/>
      </c>
      <c r="X85" s="346"/>
      <c r="Y85" s="346" t="str">
        <f t="shared" si="172"/>
        <v/>
      </c>
      <c r="Z85" s="6"/>
      <c r="AA85" s="6"/>
      <c r="AB85" s="91">
        <f t="shared" si="173"/>
        <v>36</v>
      </c>
      <c r="AC85" s="91" t="str">
        <f t="shared" si="174"/>
        <v/>
      </c>
      <c r="AD85" s="91">
        <f t="shared" si="175"/>
        <v>3281.04</v>
      </c>
      <c r="AE85" s="91" t="str">
        <f t="shared" si="176"/>
        <v/>
      </c>
      <c r="AF85" s="6"/>
      <c r="AG85" s="6"/>
      <c r="AH85" s="6"/>
      <c r="AI85" s="6"/>
      <c r="AJ85" s="6"/>
      <c r="AK85" s="6"/>
      <c r="AL85" s="6"/>
      <c r="AM85" s="6"/>
      <c r="AN85" s="6"/>
      <c r="AO85" s="6"/>
      <c r="AP85" s="6"/>
      <c r="AQ85" s="6"/>
      <c r="AR85" s="6"/>
      <c r="AS85" s="6"/>
      <c r="AT85" s="6"/>
      <c r="AU85" s="6"/>
      <c r="AV85" s="6"/>
      <c r="AW85" s="6"/>
      <c r="AX85" s="6"/>
      <c r="AY85" s="6"/>
    </row>
    <row r="86" spans="1:51" ht="39.75" customHeight="1">
      <c r="A86" s="63" t="s">
        <v>875</v>
      </c>
      <c r="B86" s="66" t="str">
        <f>VLOOKUP($A86,Orçamento!$A$9:$J$212,4,0)</f>
        <v xml:space="preserve">ARMADURA EM BARRA DE AÇO CA-50 (A OU B) FYK = 500 MPA </v>
      </c>
      <c r="C86" s="302" t="str">
        <f t="shared" si="161"/>
        <v/>
      </c>
      <c r="D86" s="315" t="str">
        <f t="shared" si="162"/>
        <v>35,82 KG</v>
      </c>
      <c r="E86" s="330" t="str">
        <f t="shared" si="163"/>
        <v/>
      </c>
      <c r="F86" s="331" t="str">
        <f t="shared" si="164"/>
        <v/>
      </c>
      <c r="G86" s="302" t="str">
        <f t="shared" si="165"/>
        <v/>
      </c>
      <c r="H86" s="302" t="str">
        <f t="shared" si="166"/>
        <v/>
      </c>
      <c r="I86" s="71" t="str">
        <f>VLOOKUP($A86,Orçamento!$A$9:$J$212,5,0)</f>
        <v>KG</v>
      </c>
      <c r="J86" s="91">
        <f>VLOOKUP($A86,Orçamento!$A$9:$J$212,6,0)</f>
        <v>35.82</v>
      </c>
      <c r="K86" s="75">
        <f>VLOOKUP($A86,Orçamento!$A$9:$J$212,8,0)</f>
        <v>12.52</v>
      </c>
      <c r="L86" s="75">
        <f>VLOOKUP($A86,Orçamento!$A$9:$J$212,10,0)</f>
        <v>448.46</v>
      </c>
      <c r="M86" s="39"/>
      <c r="N86" s="346"/>
      <c r="O86" s="346" t="str">
        <f t="shared" si="167"/>
        <v/>
      </c>
      <c r="P86" s="346">
        <f t="shared" si="177"/>
        <v>35.82</v>
      </c>
      <c r="Q86" s="346">
        <f t="shared" si="168"/>
        <v>448.46</v>
      </c>
      <c r="R86" s="346"/>
      <c r="S86" s="346" t="str">
        <f t="shared" si="169"/>
        <v/>
      </c>
      <c r="T86" s="346"/>
      <c r="U86" s="346" t="str">
        <f t="shared" si="170"/>
        <v/>
      </c>
      <c r="V86" s="346"/>
      <c r="W86" s="346" t="str">
        <f t="shared" si="171"/>
        <v/>
      </c>
      <c r="X86" s="346"/>
      <c r="Y86" s="346" t="str">
        <f t="shared" si="172"/>
        <v/>
      </c>
      <c r="Z86" s="6"/>
      <c r="AA86" s="6"/>
      <c r="AB86" s="91">
        <f t="shared" si="173"/>
        <v>35.82</v>
      </c>
      <c r="AC86" s="91" t="str">
        <f t="shared" si="174"/>
        <v/>
      </c>
      <c r="AD86" s="91">
        <f t="shared" si="175"/>
        <v>448.46</v>
      </c>
      <c r="AE86" s="91" t="str">
        <f t="shared" si="176"/>
        <v/>
      </c>
      <c r="AF86" s="6"/>
      <c r="AG86" s="6"/>
      <c r="AH86" s="6"/>
      <c r="AI86" s="6"/>
      <c r="AJ86" s="6"/>
      <c r="AK86" s="6"/>
      <c r="AL86" s="6"/>
      <c r="AM86" s="6"/>
      <c r="AN86" s="6"/>
      <c r="AO86" s="6"/>
      <c r="AP86" s="6"/>
      <c r="AQ86" s="6"/>
      <c r="AR86" s="6"/>
      <c r="AS86" s="6"/>
      <c r="AT86" s="6"/>
      <c r="AU86" s="6"/>
      <c r="AV86" s="6"/>
      <c r="AW86" s="6"/>
      <c r="AX86" s="6"/>
      <c r="AY86" s="6"/>
    </row>
    <row r="87" spans="1:51" ht="60" customHeight="1">
      <c r="A87" s="63" t="s">
        <v>887</v>
      </c>
      <c r="B87" s="66" t="str">
        <f>VLOOKUP($A87,Orçamento!$A$9:$J$212,4,0)</f>
        <v xml:space="preserve">LASTRO COM MATERIAL GRANULAR, APLICADO EM PISOS OU LAJES SOBRE SOLO, ESPESSURA DE *5 CM*. AF_01/2024 </v>
      </c>
      <c r="C87" s="302" t="str">
        <f t="shared" si="161"/>
        <v/>
      </c>
      <c r="D87" s="315" t="str">
        <f t="shared" si="162"/>
        <v>0,3 M3</v>
      </c>
      <c r="E87" s="330" t="str">
        <f t="shared" si="163"/>
        <v/>
      </c>
      <c r="F87" s="331" t="str">
        <f t="shared" si="164"/>
        <v/>
      </c>
      <c r="G87" s="302" t="str">
        <f t="shared" si="165"/>
        <v/>
      </c>
      <c r="H87" s="302" t="str">
        <f t="shared" si="166"/>
        <v/>
      </c>
      <c r="I87" s="71" t="str">
        <f>VLOOKUP($A87,Orçamento!$A$9:$J$212,5,0)</f>
        <v>M3</v>
      </c>
      <c r="J87" s="91">
        <f>VLOOKUP($A87,Orçamento!$A$9:$J$212,6,0)</f>
        <v>0.3</v>
      </c>
      <c r="K87" s="75">
        <f>VLOOKUP($A87,Orçamento!$A$9:$J$212,8,0)</f>
        <v>261.77999999999997</v>
      </c>
      <c r="L87" s="75">
        <f>VLOOKUP($A87,Orçamento!$A$9:$J$212,10,0)</f>
        <v>78.53</v>
      </c>
      <c r="M87" s="39"/>
      <c r="N87" s="346"/>
      <c r="O87" s="346" t="str">
        <f t="shared" si="167"/>
        <v/>
      </c>
      <c r="P87" s="346">
        <f t="shared" si="177"/>
        <v>0.3</v>
      </c>
      <c r="Q87" s="346">
        <f t="shared" si="168"/>
        <v>78.53</v>
      </c>
      <c r="R87" s="346"/>
      <c r="S87" s="346" t="str">
        <f t="shared" si="169"/>
        <v/>
      </c>
      <c r="T87" s="346"/>
      <c r="U87" s="346" t="str">
        <f t="shared" si="170"/>
        <v/>
      </c>
      <c r="V87" s="346"/>
      <c r="W87" s="346" t="str">
        <f t="shared" si="171"/>
        <v/>
      </c>
      <c r="X87" s="346"/>
      <c r="Y87" s="346" t="str">
        <f t="shared" si="172"/>
        <v/>
      </c>
      <c r="Z87" s="6"/>
      <c r="AA87" s="6"/>
      <c r="AB87" s="91">
        <f t="shared" si="173"/>
        <v>0.3</v>
      </c>
      <c r="AC87" s="91" t="str">
        <f t="shared" si="174"/>
        <v/>
      </c>
      <c r="AD87" s="91">
        <f t="shared" si="175"/>
        <v>78.53</v>
      </c>
      <c r="AE87" s="91" t="str">
        <f t="shared" si="176"/>
        <v/>
      </c>
      <c r="AF87" s="6"/>
      <c r="AG87" s="6"/>
      <c r="AH87" s="6"/>
      <c r="AI87" s="6"/>
      <c r="AJ87" s="6"/>
      <c r="AK87" s="6"/>
      <c r="AL87" s="6"/>
      <c r="AM87" s="6"/>
      <c r="AN87" s="6"/>
      <c r="AO87" s="6"/>
      <c r="AP87" s="6"/>
      <c r="AQ87" s="6"/>
      <c r="AR87" s="6"/>
      <c r="AS87" s="6"/>
      <c r="AT87" s="6"/>
      <c r="AU87" s="6"/>
      <c r="AV87" s="6"/>
      <c r="AW87" s="6"/>
      <c r="AX87" s="6"/>
      <c r="AY87" s="6"/>
    </row>
    <row r="88" spans="1:51" ht="60" customHeight="1">
      <c r="A88" s="63" t="s">
        <v>894</v>
      </c>
      <c r="B88" s="66" t="str">
        <f>VLOOKUP($A88,Orçamento!$A$9:$J$212,4,0)</f>
        <v xml:space="preserve">ARMAÇÃO PARA EXECUÇÃO DE RADIER, PISO DE CONCRETO OU LAJE SOBRE SOLO, COM USO DE TELA Q-92. AF_09/2021 </v>
      </c>
      <c r="C88" s="302" t="str">
        <f t="shared" si="161"/>
        <v/>
      </c>
      <c r="D88" s="315" t="str">
        <f t="shared" si="162"/>
        <v>8,79 KG</v>
      </c>
      <c r="E88" s="330" t="str">
        <f t="shared" si="163"/>
        <v/>
      </c>
      <c r="F88" s="331" t="str">
        <f t="shared" si="164"/>
        <v/>
      </c>
      <c r="G88" s="302" t="str">
        <f t="shared" si="165"/>
        <v/>
      </c>
      <c r="H88" s="302" t="str">
        <f t="shared" si="166"/>
        <v/>
      </c>
      <c r="I88" s="71" t="str">
        <f>VLOOKUP($A88,Orçamento!$A$9:$J$212,5,0)</f>
        <v>KG</v>
      </c>
      <c r="J88" s="91">
        <f>VLOOKUP($A88,Orçamento!$A$9:$J$212,6,0)</f>
        <v>8.7899999999999991</v>
      </c>
      <c r="K88" s="75">
        <f>VLOOKUP($A88,Orçamento!$A$9:$J$212,8,0)</f>
        <v>18.3</v>
      </c>
      <c r="L88" s="75">
        <f>VLOOKUP($A88,Orçamento!$A$9:$J$212,10,0)</f>
        <v>160.85</v>
      </c>
      <c r="M88" s="39"/>
      <c r="N88" s="346"/>
      <c r="O88" s="346" t="str">
        <f t="shared" si="167"/>
        <v/>
      </c>
      <c r="P88" s="346">
        <f t="shared" si="177"/>
        <v>8.7899999999999991</v>
      </c>
      <c r="Q88" s="346">
        <f t="shared" si="168"/>
        <v>160.85</v>
      </c>
      <c r="R88" s="346"/>
      <c r="S88" s="346" t="str">
        <f t="shared" si="169"/>
        <v/>
      </c>
      <c r="T88" s="346"/>
      <c r="U88" s="346" t="str">
        <f t="shared" si="170"/>
        <v/>
      </c>
      <c r="V88" s="346"/>
      <c r="W88" s="346" t="str">
        <f t="shared" si="171"/>
        <v/>
      </c>
      <c r="X88" s="346"/>
      <c r="Y88" s="346" t="str">
        <f t="shared" si="172"/>
        <v/>
      </c>
      <c r="Z88" s="6"/>
      <c r="AA88" s="6"/>
      <c r="AB88" s="91">
        <f t="shared" si="173"/>
        <v>8.7899999999999991</v>
      </c>
      <c r="AC88" s="91" t="str">
        <f t="shared" si="174"/>
        <v/>
      </c>
      <c r="AD88" s="91">
        <f t="shared" si="175"/>
        <v>160.85</v>
      </c>
      <c r="AE88" s="91" t="str">
        <f t="shared" si="176"/>
        <v/>
      </c>
      <c r="AF88" s="6"/>
      <c r="AG88" s="6"/>
      <c r="AH88" s="6"/>
      <c r="AI88" s="6"/>
      <c r="AJ88" s="6"/>
      <c r="AK88" s="6"/>
      <c r="AL88" s="6"/>
      <c r="AM88" s="6"/>
      <c r="AN88" s="6"/>
      <c r="AO88" s="6"/>
      <c r="AP88" s="6"/>
      <c r="AQ88" s="6"/>
      <c r="AR88" s="6"/>
      <c r="AS88" s="6"/>
      <c r="AT88" s="6"/>
      <c r="AU88" s="6"/>
      <c r="AV88" s="6"/>
      <c r="AW88" s="6"/>
      <c r="AX88" s="6"/>
      <c r="AY88" s="6"/>
    </row>
    <row r="89" spans="1:51" ht="79.5" customHeight="1">
      <c r="A89" s="63" t="s">
        <v>905</v>
      </c>
      <c r="B89" s="66" t="str">
        <f>VLOOKUP($A89,Orçamento!$A$9:$J$212,4,0)</f>
        <v xml:space="preserve">FABRICAÇÃO, MONTAGEM E DESMONTAGEM DE FORMA PARA RADIER, PISO DE CONCRETO OU LAJE SOBRE SOLO, EM MADEIRA SERRADA, 4 UTILIZAÇÕES. AF_09/2021 </v>
      </c>
      <c r="C89" s="302" t="str">
        <f t="shared" si="161"/>
        <v/>
      </c>
      <c r="D89" s="315" t="str">
        <f t="shared" si="162"/>
        <v>2,45 M2</v>
      </c>
      <c r="E89" s="330" t="str">
        <f t="shared" si="163"/>
        <v/>
      </c>
      <c r="F89" s="331" t="str">
        <f t="shared" si="164"/>
        <v/>
      </c>
      <c r="G89" s="302" t="str">
        <f t="shared" si="165"/>
        <v/>
      </c>
      <c r="H89" s="302" t="str">
        <f t="shared" si="166"/>
        <v/>
      </c>
      <c r="I89" s="71" t="str">
        <f>VLOOKUP($A89,Orçamento!$A$9:$J$212,5,0)</f>
        <v>M2</v>
      </c>
      <c r="J89" s="91">
        <f>VLOOKUP($A89,Orçamento!$A$9:$J$212,6,0)</f>
        <v>2.4500000000000002</v>
      </c>
      <c r="K89" s="75">
        <f>VLOOKUP($A89,Orçamento!$A$9:$J$212,8,0)</f>
        <v>205.67</v>
      </c>
      <c r="L89" s="75">
        <f>VLOOKUP($A89,Orçamento!$A$9:$J$212,10,0)</f>
        <v>503.89</v>
      </c>
      <c r="M89" s="39"/>
      <c r="N89" s="346"/>
      <c r="O89" s="346" t="str">
        <f t="shared" si="167"/>
        <v/>
      </c>
      <c r="P89" s="346">
        <f t="shared" si="177"/>
        <v>2.4500000000000002</v>
      </c>
      <c r="Q89" s="346">
        <f t="shared" si="168"/>
        <v>503.89</v>
      </c>
      <c r="R89" s="346"/>
      <c r="S89" s="346" t="str">
        <f t="shared" si="169"/>
        <v/>
      </c>
      <c r="T89" s="346"/>
      <c r="U89" s="346" t="str">
        <f t="shared" si="170"/>
        <v/>
      </c>
      <c r="V89" s="346"/>
      <c r="W89" s="346" t="str">
        <f t="shared" si="171"/>
        <v/>
      </c>
      <c r="X89" s="346"/>
      <c r="Y89" s="346" t="str">
        <f t="shared" si="172"/>
        <v/>
      </c>
      <c r="Z89" s="6"/>
      <c r="AA89" s="6"/>
      <c r="AB89" s="91">
        <f t="shared" si="173"/>
        <v>2.4500000000000002</v>
      </c>
      <c r="AC89" s="91" t="str">
        <f t="shared" si="174"/>
        <v/>
      </c>
      <c r="AD89" s="91">
        <f t="shared" si="175"/>
        <v>503.89</v>
      </c>
      <c r="AE89" s="91" t="str">
        <f t="shared" si="176"/>
        <v/>
      </c>
      <c r="AF89" s="6"/>
      <c r="AG89" s="6"/>
      <c r="AH89" s="6"/>
      <c r="AI89" s="6"/>
      <c r="AJ89" s="6"/>
      <c r="AK89" s="6"/>
      <c r="AL89" s="6"/>
      <c r="AM89" s="6"/>
      <c r="AN89" s="6"/>
      <c r="AO89" s="6"/>
      <c r="AP89" s="6"/>
      <c r="AQ89" s="6"/>
      <c r="AR89" s="6"/>
      <c r="AS89" s="6"/>
      <c r="AT89" s="6"/>
      <c r="AU89" s="6"/>
      <c r="AV89" s="6"/>
      <c r="AW89" s="6"/>
      <c r="AX89" s="6"/>
      <c r="AY89" s="6"/>
    </row>
    <row r="90" spans="1:51" ht="79.5" customHeight="1">
      <c r="A90" s="63" t="s">
        <v>923</v>
      </c>
      <c r="B90" s="66" t="str">
        <f>VLOOKUP($A90,Orçamento!$A$9:$J$212,4,0)</f>
        <v xml:space="preserve">CONCRETAGEM DE RADIER, PISO DE CONCRETO OU LAJE SOBRE SOLO, FCK 30 MPA - LANÇAMENTO, ADENSAMENTO E ACABAMENTO. AF_09/2021 </v>
      </c>
      <c r="C90" s="302" t="str">
        <f t="shared" si="161"/>
        <v/>
      </c>
      <c r="D90" s="315" t="str">
        <f t="shared" si="162"/>
        <v>1,19 M3</v>
      </c>
      <c r="E90" s="330" t="str">
        <f t="shared" si="163"/>
        <v/>
      </c>
      <c r="F90" s="331" t="str">
        <f t="shared" si="164"/>
        <v/>
      </c>
      <c r="G90" s="302" t="str">
        <f t="shared" si="165"/>
        <v/>
      </c>
      <c r="H90" s="302" t="str">
        <f t="shared" si="166"/>
        <v/>
      </c>
      <c r="I90" s="71" t="str">
        <f>VLOOKUP($A90,Orçamento!$A$9:$J$212,5,0)</f>
        <v>M3</v>
      </c>
      <c r="J90" s="91">
        <f>VLOOKUP($A90,Orçamento!$A$9:$J$212,6,0)</f>
        <v>1.19</v>
      </c>
      <c r="K90" s="75">
        <f>VLOOKUP($A90,Orçamento!$A$9:$J$212,8,0)</f>
        <v>735.18</v>
      </c>
      <c r="L90" s="75">
        <f>VLOOKUP($A90,Orçamento!$A$9:$J$212,10,0)</f>
        <v>874.86</v>
      </c>
      <c r="M90" s="39"/>
      <c r="N90" s="346"/>
      <c r="O90" s="346" t="str">
        <f t="shared" si="167"/>
        <v/>
      </c>
      <c r="P90" s="346">
        <f t="shared" si="177"/>
        <v>1.19</v>
      </c>
      <c r="Q90" s="346">
        <f t="shared" si="168"/>
        <v>874.86</v>
      </c>
      <c r="R90" s="346"/>
      <c r="S90" s="346" t="str">
        <f t="shared" si="169"/>
        <v/>
      </c>
      <c r="T90" s="346"/>
      <c r="U90" s="346" t="str">
        <f t="shared" si="170"/>
        <v/>
      </c>
      <c r="V90" s="346"/>
      <c r="W90" s="346" t="str">
        <f t="shared" si="171"/>
        <v/>
      </c>
      <c r="X90" s="346"/>
      <c r="Y90" s="346" t="str">
        <f t="shared" si="172"/>
        <v/>
      </c>
      <c r="Z90" s="6"/>
      <c r="AA90" s="6"/>
      <c r="AB90" s="91">
        <f t="shared" si="173"/>
        <v>1.19</v>
      </c>
      <c r="AC90" s="91" t="str">
        <f t="shared" si="174"/>
        <v/>
      </c>
      <c r="AD90" s="91">
        <f t="shared" si="175"/>
        <v>874.86</v>
      </c>
      <c r="AE90" s="91" t="str">
        <f t="shared" si="176"/>
        <v/>
      </c>
      <c r="AF90" s="6"/>
      <c r="AG90" s="6"/>
      <c r="AH90" s="6"/>
      <c r="AI90" s="6"/>
      <c r="AJ90" s="6"/>
      <c r="AK90" s="6"/>
      <c r="AL90" s="6"/>
      <c r="AM90" s="6"/>
      <c r="AN90" s="6"/>
      <c r="AO90" s="6"/>
      <c r="AP90" s="6"/>
      <c r="AQ90" s="6"/>
      <c r="AR90" s="6"/>
      <c r="AS90" s="6"/>
      <c r="AT90" s="6"/>
      <c r="AU90" s="6"/>
      <c r="AV90" s="6"/>
      <c r="AW90" s="6"/>
      <c r="AX90" s="6"/>
      <c r="AY90" s="6"/>
    </row>
    <row r="91" spans="1:51" ht="60" customHeight="1">
      <c r="A91" s="63" t="s">
        <v>928</v>
      </c>
      <c r="B91" s="66" t="str">
        <f>VLOOKUP($A91,Orçamento!$A$9:$J$212,4,0)</f>
        <v xml:space="preserve">NIVELAMENTO DE PISO EM CONCRETO COM ACABADORA DE SUPERFÍCIE </v>
      </c>
      <c r="C91" s="332" t="str">
        <f t="shared" si="161"/>
        <v/>
      </c>
      <c r="D91" s="305" t="str">
        <f t="shared" si="162"/>
        <v>3,96 M2</v>
      </c>
      <c r="E91" s="333" t="str">
        <f t="shared" si="163"/>
        <v/>
      </c>
      <c r="F91" s="334" t="str">
        <f t="shared" si="164"/>
        <v/>
      </c>
      <c r="G91" s="302" t="str">
        <f t="shared" si="165"/>
        <v/>
      </c>
      <c r="H91" s="302" t="str">
        <f t="shared" si="166"/>
        <v/>
      </c>
      <c r="I91" s="71" t="str">
        <f>VLOOKUP($A91,Orçamento!$A$9:$J$212,5,0)</f>
        <v>M2</v>
      </c>
      <c r="J91" s="91">
        <f>VLOOKUP($A91,Orçamento!$A$9:$J$212,6,0)</f>
        <v>3.96</v>
      </c>
      <c r="K91" s="75">
        <f>VLOOKUP($A91,Orçamento!$A$9:$J$212,8,0)</f>
        <v>20.52</v>
      </c>
      <c r="L91" s="75">
        <f>VLOOKUP($A91,Orçamento!$A$9:$J$212,10,0)</f>
        <v>81.25</v>
      </c>
      <c r="M91" s="39"/>
      <c r="N91" s="346"/>
      <c r="O91" s="346" t="str">
        <f t="shared" si="167"/>
        <v/>
      </c>
      <c r="P91" s="346">
        <f t="shared" si="177"/>
        <v>3.96</v>
      </c>
      <c r="Q91" s="346">
        <f t="shared" si="168"/>
        <v>81.25</v>
      </c>
      <c r="R91" s="346"/>
      <c r="S91" s="346" t="str">
        <f t="shared" si="169"/>
        <v/>
      </c>
      <c r="T91" s="346"/>
      <c r="U91" s="346" t="str">
        <f t="shared" si="170"/>
        <v/>
      </c>
      <c r="V91" s="346"/>
      <c r="W91" s="346" t="str">
        <f t="shared" si="171"/>
        <v/>
      </c>
      <c r="X91" s="346"/>
      <c r="Y91" s="346" t="str">
        <f t="shared" si="172"/>
        <v/>
      </c>
      <c r="Z91" s="6"/>
      <c r="AA91" s="6"/>
      <c r="AB91" s="91">
        <f t="shared" si="173"/>
        <v>3.96</v>
      </c>
      <c r="AC91" s="91" t="str">
        <f t="shared" si="174"/>
        <v/>
      </c>
      <c r="AD91" s="91">
        <f t="shared" si="175"/>
        <v>81.25</v>
      </c>
      <c r="AE91" s="91" t="str">
        <f t="shared" si="176"/>
        <v/>
      </c>
      <c r="AF91" s="6"/>
      <c r="AG91" s="6"/>
      <c r="AH91" s="6"/>
      <c r="AI91" s="6"/>
      <c r="AJ91" s="6"/>
      <c r="AK91" s="6"/>
      <c r="AL91" s="6"/>
      <c r="AM91" s="6"/>
      <c r="AN91" s="6"/>
      <c r="AO91" s="6"/>
      <c r="AP91" s="6"/>
      <c r="AQ91" s="6"/>
      <c r="AR91" s="6"/>
      <c r="AS91" s="6"/>
      <c r="AT91" s="6"/>
      <c r="AU91" s="6"/>
      <c r="AV91" s="6"/>
      <c r="AW91" s="6"/>
      <c r="AX91" s="6"/>
      <c r="AY91" s="6"/>
    </row>
    <row r="92" spans="1:51" ht="60" customHeight="1">
      <c r="A92" s="63" t="s">
        <v>940</v>
      </c>
      <c r="B92" s="66" t="str">
        <f>VLOOKUP($A92,Orçamento!$A$9:$J$212,4,0)</f>
        <v xml:space="preserve">PREPARO DO PISO CIMENTADO PARA PINTURA - LIXAMENTO E LIMPEZA. AF_05/2021 </v>
      </c>
      <c r="C92" s="302" t="str">
        <f t="shared" si="161"/>
        <v/>
      </c>
      <c r="D92" s="302" t="str">
        <f t="shared" si="162"/>
        <v/>
      </c>
      <c r="E92" s="302" t="str">
        <f t="shared" si="163"/>
        <v/>
      </c>
      <c r="F92" s="304" t="str">
        <f t="shared" si="164"/>
        <v>3,96 M2</v>
      </c>
      <c r="G92" s="302" t="str">
        <f t="shared" si="165"/>
        <v/>
      </c>
      <c r="H92" s="302" t="str">
        <f t="shared" si="166"/>
        <v/>
      </c>
      <c r="I92" s="71" t="str">
        <f>VLOOKUP($A92,Orçamento!$A$9:$J$212,5,0)</f>
        <v>M2</v>
      </c>
      <c r="J92" s="91">
        <f>VLOOKUP($A92,Orçamento!$A$9:$J$212,6,0)</f>
        <v>3.96</v>
      </c>
      <c r="K92" s="75">
        <f>VLOOKUP($A92,Orçamento!$A$9:$J$212,8,0)</f>
        <v>5.8</v>
      </c>
      <c r="L92" s="75">
        <f>VLOOKUP($A92,Orçamento!$A$9:$J$212,10,0)</f>
        <v>22.96</v>
      </c>
      <c r="M92" s="39"/>
      <c r="N92" s="346"/>
      <c r="O92" s="346" t="str">
        <f t="shared" si="167"/>
        <v/>
      </c>
      <c r="P92" s="346"/>
      <c r="Q92" s="346" t="str">
        <f t="shared" si="168"/>
        <v/>
      </c>
      <c r="R92" s="346"/>
      <c r="S92" s="346" t="str">
        <f t="shared" si="169"/>
        <v/>
      </c>
      <c r="T92" s="346">
        <f t="shared" ref="T92:T93" si="178">J92</f>
        <v>3.96</v>
      </c>
      <c r="U92" s="346">
        <f t="shared" si="170"/>
        <v>22.96</v>
      </c>
      <c r="V92" s="346"/>
      <c r="W92" s="346" t="str">
        <f t="shared" si="171"/>
        <v/>
      </c>
      <c r="X92" s="346"/>
      <c r="Y92" s="346" t="str">
        <f t="shared" si="172"/>
        <v/>
      </c>
      <c r="Z92" s="6"/>
      <c r="AA92" s="6"/>
      <c r="AB92" s="91">
        <f t="shared" si="173"/>
        <v>3.96</v>
      </c>
      <c r="AC92" s="91" t="str">
        <f t="shared" si="174"/>
        <v/>
      </c>
      <c r="AD92" s="91">
        <f t="shared" si="175"/>
        <v>22.96</v>
      </c>
      <c r="AE92" s="91" t="str">
        <f t="shared" si="176"/>
        <v/>
      </c>
      <c r="AF92" s="6"/>
      <c r="AG92" s="6"/>
      <c r="AH92" s="6"/>
      <c r="AI92" s="6"/>
      <c r="AJ92" s="6"/>
      <c r="AK92" s="6"/>
      <c r="AL92" s="6"/>
      <c r="AM92" s="6"/>
      <c r="AN92" s="6"/>
      <c r="AO92" s="6"/>
      <c r="AP92" s="6"/>
      <c r="AQ92" s="6"/>
      <c r="AR92" s="6"/>
      <c r="AS92" s="6"/>
      <c r="AT92" s="6"/>
      <c r="AU92" s="6"/>
      <c r="AV92" s="6"/>
      <c r="AW92" s="6"/>
      <c r="AX92" s="6"/>
      <c r="AY92" s="6"/>
    </row>
    <row r="93" spans="1:51" ht="60" customHeight="1">
      <c r="A93" s="63" t="s">
        <v>729</v>
      </c>
      <c r="B93" s="66" t="str">
        <f>VLOOKUP($A93,Orçamento!$A$9:$J$212,4,0)</f>
        <v xml:space="preserve">PINTURA DE PISO COM TINTA ACRÍLICA, APLICAÇÃO MANUAL, 2 DEMÃOS, INCLUSO FUNDO PREPARADOR. AF_05/2021 </v>
      </c>
      <c r="C93" s="302" t="str">
        <f t="shared" si="161"/>
        <v/>
      </c>
      <c r="D93" s="302" t="str">
        <f t="shared" si="162"/>
        <v/>
      </c>
      <c r="E93" s="302" t="str">
        <f t="shared" si="163"/>
        <v/>
      </c>
      <c r="F93" s="305" t="str">
        <f t="shared" si="164"/>
        <v>3,96 M2</v>
      </c>
      <c r="G93" s="302" t="str">
        <f t="shared" si="165"/>
        <v/>
      </c>
      <c r="H93" s="302" t="str">
        <f t="shared" si="166"/>
        <v/>
      </c>
      <c r="I93" s="71" t="str">
        <f>VLOOKUP($A93,Orçamento!$A$9:$J$212,5,0)</f>
        <v>M2</v>
      </c>
      <c r="J93" s="91">
        <f>VLOOKUP($A93,Orçamento!$A$9:$J$212,6,0)</f>
        <v>3.96</v>
      </c>
      <c r="K93" s="75">
        <f>VLOOKUP($A93,Orçamento!$A$9:$J$212,8,0)</f>
        <v>30.12</v>
      </c>
      <c r="L93" s="75">
        <f>VLOOKUP($A93,Orçamento!$A$9:$J$212,10,0)</f>
        <v>119.27</v>
      </c>
      <c r="M93" s="39"/>
      <c r="N93" s="346"/>
      <c r="O93" s="346" t="str">
        <f t="shared" si="167"/>
        <v/>
      </c>
      <c r="P93" s="346"/>
      <c r="Q93" s="346" t="str">
        <f t="shared" si="168"/>
        <v/>
      </c>
      <c r="R93" s="346"/>
      <c r="S93" s="346" t="str">
        <f t="shared" si="169"/>
        <v/>
      </c>
      <c r="T93" s="346">
        <f t="shared" si="178"/>
        <v>3.96</v>
      </c>
      <c r="U93" s="346">
        <f t="shared" si="170"/>
        <v>119.27</v>
      </c>
      <c r="V93" s="346"/>
      <c r="W93" s="346" t="str">
        <f t="shared" si="171"/>
        <v/>
      </c>
      <c r="X93" s="346"/>
      <c r="Y93" s="346" t="str">
        <f t="shared" si="172"/>
        <v/>
      </c>
      <c r="Z93" s="6"/>
      <c r="AA93" s="6"/>
      <c r="AB93" s="91">
        <f t="shared" si="173"/>
        <v>3.96</v>
      </c>
      <c r="AC93" s="91" t="str">
        <f t="shared" si="174"/>
        <v/>
      </c>
      <c r="AD93" s="91">
        <f t="shared" si="175"/>
        <v>119.27</v>
      </c>
      <c r="AE93" s="91" t="str">
        <f t="shared" si="176"/>
        <v/>
      </c>
      <c r="AF93" s="6"/>
      <c r="AG93" s="6"/>
      <c r="AH93" s="6"/>
      <c r="AI93" s="6"/>
      <c r="AJ93" s="6"/>
      <c r="AK93" s="6"/>
      <c r="AL93" s="6"/>
      <c r="AM93" s="6"/>
      <c r="AN93" s="6"/>
      <c r="AO93" s="6"/>
      <c r="AP93" s="6"/>
      <c r="AQ93" s="6"/>
      <c r="AR93" s="6"/>
      <c r="AS93" s="6"/>
      <c r="AT93" s="6"/>
      <c r="AU93" s="6"/>
      <c r="AV93" s="6"/>
      <c r="AW93" s="6"/>
      <c r="AX93" s="6"/>
      <c r="AY93" s="6"/>
    </row>
    <row r="94" spans="1:51" ht="8.25" customHeight="1">
      <c r="A94" s="94"/>
      <c r="B94" s="95"/>
      <c r="C94" s="308"/>
      <c r="D94" s="308"/>
      <c r="E94" s="308"/>
      <c r="F94" s="307"/>
      <c r="G94" s="308"/>
      <c r="H94" s="309"/>
      <c r="I94" s="102"/>
      <c r="J94" s="102"/>
      <c r="K94" s="102"/>
      <c r="L94" s="102"/>
      <c r="M94" s="6"/>
      <c r="N94" s="347"/>
      <c r="O94" s="347"/>
      <c r="P94" s="347"/>
      <c r="Q94" s="347"/>
      <c r="R94" s="347"/>
      <c r="S94" s="347"/>
      <c r="T94" s="347"/>
      <c r="U94" s="347"/>
      <c r="V94" s="347"/>
      <c r="W94" s="347"/>
      <c r="X94" s="347"/>
      <c r="Y94" s="347"/>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row>
    <row r="95" spans="1:51" ht="41.25" customHeight="1">
      <c r="A95" s="83" t="s">
        <v>956</v>
      </c>
      <c r="B95" s="84" t="str">
        <f>VLOOKUP($A95,Orçamento!$A$9:$J$212,4,0)</f>
        <v>ESTRUTURA</v>
      </c>
      <c r="C95" s="321"/>
      <c r="D95" s="295" t="s">
        <v>1341</v>
      </c>
      <c r="E95" s="295" t="s">
        <v>1342</v>
      </c>
      <c r="F95" s="335"/>
      <c r="G95" s="297"/>
      <c r="H95" s="298"/>
      <c r="I95" s="54"/>
      <c r="J95" s="86"/>
      <c r="K95" s="57"/>
      <c r="L95" s="58"/>
      <c r="M95" s="39"/>
      <c r="N95" s="347"/>
      <c r="O95" s="345">
        <f>SUM(O96:O102)</f>
        <v>0</v>
      </c>
      <c r="P95" s="344"/>
      <c r="Q95" s="345">
        <f>SUM(Q96:Q102)</f>
        <v>3533.38</v>
      </c>
      <c r="R95" s="344"/>
      <c r="S95" s="345">
        <f>SUM(S96:S102)</f>
        <v>10150.44</v>
      </c>
      <c r="T95" s="344"/>
      <c r="U95" s="345">
        <f>SUM(U96:U102)</f>
        <v>0</v>
      </c>
      <c r="V95" s="344"/>
      <c r="W95" s="345">
        <f>SUM(W96:W102)</f>
        <v>0</v>
      </c>
      <c r="X95" s="344"/>
      <c r="Y95" s="345">
        <f>SUM(Y96:Y102)</f>
        <v>0</v>
      </c>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c r="AY95" s="39"/>
    </row>
    <row r="96" spans="1:51" ht="39.75" customHeight="1">
      <c r="A96" s="63" t="s">
        <v>958</v>
      </c>
      <c r="B96" s="66" t="str">
        <f>VLOOKUP($A96,Orçamento!$A$9:$J$212,4,0)</f>
        <v xml:space="preserve">ARMADURA EM BARRA DE AÇO CA-50 (A OU B) FYK = 500 MPA </v>
      </c>
      <c r="C96" s="302" t="str">
        <f t="shared" ref="C96:C102" si="179">IF(N96=0,"",CONCATENATE(N96," ",$I96))</f>
        <v/>
      </c>
      <c r="D96" s="304" t="str">
        <f t="shared" ref="D96:D102" si="180">IF(P96=0,"",CONCATENATE(P96," ",$I96))</f>
        <v>226,31 KG</v>
      </c>
      <c r="E96" s="322" t="str">
        <f t="shared" ref="E96:E102" si="181">IF(R96=0,"",CONCATENATE(R96," ",$I96))</f>
        <v/>
      </c>
      <c r="F96" s="336" t="str">
        <f t="shared" ref="F96:F102" si="182">IF(T96=0,"",CONCATENATE(T96," ",$I96))</f>
        <v/>
      </c>
      <c r="G96" s="302" t="str">
        <f t="shared" ref="G96:G102" si="183">IF(V96=0,"",CONCATENATE(V96," ",$I96))</f>
        <v/>
      </c>
      <c r="H96" s="302" t="str">
        <f t="shared" ref="H96:H102" si="184">IF(X96=0,"",CONCATENATE(X96," ",$I96))</f>
        <v/>
      </c>
      <c r="I96" s="71" t="str">
        <f>VLOOKUP($A96,Orçamento!$A$9:$J$212,5,0)</f>
        <v>KG</v>
      </c>
      <c r="J96" s="91">
        <f>VLOOKUP($A96,Orçamento!$A$9:$J$212,6,0)</f>
        <v>226.31</v>
      </c>
      <c r="K96" s="75">
        <f>VLOOKUP($A96,Orçamento!$A$9:$J$212,8,0)</f>
        <v>12.52</v>
      </c>
      <c r="L96" s="75">
        <f>VLOOKUP($A96,Orçamento!$A$9:$J$212,10,0)</f>
        <v>2833.4</v>
      </c>
      <c r="M96" s="39"/>
      <c r="N96" s="346"/>
      <c r="O96" s="346" t="str">
        <f t="shared" ref="O96:O102" si="185">IF(N96=0,"",TRUNC($K96*N96,2))</f>
        <v/>
      </c>
      <c r="P96" s="346">
        <f t="shared" ref="P96:P98" si="186">J96</f>
        <v>226.31</v>
      </c>
      <c r="Q96" s="346">
        <f t="shared" ref="Q96:Q102" si="187">IF(P96=0,"",TRUNC($K96*P96,2))</f>
        <v>2833.4</v>
      </c>
      <c r="R96" s="346"/>
      <c r="S96" s="346" t="str">
        <f t="shared" ref="S96:S102" si="188">IF(R96=0,"",TRUNC($K96*R96,2))</f>
        <v/>
      </c>
      <c r="T96" s="346"/>
      <c r="U96" s="346" t="str">
        <f t="shared" ref="U96:U102" si="189">IF(T96=0,"",TRUNC($K96*T96,2))</f>
        <v/>
      </c>
      <c r="V96" s="346"/>
      <c r="W96" s="346" t="str">
        <f t="shared" ref="W96:W102" si="190">IF(V96=0,"",TRUNC($K96*V96,2))</f>
        <v/>
      </c>
      <c r="X96" s="346"/>
      <c r="Y96" s="346" t="str">
        <f t="shared" ref="Y96:Y102" si="191">IF(X96=0,"",TRUNC($K96*X96,2))</f>
        <v/>
      </c>
      <c r="Z96" s="6"/>
      <c r="AA96" s="6"/>
      <c r="AB96" s="91">
        <f t="shared" ref="AB96:AB102" si="192">SUMIF($N$9:$Y$9,$N$9,N96:Y96)</f>
        <v>226.31</v>
      </c>
      <c r="AC96" s="91" t="str">
        <f t="shared" ref="AC96:AC102" si="193">IF(AB96=J96,"","FALTA")</f>
        <v/>
      </c>
      <c r="AD96" s="91">
        <f t="shared" ref="AD96:AD102" si="194">SUMIF($N$9:$Y$9,$O$9,N96:Y96)</f>
        <v>2833.4</v>
      </c>
      <c r="AE96" s="91" t="str">
        <f t="shared" ref="AE96:AE102" si="195">IF(AD96=L96,"","FALTA")</f>
        <v/>
      </c>
      <c r="AF96" s="6"/>
      <c r="AG96" s="6"/>
      <c r="AH96" s="6"/>
      <c r="AI96" s="6"/>
      <c r="AJ96" s="6"/>
      <c r="AK96" s="6"/>
      <c r="AL96" s="6"/>
      <c r="AM96" s="6"/>
      <c r="AN96" s="6"/>
      <c r="AO96" s="6"/>
      <c r="AP96" s="6"/>
      <c r="AQ96" s="6"/>
      <c r="AR96" s="6"/>
      <c r="AS96" s="6"/>
      <c r="AT96" s="6"/>
      <c r="AU96" s="6"/>
      <c r="AV96" s="6"/>
      <c r="AW96" s="6"/>
      <c r="AX96" s="6"/>
      <c r="AY96" s="6"/>
    </row>
    <row r="97" spans="1:51" ht="39.75" customHeight="1">
      <c r="A97" s="63" t="s">
        <v>961</v>
      </c>
      <c r="B97" s="66" t="str">
        <f>VLOOKUP($A97,Orçamento!$A$9:$J$212,4,0)</f>
        <v xml:space="preserve">ARMADURA EM BARRA DE AÇO CA-60 (A OU B) FYK = 600 MPA </v>
      </c>
      <c r="C97" s="302" t="str">
        <f t="shared" si="179"/>
        <v/>
      </c>
      <c r="D97" s="315" t="str">
        <f t="shared" si="180"/>
        <v>29,4 KG</v>
      </c>
      <c r="E97" s="324" t="str">
        <f t="shared" si="181"/>
        <v/>
      </c>
      <c r="F97" s="302" t="str">
        <f t="shared" si="182"/>
        <v/>
      </c>
      <c r="G97" s="302" t="str">
        <f t="shared" si="183"/>
        <v/>
      </c>
      <c r="H97" s="302" t="str">
        <f t="shared" si="184"/>
        <v/>
      </c>
      <c r="I97" s="71" t="str">
        <f>VLOOKUP($A97,Orçamento!$A$9:$J$212,5,0)</f>
        <v>KG</v>
      </c>
      <c r="J97" s="91">
        <f>VLOOKUP($A97,Orçamento!$A$9:$J$212,6,0)</f>
        <v>29.4</v>
      </c>
      <c r="K97" s="75">
        <f>VLOOKUP($A97,Orçamento!$A$9:$J$212,8,0)</f>
        <v>12.99</v>
      </c>
      <c r="L97" s="75">
        <f>VLOOKUP($A97,Orçamento!$A$9:$J$212,10,0)</f>
        <v>381.9</v>
      </c>
      <c r="M97" s="39"/>
      <c r="N97" s="346"/>
      <c r="O97" s="346" t="str">
        <f t="shared" si="185"/>
        <v/>
      </c>
      <c r="P97" s="346">
        <f t="shared" si="186"/>
        <v>29.4</v>
      </c>
      <c r="Q97" s="346">
        <f t="shared" si="187"/>
        <v>381.9</v>
      </c>
      <c r="R97" s="346"/>
      <c r="S97" s="346" t="str">
        <f t="shared" si="188"/>
        <v/>
      </c>
      <c r="T97" s="346"/>
      <c r="U97" s="346" t="str">
        <f t="shared" si="189"/>
        <v/>
      </c>
      <c r="V97" s="346"/>
      <c r="W97" s="346" t="str">
        <f t="shared" si="190"/>
        <v/>
      </c>
      <c r="X97" s="346"/>
      <c r="Y97" s="346" t="str">
        <f t="shared" si="191"/>
        <v/>
      </c>
      <c r="Z97" s="6"/>
      <c r="AA97" s="6"/>
      <c r="AB97" s="91">
        <f t="shared" si="192"/>
        <v>29.4</v>
      </c>
      <c r="AC97" s="91" t="str">
        <f t="shared" si="193"/>
        <v/>
      </c>
      <c r="AD97" s="91">
        <f t="shared" si="194"/>
        <v>381.9</v>
      </c>
      <c r="AE97" s="91" t="str">
        <f t="shared" si="195"/>
        <v/>
      </c>
      <c r="AF97" s="6"/>
      <c r="AG97" s="6"/>
      <c r="AH97" s="6"/>
      <c r="AI97" s="6"/>
      <c r="AJ97" s="6"/>
      <c r="AK97" s="6"/>
      <c r="AL97" s="6"/>
      <c r="AM97" s="6"/>
      <c r="AN97" s="6"/>
      <c r="AO97" s="6"/>
      <c r="AP97" s="6"/>
      <c r="AQ97" s="6"/>
      <c r="AR97" s="6"/>
      <c r="AS97" s="6"/>
      <c r="AT97" s="6"/>
      <c r="AU97" s="6"/>
      <c r="AV97" s="6"/>
      <c r="AW97" s="6"/>
      <c r="AX97" s="6"/>
      <c r="AY97" s="6"/>
    </row>
    <row r="98" spans="1:51" ht="60" customHeight="1">
      <c r="A98" s="63" t="s">
        <v>965</v>
      </c>
      <c r="B98" s="66" t="str">
        <f>VLOOKUP($A98,Orçamento!$A$9:$J$212,4,0)</f>
        <v xml:space="preserve">ARMAÇÃO DO SISTEMA DE PAREDES DE CONCRETO, EXECUTADA EM PLATIBANDAS, TELA Q-92. AF_12/2024_PS </v>
      </c>
      <c r="C98" s="332" t="str">
        <f t="shared" si="179"/>
        <v/>
      </c>
      <c r="D98" s="305" t="str">
        <f t="shared" si="180"/>
        <v>23,44 KG</v>
      </c>
      <c r="E98" s="323" t="str">
        <f t="shared" si="181"/>
        <v/>
      </c>
      <c r="F98" s="302" t="str">
        <f t="shared" si="182"/>
        <v/>
      </c>
      <c r="G98" s="302" t="str">
        <f t="shared" si="183"/>
        <v/>
      </c>
      <c r="H98" s="302" t="str">
        <f t="shared" si="184"/>
        <v/>
      </c>
      <c r="I98" s="71" t="str">
        <f>VLOOKUP($A98,Orçamento!$A$9:$J$212,5,0)</f>
        <v>KG</v>
      </c>
      <c r="J98" s="91">
        <f>VLOOKUP($A98,Orçamento!$A$9:$J$212,6,0)</f>
        <v>23.44</v>
      </c>
      <c r="K98" s="75">
        <f>VLOOKUP($A98,Orçamento!$A$9:$J$212,8,0)</f>
        <v>13.57</v>
      </c>
      <c r="L98" s="75">
        <f>VLOOKUP($A98,Orçamento!$A$9:$J$212,10,0)</f>
        <v>318.08</v>
      </c>
      <c r="M98" s="39"/>
      <c r="N98" s="346"/>
      <c r="O98" s="346" t="str">
        <f t="shared" si="185"/>
        <v/>
      </c>
      <c r="P98" s="346">
        <f t="shared" si="186"/>
        <v>23.44</v>
      </c>
      <c r="Q98" s="346">
        <f t="shared" si="187"/>
        <v>318.08</v>
      </c>
      <c r="R98" s="346"/>
      <c r="S98" s="346" t="str">
        <f t="shared" si="188"/>
        <v/>
      </c>
      <c r="T98" s="346"/>
      <c r="U98" s="346" t="str">
        <f t="shared" si="189"/>
        <v/>
      </c>
      <c r="V98" s="346"/>
      <c r="W98" s="346" t="str">
        <f t="shared" si="190"/>
        <v/>
      </c>
      <c r="X98" s="346"/>
      <c r="Y98" s="346" t="str">
        <f t="shared" si="191"/>
        <v/>
      </c>
      <c r="Z98" s="6"/>
      <c r="AA98" s="6"/>
      <c r="AB98" s="91">
        <f t="shared" si="192"/>
        <v>23.44</v>
      </c>
      <c r="AC98" s="91" t="str">
        <f t="shared" si="193"/>
        <v/>
      </c>
      <c r="AD98" s="91">
        <f t="shared" si="194"/>
        <v>318.08</v>
      </c>
      <c r="AE98" s="91" t="str">
        <f t="shared" si="195"/>
        <v/>
      </c>
      <c r="AF98" s="6"/>
      <c r="AG98" s="6"/>
      <c r="AH98" s="6"/>
      <c r="AI98" s="6"/>
      <c r="AJ98" s="6"/>
      <c r="AK98" s="6"/>
      <c r="AL98" s="6"/>
      <c r="AM98" s="6"/>
      <c r="AN98" s="6"/>
      <c r="AO98" s="6"/>
      <c r="AP98" s="6"/>
      <c r="AQ98" s="6"/>
      <c r="AR98" s="6"/>
      <c r="AS98" s="6"/>
      <c r="AT98" s="6"/>
      <c r="AU98" s="6"/>
      <c r="AV98" s="6"/>
      <c r="AW98" s="6"/>
      <c r="AX98" s="6"/>
      <c r="AY98" s="6"/>
    </row>
    <row r="99" spans="1:51" ht="60" customHeight="1">
      <c r="A99" s="63" t="s">
        <v>969</v>
      </c>
      <c r="B99" s="66" t="str">
        <f>VLOOKUP($A99,Orçamento!$A$9:$J$212,4,0)</f>
        <v xml:space="preserve">FORMA PLANA EM COMPENSADO PARA OBRA DE ARTE, SEM CIMBRAMENTO </v>
      </c>
      <c r="C99" s="302" t="str">
        <f t="shared" si="179"/>
        <v/>
      </c>
      <c r="D99" s="302" t="str">
        <f t="shared" si="180"/>
        <v/>
      </c>
      <c r="E99" s="304" t="str">
        <f t="shared" si="181"/>
        <v>34,78 M2</v>
      </c>
      <c r="F99" s="302" t="str">
        <f t="shared" si="182"/>
        <v/>
      </c>
      <c r="G99" s="302" t="str">
        <f t="shared" si="183"/>
        <v/>
      </c>
      <c r="H99" s="302" t="str">
        <f t="shared" si="184"/>
        <v/>
      </c>
      <c r="I99" s="71" t="str">
        <f>VLOOKUP($A99,Orçamento!$A$9:$J$212,5,0)</f>
        <v>M2</v>
      </c>
      <c r="J99" s="91">
        <f>VLOOKUP($A99,Orçamento!$A$9:$J$212,6,0)</f>
        <v>34.78</v>
      </c>
      <c r="K99" s="75">
        <f>VLOOKUP($A99,Orçamento!$A$9:$J$212,8,0)</f>
        <v>179.59</v>
      </c>
      <c r="L99" s="75">
        <f>VLOOKUP($A99,Orçamento!$A$9:$J$212,10,0)</f>
        <v>6246.14</v>
      </c>
      <c r="M99" s="39"/>
      <c r="N99" s="346"/>
      <c r="O99" s="346" t="str">
        <f t="shared" si="185"/>
        <v/>
      </c>
      <c r="P99" s="346"/>
      <c r="Q99" s="346" t="str">
        <f t="shared" si="187"/>
        <v/>
      </c>
      <c r="R99" s="346">
        <f t="shared" ref="R99:R102" si="196">J99</f>
        <v>34.78</v>
      </c>
      <c r="S99" s="346">
        <f t="shared" si="188"/>
        <v>6246.14</v>
      </c>
      <c r="T99" s="346"/>
      <c r="U99" s="346" t="str">
        <f t="shared" si="189"/>
        <v/>
      </c>
      <c r="V99" s="346"/>
      <c r="W99" s="346" t="str">
        <f t="shared" si="190"/>
        <v/>
      </c>
      <c r="X99" s="346"/>
      <c r="Y99" s="346" t="str">
        <f t="shared" si="191"/>
        <v/>
      </c>
      <c r="Z99" s="6"/>
      <c r="AA99" s="6"/>
      <c r="AB99" s="91">
        <f t="shared" si="192"/>
        <v>34.78</v>
      </c>
      <c r="AC99" s="91" t="str">
        <f t="shared" si="193"/>
        <v/>
      </c>
      <c r="AD99" s="91">
        <f t="shared" si="194"/>
        <v>6246.14</v>
      </c>
      <c r="AE99" s="91" t="str">
        <f t="shared" si="195"/>
        <v/>
      </c>
      <c r="AF99" s="6"/>
      <c r="AG99" s="6"/>
      <c r="AH99" s="6"/>
      <c r="AI99" s="6"/>
      <c r="AJ99" s="6"/>
      <c r="AK99" s="6"/>
      <c r="AL99" s="6"/>
      <c r="AM99" s="6"/>
      <c r="AN99" s="6"/>
      <c r="AO99" s="6"/>
      <c r="AP99" s="6"/>
      <c r="AQ99" s="6"/>
      <c r="AR99" s="6"/>
      <c r="AS99" s="6"/>
      <c r="AT99" s="6"/>
      <c r="AU99" s="6"/>
      <c r="AV99" s="6"/>
      <c r="AW99" s="6"/>
      <c r="AX99" s="6"/>
      <c r="AY99" s="6"/>
    </row>
    <row r="100" spans="1:51" ht="39.75" customHeight="1">
      <c r="A100" s="63" t="s">
        <v>971</v>
      </c>
      <c r="B100" s="66" t="str">
        <f>VLOOKUP($A100,Orçamento!$A$9:$J$212,4,0)</f>
        <v xml:space="preserve">CIMBRAMENTO TUBULAR METÁLICO </v>
      </c>
      <c r="C100" s="302" t="str">
        <f t="shared" si="179"/>
        <v/>
      </c>
      <c r="D100" s="302" t="str">
        <f t="shared" si="180"/>
        <v/>
      </c>
      <c r="E100" s="315" t="str">
        <f t="shared" si="181"/>
        <v>82,25 M3MES</v>
      </c>
      <c r="F100" s="302" t="str">
        <f t="shared" si="182"/>
        <v/>
      </c>
      <c r="G100" s="302" t="str">
        <f t="shared" si="183"/>
        <v/>
      </c>
      <c r="H100" s="302" t="str">
        <f t="shared" si="184"/>
        <v/>
      </c>
      <c r="I100" s="71" t="str">
        <f>VLOOKUP($A100,Orçamento!$A$9:$J$212,5,0)</f>
        <v>M3MES</v>
      </c>
      <c r="J100" s="91">
        <f>VLOOKUP($A100,Orçamento!$A$9:$J$212,6,0)</f>
        <v>82.25</v>
      </c>
      <c r="K100" s="75">
        <f>VLOOKUP($A100,Orçamento!$A$9:$J$212,8,0)</f>
        <v>15.39</v>
      </c>
      <c r="L100" s="75">
        <f>VLOOKUP($A100,Orçamento!$A$9:$J$212,10,0)</f>
        <v>1265.82</v>
      </c>
      <c r="M100" s="39"/>
      <c r="N100" s="346"/>
      <c r="O100" s="346" t="str">
        <f t="shared" si="185"/>
        <v/>
      </c>
      <c r="P100" s="346"/>
      <c r="Q100" s="346" t="str">
        <f t="shared" si="187"/>
        <v/>
      </c>
      <c r="R100" s="346">
        <f t="shared" si="196"/>
        <v>82.25</v>
      </c>
      <c r="S100" s="346">
        <f t="shared" si="188"/>
        <v>1265.82</v>
      </c>
      <c r="T100" s="346"/>
      <c r="U100" s="346" t="str">
        <f t="shared" si="189"/>
        <v/>
      </c>
      <c r="V100" s="346"/>
      <c r="W100" s="346" t="str">
        <f t="shared" si="190"/>
        <v/>
      </c>
      <c r="X100" s="346"/>
      <c r="Y100" s="346" t="str">
        <f t="shared" si="191"/>
        <v/>
      </c>
      <c r="Z100" s="6"/>
      <c r="AA100" s="6"/>
      <c r="AB100" s="91">
        <f t="shared" si="192"/>
        <v>82.25</v>
      </c>
      <c r="AC100" s="91" t="str">
        <f t="shared" si="193"/>
        <v/>
      </c>
      <c r="AD100" s="91">
        <f t="shared" si="194"/>
        <v>1265.82</v>
      </c>
      <c r="AE100" s="91" t="str">
        <f t="shared" si="195"/>
        <v/>
      </c>
      <c r="AF100" s="6"/>
      <c r="AG100" s="6"/>
      <c r="AH100" s="6"/>
      <c r="AI100" s="6"/>
      <c r="AJ100" s="6"/>
      <c r="AK100" s="6"/>
      <c r="AL100" s="6"/>
      <c r="AM100" s="6"/>
      <c r="AN100" s="6"/>
      <c r="AO100" s="6"/>
      <c r="AP100" s="6"/>
      <c r="AQ100" s="6"/>
      <c r="AR100" s="6"/>
      <c r="AS100" s="6"/>
      <c r="AT100" s="6"/>
      <c r="AU100" s="6"/>
      <c r="AV100" s="6"/>
      <c r="AW100" s="6"/>
      <c r="AX100" s="6"/>
      <c r="AY100" s="6"/>
    </row>
    <row r="101" spans="1:51" ht="79.5" customHeight="1">
      <c r="A101" s="63" t="s">
        <v>975</v>
      </c>
      <c r="B101" s="66" t="str">
        <f>VLOOKUP($A101,Orçamento!$A$9:$J$212,4,0)</f>
        <v xml:space="preserve">CONCRETO FCK = 25MPA, TRAÇO 1:2,3:2,7 (EM MASSA SECA DE CIMENTO/ AREIA MÉDIA/ BRITA 1) - PREPARO MECÂNICO COM BETONEIRA 400 L. AF_05/2021 </v>
      </c>
      <c r="C101" s="302" t="str">
        <f t="shared" si="179"/>
        <v/>
      </c>
      <c r="D101" s="302" t="str">
        <f t="shared" si="180"/>
        <v/>
      </c>
      <c r="E101" s="315" t="str">
        <f t="shared" si="181"/>
        <v>2,38 M3</v>
      </c>
      <c r="F101" s="302" t="str">
        <f t="shared" si="182"/>
        <v/>
      </c>
      <c r="G101" s="302" t="str">
        <f t="shared" si="183"/>
        <v/>
      </c>
      <c r="H101" s="302" t="str">
        <f t="shared" si="184"/>
        <v/>
      </c>
      <c r="I101" s="71" t="str">
        <f>VLOOKUP($A101,Orçamento!$A$9:$J$212,5,0)</f>
        <v>M3</v>
      </c>
      <c r="J101" s="91">
        <f>VLOOKUP($A101,Orçamento!$A$9:$J$212,6,0)</f>
        <v>2.38</v>
      </c>
      <c r="K101" s="75">
        <f>VLOOKUP($A101,Orçamento!$A$9:$J$212,8,0)</f>
        <v>613.33000000000004</v>
      </c>
      <c r="L101" s="75">
        <f>VLOOKUP($A101,Orçamento!$A$9:$J$212,10,0)</f>
        <v>1459.72</v>
      </c>
      <c r="M101" s="39"/>
      <c r="N101" s="346"/>
      <c r="O101" s="346" t="str">
        <f t="shared" si="185"/>
        <v/>
      </c>
      <c r="P101" s="346"/>
      <c r="Q101" s="346" t="str">
        <f t="shared" si="187"/>
        <v/>
      </c>
      <c r="R101" s="346">
        <f t="shared" si="196"/>
        <v>2.38</v>
      </c>
      <c r="S101" s="346">
        <f t="shared" si="188"/>
        <v>1459.72</v>
      </c>
      <c r="T101" s="346"/>
      <c r="U101" s="346" t="str">
        <f t="shared" si="189"/>
        <v/>
      </c>
      <c r="V101" s="346"/>
      <c r="W101" s="346" t="str">
        <f t="shared" si="190"/>
        <v/>
      </c>
      <c r="X101" s="346"/>
      <c r="Y101" s="346" t="str">
        <f t="shared" si="191"/>
        <v/>
      </c>
      <c r="Z101" s="6"/>
      <c r="AA101" s="6"/>
      <c r="AB101" s="91">
        <f t="shared" si="192"/>
        <v>2.38</v>
      </c>
      <c r="AC101" s="91" t="str">
        <f t="shared" si="193"/>
        <v/>
      </c>
      <c r="AD101" s="91">
        <f t="shared" si="194"/>
        <v>1459.72</v>
      </c>
      <c r="AE101" s="91" t="str">
        <f t="shared" si="195"/>
        <v/>
      </c>
      <c r="AF101" s="6"/>
      <c r="AG101" s="6"/>
      <c r="AH101" s="6"/>
      <c r="AI101" s="6"/>
      <c r="AJ101" s="6"/>
      <c r="AK101" s="6"/>
      <c r="AL101" s="6"/>
      <c r="AM101" s="6"/>
      <c r="AN101" s="6"/>
      <c r="AO101" s="6"/>
      <c r="AP101" s="6"/>
      <c r="AQ101" s="6"/>
      <c r="AR101" s="6"/>
      <c r="AS101" s="6"/>
      <c r="AT101" s="6"/>
      <c r="AU101" s="6"/>
      <c r="AV101" s="6"/>
      <c r="AW101" s="6"/>
      <c r="AX101" s="6"/>
      <c r="AY101" s="6"/>
    </row>
    <row r="102" spans="1:51" ht="60" customHeight="1">
      <c r="A102" s="63" t="s">
        <v>977</v>
      </c>
      <c r="B102" s="66" t="str">
        <f>VLOOKUP($A102,Orçamento!$A$9:$J$212,4,0)</f>
        <v xml:space="preserve">LANÇAMENTO COM USO DE BALDES, ADENSAMENTO E ACABAMENTO DE CONCRETO EM ESTRUTURAS. AF_02/2022 </v>
      </c>
      <c r="C102" s="302" t="str">
        <f t="shared" si="179"/>
        <v/>
      </c>
      <c r="D102" s="302" t="str">
        <f t="shared" si="180"/>
        <v/>
      </c>
      <c r="E102" s="305" t="str">
        <f t="shared" si="181"/>
        <v>2,38 M3</v>
      </c>
      <c r="F102" s="314" t="str">
        <f t="shared" si="182"/>
        <v/>
      </c>
      <c r="G102" s="302" t="str">
        <f t="shared" si="183"/>
        <v/>
      </c>
      <c r="H102" s="302" t="str">
        <f t="shared" si="184"/>
        <v/>
      </c>
      <c r="I102" s="71" t="str">
        <f>VLOOKUP($A102,Orçamento!$A$9:$J$212,5,0)</f>
        <v>M3</v>
      </c>
      <c r="J102" s="91">
        <f>VLOOKUP($A102,Orçamento!$A$9:$J$212,6,0)</f>
        <v>2.38</v>
      </c>
      <c r="K102" s="75">
        <f>VLOOKUP($A102,Orçamento!$A$9:$J$212,8,0)</f>
        <v>495.28</v>
      </c>
      <c r="L102" s="75">
        <f>VLOOKUP($A102,Orçamento!$A$9:$J$212,10,0)</f>
        <v>1178.76</v>
      </c>
      <c r="M102" s="39"/>
      <c r="N102" s="346"/>
      <c r="O102" s="346" t="str">
        <f t="shared" si="185"/>
        <v/>
      </c>
      <c r="P102" s="346"/>
      <c r="Q102" s="346" t="str">
        <f t="shared" si="187"/>
        <v/>
      </c>
      <c r="R102" s="346">
        <f t="shared" si="196"/>
        <v>2.38</v>
      </c>
      <c r="S102" s="346">
        <f t="shared" si="188"/>
        <v>1178.76</v>
      </c>
      <c r="T102" s="346"/>
      <c r="U102" s="346" t="str">
        <f t="shared" si="189"/>
        <v/>
      </c>
      <c r="V102" s="346"/>
      <c r="W102" s="346" t="str">
        <f t="shared" si="190"/>
        <v/>
      </c>
      <c r="X102" s="346"/>
      <c r="Y102" s="346" t="str">
        <f t="shared" si="191"/>
        <v/>
      </c>
      <c r="Z102" s="6"/>
      <c r="AA102" s="6"/>
      <c r="AB102" s="91">
        <f t="shared" si="192"/>
        <v>2.38</v>
      </c>
      <c r="AC102" s="91" t="str">
        <f t="shared" si="193"/>
        <v/>
      </c>
      <c r="AD102" s="91">
        <f t="shared" si="194"/>
        <v>1178.76</v>
      </c>
      <c r="AE102" s="91" t="str">
        <f t="shared" si="195"/>
        <v/>
      </c>
      <c r="AF102" s="6"/>
      <c r="AG102" s="6"/>
      <c r="AH102" s="6"/>
      <c r="AI102" s="6"/>
      <c r="AJ102" s="6"/>
      <c r="AK102" s="6"/>
      <c r="AL102" s="6"/>
      <c r="AM102" s="6"/>
      <c r="AN102" s="6"/>
      <c r="AO102" s="6"/>
      <c r="AP102" s="6"/>
      <c r="AQ102" s="6"/>
      <c r="AR102" s="6"/>
      <c r="AS102" s="6"/>
      <c r="AT102" s="6"/>
      <c r="AU102" s="6"/>
      <c r="AV102" s="6"/>
      <c r="AW102" s="6"/>
      <c r="AX102" s="6"/>
      <c r="AY102" s="6"/>
    </row>
    <row r="103" spans="1:51" ht="8.25" customHeight="1">
      <c r="A103" s="94"/>
      <c r="B103" s="95"/>
      <c r="C103" s="308"/>
      <c r="D103" s="308"/>
      <c r="E103" s="307"/>
      <c r="F103" s="307"/>
      <c r="G103" s="308"/>
      <c r="H103" s="309"/>
      <c r="I103" s="102"/>
      <c r="J103" s="102"/>
      <c r="K103" s="102"/>
      <c r="L103" s="102"/>
      <c r="M103" s="6"/>
      <c r="N103" s="347"/>
      <c r="O103" s="347"/>
      <c r="P103" s="347"/>
      <c r="Q103" s="347"/>
      <c r="R103" s="347"/>
      <c r="S103" s="347"/>
      <c r="T103" s="347"/>
      <c r="U103" s="347"/>
      <c r="V103" s="347"/>
      <c r="W103" s="347"/>
      <c r="X103" s="347"/>
      <c r="Y103" s="347"/>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row>
    <row r="104" spans="1:51" ht="41.25" customHeight="1">
      <c r="A104" s="83" t="s">
        <v>983</v>
      </c>
      <c r="B104" s="84" t="str">
        <f>VLOOKUP($A104,Orçamento!$A$9:$J$212,4,0)</f>
        <v>ACABAMENTO</v>
      </c>
      <c r="C104" s="321"/>
      <c r="D104" s="321"/>
      <c r="E104" s="321"/>
      <c r="F104" s="337" t="s">
        <v>1483</v>
      </c>
      <c r="G104" s="297"/>
      <c r="H104" s="298"/>
      <c r="I104" s="54"/>
      <c r="J104" s="86"/>
      <c r="K104" s="57"/>
      <c r="L104" s="58"/>
      <c r="M104" s="39"/>
      <c r="N104" s="347"/>
      <c r="O104" s="345">
        <f>SUM(O105:O109)</f>
        <v>0</v>
      </c>
      <c r="P104" s="344"/>
      <c r="Q104" s="345">
        <f>SUM(Q105:Q109)</f>
        <v>0</v>
      </c>
      <c r="R104" s="344"/>
      <c r="S104" s="345">
        <f>SUM(S105:S109)</f>
        <v>0</v>
      </c>
      <c r="T104" s="344"/>
      <c r="U104" s="345">
        <f>SUM(U105:U109)</f>
        <v>4295.1099999999997</v>
      </c>
      <c r="V104" s="344"/>
      <c r="W104" s="345">
        <f>SUM(W105:W109)</f>
        <v>0</v>
      </c>
      <c r="X104" s="344"/>
      <c r="Y104" s="345">
        <f>SUM(Y105:Y109)</f>
        <v>0</v>
      </c>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c r="AY104" s="39"/>
    </row>
    <row r="105" spans="1:51" ht="39.75" customHeight="1">
      <c r="A105" s="63" t="s">
        <v>991</v>
      </c>
      <c r="B105" s="66" t="str">
        <f>VLOOKUP($A105,Orçamento!$A$9:$J$212,4,0)</f>
        <v xml:space="preserve">RESINA ACRÍLICA PLASTIFICANTE </v>
      </c>
      <c r="C105" s="302" t="str">
        <f t="shared" ref="C105:C109" si="197">IF(N105=0,"",CONCATENATE(N105," ",$I105))</f>
        <v/>
      </c>
      <c r="D105" s="302" t="str">
        <f t="shared" ref="D105:D109" si="198">IF(P105=0,"",CONCATENATE(P105," ",$I105))</f>
        <v/>
      </c>
      <c r="E105" s="302" t="str">
        <f t="shared" ref="E105:E109" si="199">IF(R105=0,"",CONCATENATE(R105," ",$I105))</f>
        <v/>
      </c>
      <c r="F105" s="304" t="str">
        <f t="shared" ref="F105:F109" si="200">IF(T105=0,"",CONCATENATE(T105," ",$I105))</f>
        <v>34,78 M2</v>
      </c>
      <c r="G105" s="302" t="str">
        <f t="shared" ref="G105:G109" si="201">IF(V105=0,"",CONCATENATE(V105," ",$I105))</f>
        <v/>
      </c>
      <c r="H105" s="302" t="str">
        <f t="shared" ref="H105:H109" si="202">IF(X105=0,"",CONCATENATE(X105," ",$I105))</f>
        <v/>
      </c>
      <c r="I105" s="71" t="str">
        <f>VLOOKUP($A105,Orçamento!$A$9:$J$212,5,0)</f>
        <v>M2</v>
      </c>
      <c r="J105" s="91">
        <f>VLOOKUP($A105,Orçamento!$A$9:$J$212,6,0)</f>
        <v>34.78</v>
      </c>
      <c r="K105" s="75">
        <f>VLOOKUP($A105,Orçamento!$A$9:$J$212,8,0)</f>
        <v>40.39</v>
      </c>
      <c r="L105" s="75">
        <f>VLOOKUP($A105,Orçamento!$A$9:$J$212,10,0)</f>
        <v>1404.76</v>
      </c>
      <c r="M105" s="39"/>
      <c r="N105" s="346"/>
      <c r="O105" s="346" t="str">
        <f t="shared" ref="O105:O109" si="203">IF(N105=0,"",TRUNC($K105*N105,2))</f>
        <v/>
      </c>
      <c r="P105" s="346"/>
      <c r="Q105" s="346" t="str">
        <f t="shared" ref="Q105:Q109" si="204">IF(P105=0,"",TRUNC($K105*P105,2))</f>
        <v/>
      </c>
      <c r="R105" s="346"/>
      <c r="S105" s="346" t="str">
        <f t="shared" ref="S105:S109" si="205">IF(R105=0,"",TRUNC($K105*R105,2))</f>
        <v/>
      </c>
      <c r="T105" s="346">
        <f t="shared" ref="T105:T109" si="206">J105</f>
        <v>34.78</v>
      </c>
      <c r="U105" s="346">
        <f t="shared" ref="U105:U109" si="207">IF(T105=0,"",TRUNC($K105*T105,2))</f>
        <v>1404.76</v>
      </c>
      <c r="V105" s="346"/>
      <c r="W105" s="346" t="str">
        <f t="shared" ref="W105:W109" si="208">IF(V105=0,"",TRUNC($K105*V105,2))</f>
        <v/>
      </c>
      <c r="X105" s="346"/>
      <c r="Y105" s="346" t="str">
        <f t="shared" ref="Y105:Y109" si="209">IF(X105=0,"",TRUNC($K105*X105,2))</f>
        <v/>
      </c>
      <c r="Z105" s="6"/>
      <c r="AA105" s="6"/>
      <c r="AB105" s="91">
        <f t="shared" ref="AB105:AB109" si="210">SUMIF($N$9:$Y$9,$N$9,N105:Y105)</f>
        <v>34.78</v>
      </c>
      <c r="AC105" s="91" t="str">
        <f t="shared" ref="AC105:AC109" si="211">IF(AB105=J105,"","FALTA")</f>
        <v/>
      </c>
      <c r="AD105" s="91">
        <f t="shared" ref="AD105:AD109" si="212">SUMIF($N$9:$Y$9,$O$9,N105:Y105)</f>
        <v>1404.76</v>
      </c>
      <c r="AE105" s="91" t="str">
        <f t="shared" ref="AE105:AE109" si="213">IF(AD105=L105,"","FALTA")</f>
        <v/>
      </c>
      <c r="AF105" s="6"/>
      <c r="AG105" s="6"/>
      <c r="AH105" s="6"/>
      <c r="AI105" s="6"/>
      <c r="AJ105" s="6"/>
      <c r="AK105" s="6"/>
      <c r="AL105" s="6"/>
      <c r="AM105" s="6"/>
      <c r="AN105" s="6"/>
      <c r="AO105" s="6"/>
      <c r="AP105" s="6"/>
      <c r="AQ105" s="6"/>
      <c r="AR105" s="6"/>
      <c r="AS105" s="6"/>
      <c r="AT105" s="6"/>
      <c r="AU105" s="6"/>
      <c r="AV105" s="6"/>
      <c r="AW105" s="6"/>
      <c r="AX105" s="6"/>
      <c r="AY105" s="6"/>
    </row>
    <row r="106" spans="1:51" ht="60" customHeight="1">
      <c r="A106" s="63" t="s">
        <v>1008</v>
      </c>
      <c r="B106" s="66" t="str">
        <f>VLOOKUP($A106,Orçamento!$A$9:$J$212,4,0)</f>
        <v xml:space="preserve">MOBILIÁRIO EM CONCRETO ARMADO PRÉ-MOLDADO - FCK= 25 MPA </v>
      </c>
      <c r="C106" s="302" t="str">
        <f t="shared" si="197"/>
        <v/>
      </c>
      <c r="D106" s="302" t="str">
        <f t="shared" si="198"/>
        <v/>
      </c>
      <c r="E106" s="302" t="str">
        <f t="shared" si="199"/>
        <v/>
      </c>
      <c r="F106" s="315" t="str">
        <f t="shared" si="200"/>
        <v>0,24 M3</v>
      </c>
      <c r="G106" s="302" t="str">
        <f t="shared" si="201"/>
        <v/>
      </c>
      <c r="H106" s="302" t="str">
        <f t="shared" si="202"/>
        <v/>
      </c>
      <c r="I106" s="71" t="str">
        <f>VLOOKUP($A106,Orçamento!$A$9:$J$212,5,0)</f>
        <v>M3</v>
      </c>
      <c r="J106" s="91">
        <f>VLOOKUP($A106,Orçamento!$A$9:$J$212,6,0)</f>
        <v>0.24</v>
      </c>
      <c r="K106" s="75">
        <f>VLOOKUP($A106,Orçamento!$A$9:$J$212,8,0)</f>
        <v>3956.41</v>
      </c>
      <c r="L106" s="75">
        <f>VLOOKUP($A106,Orçamento!$A$9:$J$212,10,0)</f>
        <v>949.53</v>
      </c>
      <c r="M106" s="39"/>
      <c r="N106" s="346"/>
      <c r="O106" s="346" t="str">
        <f t="shared" si="203"/>
        <v/>
      </c>
      <c r="P106" s="346"/>
      <c r="Q106" s="346" t="str">
        <f t="shared" si="204"/>
        <v/>
      </c>
      <c r="R106" s="346"/>
      <c r="S106" s="346" t="str">
        <f t="shared" si="205"/>
        <v/>
      </c>
      <c r="T106" s="346">
        <f t="shared" si="206"/>
        <v>0.24</v>
      </c>
      <c r="U106" s="346">
        <f t="shared" si="207"/>
        <v>949.53</v>
      </c>
      <c r="V106" s="346"/>
      <c r="W106" s="346" t="str">
        <f t="shared" si="208"/>
        <v/>
      </c>
      <c r="X106" s="346"/>
      <c r="Y106" s="346" t="str">
        <f t="shared" si="209"/>
        <v/>
      </c>
      <c r="Z106" s="6"/>
      <c r="AA106" s="6"/>
      <c r="AB106" s="91">
        <f t="shared" si="210"/>
        <v>0.24</v>
      </c>
      <c r="AC106" s="91" t="str">
        <f t="shared" si="211"/>
        <v/>
      </c>
      <c r="AD106" s="91">
        <f t="shared" si="212"/>
        <v>949.53</v>
      </c>
      <c r="AE106" s="91" t="str">
        <f t="shared" si="213"/>
        <v/>
      </c>
      <c r="AF106" s="6"/>
      <c r="AG106" s="6"/>
      <c r="AH106" s="6"/>
      <c r="AI106" s="6"/>
      <c r="AJ106" s="6"/>
      <c r="AK106" s="6"/>
      <c r="AL106" s="6"/>
      <c r="AM106" s="6"/>
      <c r="AN106" s="6"/>
      <c r="AO106" s="6"/>
      <c r="AP106" s="6"/>
      <c r="AQ106" s="6"/>
      <c r="AR106" s="6"/>
      <c r="AS106" s="6"/>
      <c r="AT106" s="6"/>
      <c r="AU106" s="6"/>
      <c r="AV106" s="6"/>
      <c r="AW106" s="6"/>
      <c r="AX106" s="6"/>
      <c r="AY106" s="6"/>
    </row>
    <row r="107" spans="1:51" ht="60" customHeight="1">
      <c r="A107" s="63" t="s">
        <v>1012</v>
      </c>
      <c r="B107" s="66" t="str">
        <f>VLOOKUP($A107,Orçamento!$A$9:$J$212,4,0)</f>
        <v xml:space="preserve">CORRIMÃO EM TUBO DE AÇO INOXIDÁVEL ESCOVADO, DIÂMETRO DE 1 1/2´ E MONTANTES COM DIÂMETRO DE 2´ </v>
      </c>
      <c r="C107" s="302" t="str">
        <f t="shared" si="197"/>
        <v/>
      </c>
      <c r="D107" s="302" t="str">
        <f t="shared" si="198"/>
        <v/>
      </c>
      <c r="E107" s="302" t="str">
        <f t="shared" si="199"/>
        <v/>
      </c>
      <c r="F107" s="315" t="str">
        <f t="shared" si="200"/>
        <v>1,6 M</v>
      </c>
      <c r="G107" s="302" t="str">
        <f t="shared" si="201"/>
        <v/>
      </c>
      <c r="H107" s="302" t="str">
        <f t="shared" si="202"/>
        <v/>
      </c>
      <c r="I107" s="71" t="str">
        <f>VLOOKUP($A107,Orçamento!$A$9:$J$212,5,0)</f>
        <v>M</v>
      </c>
      <c r="J107" s="91">
        <f>VLOOKUP($A107,Orçamento!$A$9:$J$212,6,0)</f>
        <v>1.6</v>
      </c>
      <c r="K107" s="75">
        <f>VLOOKUP($A107,Orçamento!$A$9:$J$212,8,0)</f>
        <v>785.49</v>
      </c>
      <c r="L107" s="75">
        <f>VLOOKUP($A107,Orçamento!$A$9:$J$212,10,0)</f>
        <v>1256.78</v>
      </c>
      <c r="M107" s="39"/>
      <c r="N107" s="346"/>
      <c r="O107" s="346" t="str">
        <f t="shared" si="203"/>
        <v/>
      </c>
      <c r="P107" s="346"/>
      <c r="Q107" s="346" t="str">
        <f t="shared" si="204"/>
        <v/>
      </c>
      <c r="R107" s="346"/>
      <c r="S107" s="346" t="str">
        <f t="shared" si="205"/>
        <v/>
      </c>
      <c r="T107" s="346">
        <f t="shared" si="206"/>
        <v>1.6</v>
      </c>
      <c r="U107" s="346">
        <f t="shared" si="207"/>
        <v>1256.78</v>
      </c>
      <c r="V107" s="346"/>
      <c r="W107" s="346" t="str">
        <f t="shared" si="208"/>
        <v/>
      </c>
      <c r="X107" s="346"/>
      <c r="Y107" s="346" t="str">
        <f t="shared" si="209"/>
        <v/>
      </c>
      <c r="Z107" s="6"/>
      <c r="AA107" s="6"/>
      <c r="AB107" s="91">
        <f t="shared" si="210"/>
        <v>1.6</v>
      </c>
      <c r="AC107" s="91" t="str">
        <f t="shared" si="211"/>
        <v/>
      </c>
      <c r="AD107" s="91">
        <f t="shared" si="212"/>
        <v>1256.78</v>
      </c>
      <c r="AE107" s="91" t="str">
        <f t="shared" si="213"/>
        <v/>
      </c>
      <c r="AF107" s="6"/>
      <c r="AG107" s="6"/>
      <c r="AH107" s="6"/>
      <c r="AI107" s="6"/>
      <c r="AJ107" s="6"/>
      <c r="AK107" s="6"/>
      <c r="AL107" s="6"/>
      <c r="AM107" s="6"/>
      <c r="AN107" s="6"/>
      <c r="AO107" s="6"/>
      <c r="AP107" s="6"/>
      <c r="AQ107" s="6"/>
      <c r="AR107" s="6"/>
      <c r="AS107" s="6"/>
      <c r="AT107" s="6"/>
      <c r="AU107" s="6"/>
      <c r="AV107" s="6"/>
      <c r="AW107" s="6"/>
      <c r="AX107" s="6"/>
      <c r="AY107" s="6"/>
    </row>
    <row r="108" spans="1:51" ht="39.75" customHeight="1">
      <c r="A108" s="63" t="s">
        <v>1017</v>
      </c>
      <c r="B108" s="66" t="str">
        <f>VLOOKUP($A108,Orçamento!$A$9:$J$212,4,0)</f>
        <v xml:space="preserve">PLACA DE IDENTIFICAÇÃO EM ACRÍLICO COM TEXTO EM VINIL </v>
      </c>
      <c r="C108" s="302" t="str">
        <f t="shared" si="197"/>
        <v/>
      </c>
      <c r="D108" s="302" t="str">
        <f t="shared" si="198"/>
        <v/>
      </c>
      <c r="E108" s="302" t="str">
        <f t="shared" si="199"/>
        <v/>
      </c>
      <c r="F108" s="315" t="str">
        <f t="shared" si="200"/>
        <v>0,18 M2</v>
      </c>
      <c r="G108" s="302" t="str">
        <f t="shared" si="201"/>
        <v/>
      </c>
      <c r="H108" s="302" t="str">
        <f t="shared" si="202"/>
        <v/>
      </c>
      <c r="I108" s="71" t="str">
        <f>VLOOKUP($A108,Orçamento!$A$9:$J$212,5,0)</f>
        <v>M2</v>
      </c>
      <c r="J108" s="91">
        <f>VLOOKUP($A108,Orçamento!$A$9:$J$212,6,0)</f>
        <v>0.18</v>
      </c>
      <c r="K108" s="75">
        <f>VLOOKUP($A108,Orçamento!$A$9:$J$212,8,0)</f>
        <v>2094.34</v>
      </c>
      <c r="L108" s="75">
        <f>VLOOKUP($A108,Orçamento!$A$9:$J$212,10,0)</f>
        <v>376.98</v>
      </c>
      <c r="M108" s="39"/>
      <c r="N108" s="346"/>
      <c r="O108" s="346" t="str">
        <f t="shared" si="203"/>
        <v/>
      </c>
      <c r="P108" s="346"/>
      <c r="Q108" s="346" t="str">
        <f t="shared" si="204"/>
        <v/>
      </c>
      <c r="R108" s="346"/>
      <c r="S108" s="346" t="str">
        <f t="shared" si="205"/>
        <v/>
      </c>
      <c r="T108" s="346">
        <f t="shared" si="206"/>
        <v>0.18</v>
      </c>
      <c r="U108" s="346">
        <f t="shared" si="207"/>
        <v>376.98</v>
      </c>
      <c r="V108" s="346"/>
      <c r="W108" s="346" t="str">
        <f t="shared" si="208"/>
        <v/>
      </c>
      <c r="X108" s="346"/>
      <c r="Y108" s="346" t="str">
        <f t="shared" si="209"/>
        <v/>
      </c>
      <c r="Z108" s="6"/>
      <c r="AA108" s="6"/>
      <c r="AB108" s="91">
        <f t="shared" si="210"/>
        <v>0.18</v>
      </c>
      <c r="AC108" s="91" t="str">
        <f t="shared" si="211"/>
        <v/>
      </c>
      <c r="AD108" s="91">
        <f t="shared" si="212"/>
        <v>376.98</v>
      </c>
      <c r="AE108" s="91" t="str">
        <f t="shared" si="213"/>
        <v/>
      </c>
      <c r="AF108" s="6"/>
      <c r="AG108" s="6"/>
      <c r="AH108" s="6"/>
      <c r="AI108" s="6"/>
      <c r="AJ108" s="6"/>
      <c r="AK108" s="6"/>
      <c r="AL108" s="6"/>
      <c r="AM108" s="6"/>
      <c r="AN108" s="6"/>
      <c r="AO108" s="6"/>
      <c r="AP108" s="6"/>
      <c r="AQ108" s="6"/>
      <c r="AR108" s="6"/>
      <c r="AS108" s="6"/>
      <c r="AT108" s="6"/>
      <c r="AU108" s="6"/>
      <c r="AV108" s="6"/>
      <c r="AW108" s="6"/>
      <c r="AX108" s="6"/>
      <c r="AY108" s="6"/>
    </row>
    <row r="109" spans="1:51" ht="79.5" customHeight="1">
      <c r="A109" s="63" t="s">
        <v>1020</v>
      </c>
      <c r="B109" s="66" t="str">
        <f>VLOOKUP($A109,Orçamento!$A$9:$J$212,4,0)</f>
        <v xml:space="preserve">PINTURA DE SÍMBOLOS E TEXTOS COM TINTA ACRÍLICA, DEMARCAÇÃO COM FITA ADESIVA E APLICAÇÃO COM ROLO. AF_05/2021 </v>
      </c>
      <c r="C109" s="302" t="str">
        <f t="shared" si="197"/>
        <v/>
      </c>
      <c r="D109" s="302" t="str">
        <f t="shared" si="198"/>
        <v/>
      </c>
      <c r="E109" s="302" t="str">
        <f t="shared" si="199"/>
        <v/>
      </c>
      <c r="F109" s="305" t="str">
        <f t="shared" si="200"/>
        <v>4,14 M2</v>
      </c>
      <c r="G109" s="302" t="str">
        <f t="shared" si="201"/>
        <v/>
      </c>
      <c r="H109" s="302" t="str">
        <f t="shared" si="202"/>
        <v/>
      </c>
      <c r="I109" s="71" t="str">
        <f>VLOOKUP($A109,Orçamento!$A$9:$J$212,5,0)</f>
        <v>M2</v>
      </c>
      <c r="J109" s="91">
        <f>VLOOKUP($A109,Orçamento!$A$9:$J$212,6,0)</f>
        <v>4.1399999999999997</v>
      </c>
      <c r="K109" s="75">
        <f>VLOOKUP($A109,Orçamento!$A$9:$J$212,8,0)</f>
        <v>74.17</v>
      </c>
      <c r="L109" s="75">
        <f>VLOOKUP($A109,Orçamento!$A$9:$J$212,10,0)</f>
        <v>307.06</v>
      </c>
      <c r="M109" s="39"/>
      <c r="N109" s="346"/>
      <c r="O109" s="346" t="str">
        <f t="shared" si="203"/>
        <v/>
      </c>
      <c r="P109" s="346"/>
      <c r="Q109" s="346" t="str">
        <f t="shared" si="204"/>
        <v/>
      </c>
      <c r="R109" s="346"/>
      <c r="S109" s="346" t="str">
        <f t="shared" si="205"/>
        <v/>
      </c>
      <c r="T109" s="346">
        <f t="shared" si="206"/>
        <v>4.1399999999999997</v>
      </c>
      <c r="U109" s="346">
        <f t="shared" si="207"/>
        <v>307.06</v>
      </c>
      <c r="V109" s="346"/>
      <c r="W109" s="346" t="str">
        <f t="shared" si="208"/>
        <v/>
      </c>
      <c r="X109" s="346"/>
      <c r="Y109" s="346" t="str">
        <f t="shared" si="209"/>
        <v/>
      </c>
      <c r="Z109" s="6"/>
      <c r="AA109" s="6"/>
      <c r="AB109" s="91">
        <f t="shared" si="210"/>
        <v>4.1399999999999997</v>
      </c>
      <c r="AC109" s="91" t="str">
        <f t="shared" si="211"/>
        <v/>
      </c>
      <c r="AD109" s="91">
        <f t="shared" si="212"/>
        <v>307.06</v>
      </c>
      <c r="AE109" s="91" t="str">
        <f t="shared" si="213"/>
        <v/>
      </c>
      <c r="AF109" s="6"/>
      <c r="AG109" s="6"/>
      <c r="AH109" s="6"/>
      <c r="AI109" s="6"/>
      <c r="AJ109" s="6"/>
      <c r="AK109" s="6"/>
      <c r="AL109" s="6"/>
      <c r="AM109" s="6"/>
      <c r="AN109" s="6"/>
      <c r="AO109" s="6"/>
      <c r="AP109" s="6"/>
      <c r="AQ109" s="6"/>
      <c r="AR109" s="6"/>
      <c r="AS109" s="6"/>
      <c r="AT109" s="6"/>
      <c r="AU109" s="6"/>
      <c r="AV109" s="6"/>
      <c r="AW109" s="6"/>
      <c r="AX109" s="6"/>
      <c r="AY109" s="6"/>
    </row>
    <row r="110" spans="1:51" ht="8.25" customHeight="1">
      <c r="A110" s="94"/>
      <c r="B110" s="95"/>
      <c r="C110" s="308"/>
      <c r="D110" s="308"/>
      <c r="E110" s="308"/>
      <c r="F110" s="307"/>
      <c r="G110" s="308"/>
      <c r="H110" s="309"/>
      <c r="I110" s="102"/>
      <c r="J110" s="102"/>
      <c r="K110" s="102"/>
      <c r="L110" s="102"/>
      <c r="M110" s="6"/>
      <c r="N110" s="347"/>
      <c r="O110" s="347"/>
      <c r="P110" s="347"/>
      <c r="Q110" s="347"/>
      <c r="R110" s="347"/>
      <c r="S110" s="347"/>
      <c r="T110" s="347"/>
      <c r="U110" s="347"/>
      <c r="V110" s="347"/>
      <c r="W110" s="347"/>
      <c r="X110" s="347"/>
      <c r="Y110" s="347"/>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row>
    <row r="111" spans="1:51" ht="41.25" customHeight="1">
      <c r="A111" s="106">
        <v>5</v>
      </c>
      <c r="B111" s="107" t="str">
        <f>VLOOKUP($A111,Orçamento!$A$9:$J$212,4,0)</f>
        <v>MONUMENTO EM ALVENARIA</v>
      </c>
      <c r="C111" s="318"/>
      <c r="D111" s="318"/>
      <c r="E111" s="318"/>
      <c r="F111" s="318"/>
      <c r="G111" s="319"/>
      <c r="H111" s="320"/>
      <c r="I111" s="41"/>
      <c r="J111" s="80"/>
      <c r="K111" s="40"/>
      <c r="L111" s="45"/>
      <c r="M111" s="81"/>
      <c r="N111" s="347"/>
      <c r="O111" s="347"/>
      <c r="P111" s="347"/>
      <c r="Q111" s="347"/>
      <c r="R111" s="347"/>
      <c r="S111" s="347"/>
      <c r="T111" s="347"/>
      <c r="U111" s="347"/>
      <c r="V111" s="347"/>
      <c r="W111" s="347"/>
      <c r="X111" s="347"/>
      <c r="Y111" s="347"/>
      <c r="Z111" s="39"/>
      <c r="AA111" s="39"/>
      <c r="AB111" s="39"/>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c r="AY111" s="39"/>
    </row>
    <row r="112" spans="1:51" ht="41.25" customHeight="1">
      <c r="A112" s="83" t="s">
        <v>1027</v>
      </c>
      <c r="B112" s="84" t="str">
        <f>VLOOKUP($A112,Orçamento!$A$9:$J$212,4,0)</f>
        <v>FUNDAÇÃO</v>
      </c>
      <c r="C112" s="295" t="s">
        <v>1553</v>
      </c>
      <c r="D112" s="295" t="s">
        <v>1554</v>
      </c>
      <c r="E112" s="321"/>
      <c r="F112" s="321"/>
      <c r="G112" s="297"/>
      <c r="H112" s="298"/>
      <c r="I112" s="85"/>
      <c r="J112" s="86"/>
      <c r="K112" s="57"/>
      <c r="L112" s="58"/>
      <c r="M112" s="39"/>
      <c r="N112" s="344"/>
      <c r="O112" s="345">
        <f>SUM(O113:O121)</f>
        <v>41.11</v>
      </c>
      <c r="P112" s="344"/>
      <c r="Q112" s="345">
        <f>SUM(Q113:Q121)</f>
        <v>1201.9399999999998</v>
      </c>
      <c r="R112" s="344"/>
      <c r="S112" s="345">
        <f>SUM(S113:S121)</f>
        <v>0</v>
      </c>
      <c r="T112" s="344"/>
      <c r="U112" s="345">
        <f>SUM(U113:U121)</f>
        <v>0</v>
      </c>
      <c r="V112" s="344"/>
      <c r="W112" s="345">
        <f>SUM(W113:W121)</f>
        <v>0</v>
      </c>
      <c r="X112" s="344"/>
      <c r="Y112" s="345">
        <f>SUM(Y113:Y121)</f>
        <v>0</v>
      </c>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c r="AY112" s="39"/>
    </row>
    <row r="113" spans="1:51" ht="60" customHeight="1">
      <c r="A113" s="63" t="s">
        <v>1030</v>
      </c>
      <c r="B113" s="92" t="str">
        <f>VLOOKUP($A113,Orçamento!$A$9:$J$212,4,0)</f>
        <v xml:space="preserve">ESCAVAÇÃO MANUAL EM SOLO DE 1ª E 2ª CATEGORIA EM VALA OU CAVA ATÉ 1,5 M </v>
      </c>
      <c r="C113" s="327" t="str">
        <f t="shared" ref="C113:C121" si="214">IF(N113=0,"",CONCATENATE(N113," ",$I113))</f>
        <v>0,47 M3</v>
      </c>
      <c r="D113" s="300" t="str">
        <f t="shared" ref="D113:D121" si="215">IF(P113=0,"",CONCATENATE(P113," ",$I113))</f>
        <v/>
      </c>
      <c r="E113" s="302" t="str">
        <f t="shared" ref="E113:E121" si="216">IF(R113=0,"",CONCATENATE(R113," ",$I113))</f>
        <v/>
      </c>
      <c r="F113" s="302" t="str">
        <f t="shared" ref="F113:F121" si="217">IF(T113=0,"",CONCATENATE(T113," ",$I113))</f>
        <v/>
      </c>
      <c r="G113" s="302" t="str">
        <f t="shared" ref="G113:G121" si="218">IF(V113=0,"",CONCATENATE(V113," ",$I113))</f>
        <v/>
      </c>
      <c r="H113" s="302" t="str">
        <f t="shared" ref="H113:H121" si="219">IF(X113=0,"",CONCATENATE(X113," ",$I113))</f>
        <v/>
      </c>
      <c r="I113" s="108" t="str">
        <f>VLOOKUP($A113,Orçamento!$A$9:$J$212,5,0)</f>
        <v>M3</v>
      </c>
      <c r="J113" s="109">
        <f>VLOOKUP($A113,Orçamento!$A$9:$J$212,6,0)</f>
        <v>0.47</v>
      </c>
      <c r="K113" s="110">
        <f>VLOOKUP($A113,Orçamento!$A$9:$J$212,8,0)</f>
        <v>87.47</v>
      </c>
      <c r="L113" s="110">
        <f>VLOOKUP($A113,Orçamento!$A$9:$J$212,10,0)</f>
        <v>41.11</v>
      </c>
      <c r="M113" s="39"/>
      <c r="N113" s="346">
        <f>J113</f>
        <v>0.47</v>
      </c>
      <c r="O113" s="346">
        <f t="shared" ref="O113:O121" si="220">IF(N113=0,"",TRUNC($K113*N113,2))</f>
        <v>41.11</v>
      </c>
      <c r="P113" s="346"/>
      <c r="Q113" s="346" t="str">
        <f t="shared" ref="Q113:Q121" si="221">IF(P113=0,"",TRUNC($K113*P113,2))</f>
        <v/>
      </c>
      <c r="R113" s="346"/>
      <c r="S113" s="346" t="str">
        <f t="shared" ref="S113:S121" si="222">IF(R113=0,"",TRUNC($K113*R113,2))</f>
        <v/>
      </c>
      <c r="T113" s="346"/>
      <c r="U113" s="346" t="str">
        <f t="shared" ref="U113:U121" si="223">IF(T113=0,"",TRUNC($K113*T113,2))</f>
        <v/>
      </c>
      <c r="V113" s="346"/>
      <c r="W113" s="346" t="str">
        <f t="shared" ref="W113:W121" si="224">IF(V113=0,"",TRUNC($K113*V113,2))</f>
        <v/>
      </c>
      <c r="X113" s="346"/>
      <c r="Y113" s="346" t="str">
        <f t="shared" ref="Y113:Y121" si="225">IF(X113=0,"",TRUNC($K113*X113,2))</f>
        <v/>
      </c>
      <c r="Z113" s="6"/>
      <c r="AA113" s="6"/>
      <c r="AB113" s="91">
        <f t="shared" ref="AB113:AB121" si="226">SUMIF($N$9:$Y$9,$N$9,N113:Y113)</f>
        <v>0.47</v>
      </c>
      <c r="AC113" s="91" t="str">
        <f t="shared" ref="AC113:AC121" si="227">IF(AB113=J113,"","FALTA")</f>
        <v/>
      </c>
      <c r="AD113" s="91">
        <f t="shared" ref="AD113:AD121" si="228">SUMIF($N$9:$Y$9,$O$9,N113:Y113)</f>
        <v>41.11</v>
      </c>
      <c r="AE113" s="91" t="str">
        <f t="shared" ref="AE113:AE121" si="229">IF(AD113=L113,"","FALTA")</f>
        <v/>
      </c>
      <c r="AF113" s="6"/>
      <c r="AG113" s="6"/>
      <c r="AH113" s="6"/>
      <c r="AI113" s="6"/>
      <c r="AJ113" s="6"/>
      <c r="AK113" s="6"/>
      <c r="AL113" s="6"/>
      <c r="AM113" s="6"/>
      <c r="AN113" s="6"/>
      <c r="AO113" s="6"/>
      <c r="AP113" s="6"/>
      <c r="AQ113" s="6"/>
      <c r="AR113" s="6"/>
      <c r="AS113" s="6"/>
      <c r="AT113" s="6"/>
      <c r="AU113" s="6"/>
      <c r="AV113" s="6"/>
      <c r="AW113" s="6"/>
      <c r="AX113" s="6"/>
      <c r="AY113" s="6"/>
    </row>
    <row r="114" spans="1:51" ht="39.75" customHeight="1">
      <c r="A114" s="63" t="s">
        <v>1036</v>
      </c>
      <c r="B114" s="66" t="str">
        <f>VLOOKUP($A114,Orçamento!$A$9:$J$212,4,0)</f>
        <v xml:space="preserve">LASTRO DE PEDRA BRITADA </v>
      </c>
      <c r="C114" s="302" t="str">
        <f t="shared" si="214"/>
        <v/>
      </c>
      <c r="D114" s="304" t="str">
        <f t="shared" si="215"/>
        <v>0,05 M3</v>
      </c>
      <c r="E114" s="302" t="str">
        <f t="shared" si="216"/>
        <v/>
      </c>
      <c r="F114" s="302" t="str">
        <f t="shared" si="217"/>
        <v/>
      </c>
      <c r="G114" s="302" t="str">
        <f t="shared" si="218"/>
        <v/>
      </c>
      <c r="H114" s="302" t="str">
        <f t="shared" si="219"/>
        <v/>
      </c>
      <c r="I114" s="71" t="str">
        <f>VLOOKUP($A114,Orçamento!$A$9:$J$212,5,0)</f>
        <v>M3</v>
      </c>
      <c r="J114" s="91">
        <f>VLOOKUP($A114,Orçamento!$A$9:$J$212,6,0)</f>
        <v>0.05</v>
      </c>
      <c r="K114" s="75">
        <f>VLOOKUP($A114,Orçamento!$A$9:$J$212,8,0)</f>
        <v>278.62</v>
      </c>
      <c r="L114" s="75">
        <f>VLOOKUP($A114,Orçamento!$A$9:$J$212,10,0)</f>
        <v>13.93</v>
      </c>
      <c r="M114" s="39"/>
      <c r="N114" s="346"/>
      <c r="O114" s="346" t="str">
        <f t="shared" si="220"/>
        <v/>
      </c>
      <c r="P114" s="346">
        <f t="shared" ref="P114:P121" si="230">J114</f>
        <v>0.05</v>
      </c>
      <c r="Q114" s="346">
        <f t="shared" si="221"/>
        <v>13.93</v>
      </c>
      <c r="R114" s="346"/>
      <c r="S114" s="346" t="str">
        <f t="shared" si="222"/>
        <v/>
      </c>
      <c r="T114" s="346"/>
      <c r="U114" s="346" t="str">
        <f t="shared" si="223"/>
        <v/>
      </c>
      <c r="V114" s="346"/>
      <c r="W114" s="346" t="str">
        <f t="shared" si="224"/>
        <v/>
      </c>
      <c r="X114" s="346"/>
      <c r="Y114" s="346" t="str">
        <f t="shared" si="225"/>
        <v/>
      </c>
      <c r="Z114" s="6"/>
      <c r="AA114" s="6"/>
      <c r="AB114" s="91">
        <f t="shared" si="226"/>
        <v>0.05</v>
      </c>
      <c r="AC114" s="91" t="str">
        <f t="shared" si="227"/>
        <v/>
      </c>
      <c r="AD114" s="91">
        <f t="shared" si="228"/>
        <v>13.93</v>
      </c>
      <c r="AE114" s="91" t="str">
        <f t="shared" si="229"/>
        <v/>
      </c>
      <c r="AF114" s="6"/>
      <c r="AG114" s="6"/>
      <c r="AH114" s="6"/>
      <c r="AI114" s="6"/>
      <c r="AJ114" s="6"/>
      <c r="AK114" s="6"/>
      <c r="AL114" s="6"/>
      <c r="AM114" s="6"/>
      <c r="AN114" s="6"/>
      <c r="AO114" s="6"/>
      <c r="AP114" s="6"/>
      <c r="AQ114" s="6"/>
      <c r="AR114" s="6"/>
      <c r="AS114" s="6"/>
      <c r="AT114" s="6"/>
      <c r="AU114" s="6"/>
      <c r="AV114" s="6"/>
      <c r="AW114" s="6"/>
      <c r="AX114" s="6"/>
      <c r="AY114" s="6"/>
    </row>
    <row r="115" spans="1:51" ht="79.5" customHeight="1">
      <c r="A115" s="63" t="s">
        <v>1043</v>
      </c>
      <c r="B115" s="66" t="str">
        <f>VLOOKUP($A115,Orçamento!$A$9:$J$212,4,0)</f>
        <v xml:space="preserve">FABRICAÇÃO, MONTAGEM E DESMONTAGEM DE FÔRMA PARA VIGA BALDRAME, EM MADEIRA SERRADA, E=25 MM, 4 UTILIZAÇÕES. AF_01/2024 </v>
      </c>
      <c r="C115" s="302" t="str">
        <f t="shared" si="214"/>
        <v/>
      </c>
      <c r="D115" s="315" t="str">
        <f t="shared" si="215"/>
        <v>1,98 M2</v>
      </c>
      <c r="E115" s="302" t="str">
        <f t="shared" si="216"/>
        <v/>
      </c>
      <c r="F115" s="302" t="str">
        <f t="shared" si="217"/>
        <v/>
      </c>
      <c r="G115" s="302" t="str">
        <f t="shared" si="218"/>
        <v/>
      </c>
      <c r="H115" s="302" t="str">
        <f t="shared" si="219"/>
        <v/>
      </c>
      <c r="I115" s="71" t="str">
        <f>VLOOKUP($A115,Orçamento!$A$9:$J$212,5,0)</f>
        <v>M2</v>
      </c>
      <c r="J115" s="91">
        <f>VLOOKUP($A115,Orçamento!$A$9:$J$212,6,0)</f>
        <v>1.98</v>
      </c>
      <c r="K115" s="75">
        <f>VLOOKUP($A115,Orçamento!$A$9:$J$212,8,0)</f>
        <v>97.38</v>
      </c>
      <c r="L115" s="75">
        <f>VLOOKUP($A115,Orçamento!$A$9:$J$212,10,0)</f>
        <v>192.81</v>
      </c>
      <c r="M115" s="39"/>
      <c r="N115" s="346"/>
      <c r="O115" s="346" t="str">
        <f t="shared" si="220"/>
        <v/>
      </c>
      <c r="P115" s="346">
        <f t="shared" si="230"/>
        <v>1.98</v>
      </c>
      <c r="Q115" s="346">
        <f t="shared" si="221"/>
        <v>192.81</v>
      </c>
      <c r="R115" s="346"/>
      <c r="S115" s="346" t="str">
        <f t="shared" si="222"/>
        <v/>
      </c>
      <c r="T115" s="346"/>
      <c r="U115" s="346" t="str">
        <f t="shared" si="223"/>
        <v/>
      </c>
      <c r="V115" s="346"/>
      <c r="W115" s="346" t="str">
        <f t="shared" si="224"/>
        <v/>
      </c>
      <c r="X115" s="346"/>
      <c r="Y115" s="346" t="str">
        <f t="shared" si="225"/>
        <v/>
      </c>
      <c r="Z115" s="6"/>
      <c r="AA115" s="6"/>
      <c r="AB115" s="91">
        <f t="shared" si="226"/>
        <v>1.98</v>
      </c>
      <c r="AC115" s="91" t="str">
        <f t="shared" si="227"/>
        <v/>
      </c>
      <c r="AD115" s="91">
        <f t="shared" si="228"/>
        <v>192.81</v>
      </c>
      <c r="AE115" s="91" t="str">
        <f t="shared" si="229"/>
        <v/>
      </c>
      <c r="AF115" s="6"/>
      <c r="AG115" s="6"/>
      <c r="AH115" s="6"/>
      <c r="AI115" s="6"/>
      <c r="AJ115" s="6"/>
      <c r="AK115" s="6"/>
      <c r="AL115" s="6"/>
      <c r="AM115" s="6"/>
      <c r="AN115" s="6"/>
      <c r="AO115" s="6"/>
      <c r="AP115" s="6"/>
      <c r="AQ115" s="6"/>
      <c r="AR115" s="6"/>
      <c r="AS115" s="6"/>
      <c r="AT115" s="6"/>
      <c r="AU115" s="6"/>
      <c r="AV115" s="6"/>
      <c r="AW115" s="6"/>
      <c r="AX115" s="6"/>
      <c r="AY115" s="6"/>
    </row>
    <row r="116" spans="1:51" ht="60" customHeight="1">
      <c r="A116" s="63" t="s">
        <v>1052</v>
      </c>
      <c r="B116" s="66" t="str">
        <f>VLOOKUP($A116,Orçamento!$A$9:$J$212,4,0)</f>
        <v xml:space="preserve">BROCA EM CONCRETO ARMADO DIÂMETRO DE 20 CM - COMPLETA </v>
      </c>
      <c r="C116" s="302" t="str">
        <f t="shared" si="214"/>
        <v/>
      </c>
      <c r="D116" s="315" t="str">
        <f t="shared" si="215"/>
        <v>4 M</v>
      </c>
      <c r="E116" s="302" t="str">
        <f t="shared" si="216"/>
        <v/>
      </c>
      <c r="F116" s="302" t="str">
        <f t="shared" si="217"/>
        <v/>
      </c>
      <c r="G116" s="302" t="str">
        <f t="shared" si="218"/>
        <v/>
      </c>
      <c r="H116" s="302" t="str">
        <f t="shared" si="219"/>
        <v/>
      </c>
      <c r="I116" s="71" t="str">
        <f>VLOOKUP($A116,Orçamento!$A$9:$J$212,5,0)</f>
        <v>M</v>
      </c>
      <c r="J116" s="91">
        <f>VLOOKUP($A116,Orçamento!$A$9:$J$212,6,0)</f>
        <v>4</v>
      </c>
      <c r="K116" s="75">
        <f>VLOOKUP($A116,Orçamento!$A$9:$J$212,8,0)</f>
        <v>91.14</v>
      </c>
      <c r="L116" s="75">
        <f>VLOOKUP($A116,Orçamento!$A$9:$J$212,10,0)</f>
        <v>364.56</v>
      </c>
      <c r="M116" s="39"/>
      <c r="N116" s="346"/>
      <c r="O116" s="346" t="str">
        <f t="shared" si="220"/>
        <v/>
      </c>
      <c r="P116" s="346">
        <f t="shared" si="230"/>
        <v>4</v>
      </c>
      <c r="Q116" s="346">
        <f t="shared" si="221"/>
        <v>364.56</v>
      </c>
      <c r="R116" s="346"/>
      <c r="S116" s="346" t="str">
        <f t="shared" si="222"/>
        <v/>
      </c>
      <c r="T116" s="346"/>
      <c r="U116" s="346" t="str">
        <f t="shared" si="223"/>
        <v/>
      </c>
      <c r="V116" s="346"/>
      <c r="W116" s="346" t="str">
        <f t="shared" si="224"/>
        <v/>
      </c>
      <c r="X116" s="346"/>
      <c r="Y116" s="346" t="str">
        <f t="shared" si="225"/>
        <v/>
      </c>
      <c r="Z116" s="6"/>
      <c r="AA116" s="6"/>
      <c r="AB116" s="91">
        <f t="shared" si="226"/>
        <v>4</v>
      </c>
      <c r="AC116" s="91" t="str">
        <f t="shared" si="227"/>
        <v/>
      </c>
      <c r="AD116" s="91">
        <f t="shared" si="228"/>
        <v>364.56</v>
      </c>
      <c r="AE116" s="91" t="str">
        <f t="shared" si="229"/>
        <v/>
      </c>
      <c r="AF116" s="6"/>
      <c r="AG116" s="6"/>
      <c r="AH116" s="6"/>
      <c r="AI116" s="6"/>
      <c r="AJ116" s="6"/>
      <c r="AK116" s="6"/>
      <c r="AL116" s="6"/>
      <c r="AM116" s="6"/>
      <c r="AN116" s="6"/>
      <c r="AO116" s="6"/>
      <c r="AP116" s="6"/>
      <c r="AQ116" s="6"/>
      <c r="AR116" s="6"/>
      <c r="AS116" s="6"/>
      <c r="AT116" s="6"/>
      <c r="AU116" s="6"/>
      <c r="AV116" s="6"/>
      <c r="AW116" s="6"/>
      <c r="AX116" s="6"/>
      <c r="AY116" s="6"/>
    </row>
    <row r="117" spans="1:51" ht="39.75" customHeight="1">
      <c r="A117" s="63" t="s">
        <v>1089</v>
      </c>
      <c r="B117" s="66" t="str">
        <f>VLOOKUP($A117,Orçamento!$A$9:$J$212,4,0)</f>
        <v xml:space="preserve">ARMADURA EM BARRA DE AÇO CA-50 (A OU B) FYK = 500 MPA </v>
      </c>
      <c r="C117" s="302" t="str">
        <f t="shared" si="214"/>
        <v/>
      </c>
      <c r="D117" s="315" t="str">
        <f t="shared" si="215"/>
        <v>9,33 KG</v>
      </c>
      <c r="E117" s="302" t="str">
        <f t="shared" si="216"/>
        <v/>
      </c>
      <c r="F117" s="302" t="str">
        <f t="shared" si="217"/>
        <v/>
      </c>
      <c r="G117" s="302" t="str">
        <f t="shared" si="218"/>
        <v/>
      </c>
      <c r="H117" s="302" t="str">
        <f t="shared" si="219"/>
        <v/>
      </c>
      <c r="I117" s="71" t="str">
        <f>VLOOKUP($A117,Orçamento!$A$9:$J$212,5,0)</f>
        <v>KG</v>
      </c>
      <c r="J117" s="91">
        <f>VLOOKUP($A117,Orçamento!$A$9:$J$212,6,0)</f>
        <v>9.33</v>
      </c>
      <c r="K117" s="75">
        <f>VLOOKUP($A117,Orçamento!$A$9:$J$212,8,0)</f>
        <v>12.52</v>
      </c>
      <c r="L117" s="75">
        <f>VLOOKUP($A117,Orçamento!$A$9:$J$212,10,0)</f>
        <v>116.81</v>
      </c>
      <c r="M117" s="39"/>
      <c r="N117" s="346"/>
      <c r="O117" s="346" t="str">
        <f t="shared" si="220"/>
        <v/>
      </c>
      <c r="P117" s="346">
        <f t="shared" si="230"/>
        <v>9.33</v>
      </c>
      <c r="Q117" s="346">
        <f t="shared" si="221"/>
        <v>116.81</v>
      </c>
      <c r="R117" s="346"/>
      <c r="S117" s="346" t="str">
        <f t="shared" si="222"/>
        <v/>
      </c>
      <c r="T117" s="346"/>
      <c r="U117" s="346" t="str">
        <f t="shared" si="223"/>
        <v/>
      </c>
      <c r="V117" s="346"/>
      <c r="W117" s="346" t="str">
        <f t="shared" si="224"/>
        <v/>
      </c>
      <c r="X117" s="346"/>
      <c r="Y117" s="346" t="str">
        <f t="shared" si="225"/>
        <v/>
      </c>
      <c r="Z117" s="6"/>
      <c r="AA117" s="6"/>
      <c r="AB117" s="91">
        <f t="shared" si="226"/>
        <v>9.33</v>
      </c>
      <c r="AC117" s="91" t="str">
        <f t="shared" si="227"/>
        <v/>
      </c>
      <c r="AD117" s="91">
        <f t="shared" si="228"/>
        <v>116.81</v>
      </c>
      <c r="AE117" s="91" t="str">
        <f t="shared" si="229"/>
        <v/>
      </c>
      <c r="AF117" s="6"/>
      <c r="AG117" s="6"/>
      <c r="AH117" s="6"/>
      <c r="AI117" s="6"/>
      <c r="AJ117" s="6"/>
      <c r="AK117" s="6"/>
      <c r="AL117" s="6"/>
      <c r="AM117" s="6"/>
      <c r="AN117" s="6"/>
      <c r="AO117" s="6"/>
      <c r="AP117" s="6"/>
      <c r="AQ117" s="6"/>
      <c r="AR117" s="6"/>
      <c r="AS117" s="6"/>
      <c r="AT117" s="6"/>
      <c r="AU117" s="6"/>
      <c r="AV117" s="6"/>
      <c r="AW117" s="6"/>
      <c r="AX117" s="6"/>
      <c r="AY117" s="6"/>
    </row>
    <row r="118" spans="1:51" ht="39.75" customHeight="1">
      <c r="A118" s="63" t="s">
        <v>1103</v>
      </c>
      <c r="B118" s="66" t="str">
        <f>VLOOKUP($A118,Orçamento!$A$9:$J$212,4,0)</f>
        <v xml:space="preserve">ARMADURA EM BARRA DE AÇO CA-60 (A OU B) FYK = 600 MPA </v>
      </c>
      <c r="C118" s="302" t="str">
        <f t="shared" si="214"/>
        <v/>
      </c>
      <c r="D118" s="315" t="str">
        <f t="shared" si="215"/>
        <v>2,31 KG</v>
      </c>
      <c r="E118" s="302" t="str">
        <f t="shared" si="216"/>
        <v/>
      </c>
      <c r="F118" s="302" t="str">
        <f t="shared" si="217"/>
        <v/>
      </c>
      <c r="G118" s="302" t="str">
        <f t="shared" si="218"/>
        <v/>
      </c>
      <c r="H118" s="302" t="str">
        <f t="shared" si="219"/>
        <v/>
      </c>
      <c r="I118" s="71" t="str">
        <f>VLOOKUP($A118,Orçamento!$A$9:$J$212,5,0)</f>
        <v>KG</v>
      </c>
      <c r="J118" s="91">
        <f>VLOOKUP($A118,Orçamento!$A$9:$J$212,6,0)</f>
        <v>2.31</v>
      </c>
      <c r="K118" s="75">
        <f>VLOOKUP($A118,Orçamento!$A$9:$J$212,8,0)</f>
        <v>12.99</v>
      </c>
      <c r="L118" s="75">
        <f>VLOOKUP($A118,Orçamento!$A$9:$J$212,10,0)</f>
        <v>30</v>
      </c>
      <c r="M118" s="39"/>
      <c r="N118" s="346"/>
      <c r="O118" s="346" t="str">
        <f t="shared" si="220"/>
        <v/>
      </c>
      <c r="P118" s="346">
        <f t="shared" si="230"/>
        <v>2.31</v>
      </c>
      <c r="Q118" s="346">
        <f t="shared" si="221"/>
        <v>30</v>
      </c>
      <c r="R118" s="346"/>
      <c r="S118" s="346" t="str">
        <f t="shared" si="222"/>
        <v/>
      </c>
      <c r="T118" s="346"/>
      <c r="U118" s="346" t="str">
        <f t="shared" si="223"/>
        <v/>
      </c>
      <c r="V118" s="346"/>
      <c r="W118" s="346" t="str">
        <f t="shared" si="224"/>
        <v/>
      </c>
      <c r="X118" s="346"/>
      <c r="Y118" s="346" t="str">
        <f t="shared" si="225"/>
        <v/>
      </c>
      <c r="Z118" s="6"/>
      <c r="AA118" s="6"/>
      <c r="AB118" s="91">
        <f t="shared" si="226"/>
        <v>2.31</v>
      </c>
      <c r="AC118" s="91" t="str">
        <f t="shared" si="227"/>
        <v/>
      </c>
      <c r="AD118" s="91">
        <f t="shared" si="228"/>
        <v>30</v>
      </c>
      <c r="AE118" s="91" t="str">
        <f t="shared" si="229"/>
        <v/>
      </c>
      <c r="AF118" s="6"/>
      <c r="AG118" s="6"/>
      <c r="AH118" s="6"/>
      <c r="AI118" s="6"/>
      <c r="AJ118" s="6"/>
      <c r="AK118" s="6"/>
      <c r="AL118" s="6"/>
      <c r="AM118" s="6"/>
      <c r="AN118" s="6"/>
      <c r="AO118" s="6"/>
      <c r="AP118" s="6"/>
      <c r="AQ118" s="6"/>
      <c r="AR118" s="6"/>
      <c r="AS118" s="6"/>
      <c r="AT118" s="6"/>
      <c r="AU118" s="6"/>
      <c r="AV118" s="6"/>
      <c r="AW118" s="6"/>
      <c r="AX118" s="6"/>
      <c r="AY118" s="6"/>
    </row>
    <row r="119" spans="1:51" ht="39.75" customHeight="1">
      <c r="A119" s="63" t="s">
        <v>1120</v>
      </c>
      <c r="B119" s="66" t="str">
        <f>VLOOKUP($A119,Orçamento!$A$9:$J$212,4,0)</f>
        <v xml:space="preserve">CONCRETO PREPARADO NO LOCAL, FCK = 20 MPA </v>
      </c>
      <c r="C119" s="302" t="str">
        <f t="shared" si="214"/>
        <v/>
      </c>
      <c r="D119" s="315" t="str">
        <f t="shared" si="215"/>
        <v>0,29 M3</v>
      </c>
      <c r="E119" s="302" t="str">
        <f t="shared" si="216"/>
        <v/>
      </c>
      <c r="F119" s="302" t="str">
        <f t="shared" si="217"/>
        <v/>
      </c>
      <c r="G119" s="302" t="str">
        <f t="shared" si="218"/>
        <v/>
      </c>
      <c r="H119" s="302" t="str">
        <f t="shared" si="219"/>
        <v/>
      </c>
      <c r="I119" s="71" t="str">
        <f>VLOOKUP($A119,Orçamento!$A$9:$J$212,5,0)</f>
        <v>M3</v>
      </c>
      <c r="J119" s="91">
        <f>VLOOKUP($A119,Orçamento!$A$9:$J$212,6,0)</f>
        <v>0.28999999999999998</v>
      </c>
      <c r="K119" s="75">
        <f>VLOOKUP($A119,Orçamento!$A$9:$J$212,8,0)</f>
        <v>704.91</v>
      </c>
      <c r="L119" s="75">
        <f>VLOOKUP($A119,Orçamento!$A$9:$J$212,10,0)</f>
        <v>204.42</v>
      </c>
      <c r="M119" s="39"/>
      <c r="N119" s="346"/>
      <c r="O119" s="346" t="str">
        <f t="shared" si="220"/>
        <v/>
      </c>
      <c r="P119" s="346">
        <f t="shared" si="230"/>
        <v>0.28999999999999998</v>
      </c>
      <c r="Q119" s="346">
        <f t="shared" si="221"/>
        <v>204.42</v>
      </c>
      <c r="R119" s="346"/>
      <c r="S119" s="346" t="str">
        <f t="shared" si="222"/>
        <v/>
      </c>
      <c r="T119" s="346"/>
      <c r="U119" s="346" t="str">
        <f t="shared" si="223"/>
        <v/>
      </c>
      <c r="V119" s="346"/>
      <c r="W119" s="346" t="str">
        <f t="shared" si="224"/>
        <v/>
      </c>
      <c r="X119" s="346"/>
      <c r="Y119" s="346" t="str">
        <f t="shared" si="225"/>
        <v/>
      </c>
      <c r="Z119" s="6"/>
      <c r="AA119" s="6"/>
      <c r="AB119" s="91">
        <f t="shared" si="226"/>
        <v>0.28999999999999998</v>
      </c>
      <c r="AC119" s="91" t="str">
        <f t="shared" si="227"/>
        <v/>
      </c>
      <c r="AD119" s="91">
        <f t="shared" si="228"/>
        <v>204.42</v>
      </c>
      <c r="AE119" s="91" t="str">
        <f t="shared" si="229"/>
        <v/>
      </c>
      <c r="AF119" s="6"/>
      <c r="AG119" s="6"/>
      <c r="AH119" s="6"/>
      <c r="AI119" s="6"/>
      <c r="AJ119" s="6"/>
      <c r="AK119" s="6"/>
      <c r="AL119" s="6"/>
      <c r="AM119" s="6"/>
      <c r="AN119" s="6"/>
      <c r="AO119" s="6"/>
      <c r="AP119" s="6"/>
      <c r="AQ119" s="6"/>
      <c r="AR119" s="6"/>
      <c r="AS119" s="6"/>
      <c r="AT119" s="6"/>
      <c r="AU119" s="6"/>
      <c r="AV119" s="6"/>
      <c r="AW119" s="6"/>
      <c r="AX119" s="6"/>
      <c r="AY119" s="6"/>
    </row>
    <row r="120" spans="1:51" ht="60" customHeight="1">
      <c r="A120" s="63" t="s">
        <v>1141</v>
      </c>
      <c r="B120" s="66" t="str">
        <f>VLOOKUP($A120,Orçamento!$A$9:$J$212,4,0)</f>
        <v xml:space="preserve">LANÇAMENTO E ADENSAMENTO DE CONCRETO OU MASSA EM FUNDAÇÃO </v>
      </c>
      <c r="C120" s="302" t="str">
        <f t="shared" si="214"/>
        <v/>
      </c>
      <c r="D120" s="315" t="str">
        <f t="shared" si="215"/>
        <v>0,29 M3</v>
      </c>
      <c r="E120" s="302" t="str">
        <f t="shared" si="216"/>
        <v/>
      </c>
      <c r="F120" s="302" t="str">
        <f t="shared" si="217"/>
        <v/>
      </c>
      <c r="G120" s="302" t="str">
        <f t="shared" si="218"/>
        <v/>
      </c>
      <c r="H120" s="302" t="str">
        <f t="shared" si="219"/>
        <v/>
      </c>
      <c r="I120" s="71" t="str">
        <f>VLOOKUP($A120,Orçamento!$A$9:$J$212,5,0)</f>
        <v>M3</v>
      </c>
      <c r="J120" s="91">
        <f>VLOOKUP($A120,Orçamento!$A$9:$J$212,6,0)</f>
        <v>0.28999999999999998</v>
      </c>
      <c r="K120" s="75">
        <f>VLOOKUP($A120,Orçamento!$A$9:$J$212,8,0)</f>
        <v>245.9</v>
      </c>
      <c r="L120" s="75">
        <f>VLOOKUP($A120,Orçamento!$A$9:$J$212,10,0)</f>
        <v>71.31</v>
      </c>
      <c r="M120" s="39"/>
      <c r="N120" s="346"/>
      <c r="O120" s="346" t="str">
        <f t="shared" si="220"/>
        <v/>
      </c>
      <c r="P120" s="346">
        <f t="shared" si="230"/>
        <v>0.28999999999999998</v>
      </c>
      <c r="Q120" s="346">
        <f t="shared" si="221"/>
        <v>71.31</v>
      </c>
      <c r="R120" s="346"/>
      <c r="S120" s="346" t="str">
        <f t="shared" si="222"/>
        <v/>
      </c>
      <c r="T120" s="346"/>
      <c r="U120" s="346" t="str">
        <f t="shared" si="223"/>
        <v/>
      </c>
      <c r="V120" s="346"/>
      <c r="W120" s="346" t="str">
        <f t="shared" si="224"/>
        <v/>
      </c>
      <c r="X120" s="346"/>
      <c r="Y120" s="346" t="str">
        <f t="shared" si="225"/>
        <v/>
      </c>
      <c r="Z120" s="6"/>
      <c r="AA120" s="6"/>
      <c r="AB120" s="91">
        <f t="shared" si="226"/>
        <v>0.28999999999999998</v>
      </c>
      <c r="AC120" s="91" t="str">
        <f t="shared" si="227"/>
        <v/>
      </c>
      <c r="AD120" s="91">
        <f t="shared" si="228"/>
        <v>71.31</v>
      </c>
      <c r="AE120" s="91" t="str">
        <f t="shared" si="229"/>
        <v/>
      </c>
      <c r="AF120" s="6"/>
      <c r="AG120" s="6"/>
      <c r="AH120" s="6"/>
      <c r="AI120" s="6"/>
      <c r="AJ120" s="6"/>
      <c r="AK120" s="6"/>
      <c r="AL120" s="6"/>
      <c r="AM120" s="6"/>
      <c r="AN120" s="6"/>
      <c r="AO120" s="6"/>
      <c r="AP120" s="6"/>
      <c r="AQ120" s="6"/>
      <c r="AR120" s="6"/>
      <c r="AS120" s="6"/>
      <c r="AT120" s="6"/>
      <c r="AU120" s="6"/>
      <c r="AV120" s="6"/>
      <c r="AW120" s="6"/>
      <c r="AX120" s="6"/>
      <c r="AY120" s="6"/>
    </row>
    <row r="121" spans="1:51" ht="79.5" customHeight="1">
      <c r="A121" s="63" t="s">
        <v>1160</v>
      </c>
      <c r="B121" s="66" t="str">
        <f>VLOOKUP($A121,Orçamento!$A$9:$J$212,4,0)</f>
        <v xml:space="preserve">IMPERMEABILIZAÇÃO DE SUPERFÍCIE COM ARGAMASSA DE CIMENTO E AREIA, COM ADITIVO IMPERMEABILIZANTE, E = 1,5CM. AF_09/2023 </v>
      </c>
      <c r="C121" s="302" t="str">
        <f t="shared" si="214"/>
        <v/>
      </c>
      <c r="D121" s="305" t="str">
        <f t="shared" si="215"/>
        <v>2,88 M2</v>
      </c>
      <c r="E121" s="302" t="str">
        <f t="shared" si="216"/>
        <v/>
      </c>
      <c r="F121" s="302" t="str">
        <f t="shared" si="217"/>
        <v/>
      </c>
      <c r="G121" s="302" t="str">
        <f t="shared" si="218"/>
        <v/>
      </c>
      <c r="H121" s="302" t="str">
        <f t="shared" si="219"/>
        <v/>
      </c>
      <c r="I121" s="71" t="str">
        <f>VLOOKUP($A121,Orçamento!$A$9:$J$212,5,0)</f>
        <v>M2</v>
      </c>
      <c r="J121" s="91">
        <f>VLOOKUP($A121,Orçamento!$A$9:$J$212,6,0)</f>
        <v>2.88</v>
      </c>
      <c r="K121" s="75">
        <f>VLOOKUP($A121,Orçamento!$A$9:$J$212,8,0)</f>
        <v>72.260000000000005</v>
      </c>
      <c r="L121" s="75">
        <f>VLOOKUP($A121,Orçamento!$A$9:$J$212,10,0)</f>
        <v>208.1</v>
      </c>
      <c r="M121" s="39"/>
      <c r="N121" s="346"/>
      <c r="O121" s="346" t="str">
        <f t="shared" si="220"/>
        <v/>
      </c>
      <c r="P121" s="346">
        <f t="shared" si="230"/>
        <v>2.88</v>
      </c>
      <c r="Q121" s="346">
        <f t="shared" si="221"/>
        <v>208.1</v>
      </c>
      <c r="R121" s="346"/>
      <c r="S121" s="346" t="str">
        <f t="shared" si="222"/>
        <v/>
      </c>
      <c r="T121" s="346"/>
      <c r="U121" s="346" t="str">
        <f t="shared" si="223"/>
        <v/>
      </c>
      <c r="V121" s="346"/>
      <c r="W121" s="346" t="str">
        <f t="shared" si="224"/>
        <v/>
      </c>
      <c r="X121" s="346"/>
      <c r="Y121" s="346" t="str">
        <f t="shared" si="225"/>
        <v/>
      </c>
      <c r="Z121" s="6"/>
      <c r="AA121" s="6"/>
      <c r="AB121" s="91">
        <f t="shared" si="226"/>
        <v>2.88</v>
      </c>
      <c r="AC121" s="91" t="str">
        <f t="shared" si="227"/>
        <v/>
      </c>
      <c r="AD121" s="91">
        <f t="shared" si="228"/>
        <v>208.1</v>
      </c>
      <c r="AE121" s="91" t="str">
        <f t="shared" si="229"/>
        <v/>
      </c>
      <c r="AF121" s="6"/>
      <c r="AG121" s="6"/>
      <c r="AH121" s="6"/>
      <c r="AI121" s="6"/>
      <c r="AJ121" s="6"/>
      <c r="AK121" s="6"/>
      <c r="AL121" s="6"/>
      <c r="AM121" s="6"/>
      <c r="AN121" s="6"/>
      <c r="AO121" s="6"/>
      <c r="AP121" s="6"/>
      <c r="AQ121" s="6"/>
      <c r="AR121" s="6"/>
      <c r="AS121" s="6"/>
      <c r="AT121" s="6"/>
      <c r="AU121" s="6"/>
      <c r="AV121" s="6"/>
      <c r="AW121" s="6"/>
      <c r="AX121" s="6"/>
      <c r="AY121" s="6"/>
    </row>
    <row r="122" spans="1:51" ht="8.25" customHeight="1">
      <c r="A122" s="94"/>
      <c r="B122" s="95"/>
      <c r="C122" s="308"/>
      <c r="D122" s="307"/>
      <c r="E122" s="308"/>
      <c r="F122" s="308"/>
      <c r="G122" s="308"/>
      <c r="H122" s="309"/>
      <c r="I122" s="102"/>
      <c r="J122" s="102"/>
      <c r="K122" s="102"/>
      <c r="L122" s="102"/>
      <c r="M122" s="6"/>
      <c r="N122" s="347"/>
      <c r="O122" s="347"/>
      <c r="P122" s="347"/>
      <c r="Q122" s="347"/>
      <c r="R122" s="347"/>
      <c r="S122" s="347"/>
      <c r="T122" s="347"/>
      <c r="U122" s="347"/>
      <c r="V122" s="347"/>
      <c r="W122" s="347"/>
      <c r="X122" s="347"/>
      <c r="Y122" s="347"/>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row>
    <row r="123" spans="1:51" ht="41.25" customHeight="1">
      <c r="A123" s="83" t="s">
        <v>1171</v>
      </c>
      <c r="B123" s="84" t="str">
        <f>VLOOKUP($A123,Orçamento!$A$9:$J$212,4,0)</f>
        <v>ALVENARIA</v>
      </c>
      <c r="C123" s="321"/>
      <c r="D123" s="321"/>
      <c r="E123" s="295" t="s">
        <v>1651</v>
      </c>
      <c r="F123" s="295" t="s">
        <v>1652</v>
      </c>
      <c r="G123" s="297"/>
      <c r="H123" s="298"/>
      <c r="I123" s="54"/>
      <c r="J123" s="86"/>
      <c r="K123" s="57"/>
      <c r="L123" s="58"/>
      <c r="M123" s="39"/>
      <c r="N123" s="347"/>
      <c r="O123" s="345">
        <f>SUM(O124:O133)</f>
        <v>0</v>
      </c>
      <c r="P123" s="344"/>
      <c r="Q123" s="345">
        <f>SUM(Q124:Q133)</f>
        <v>0</v>
      </c>
      <c r="R123" s="344"/>
      <c r="S123" s="345">
        <f>SUM(S124:S133)</f>
        <v>1516.67</v>
      </c>
      <c r="T123" s="344"/>
      <c r="U123" s="345">
        <f>SUM(U124:U133)</f>
        <v>369.23</v>
      </c>
      <c r="V123" s="344"/>
      <c r="W123" s="345">
        <f>SUM(W124:W133)</f>
        <v>0</v>
      </c>
      <c r="X123" s="344"/>
      <c r="Y123" s="345">
        <f>SUM(Y124:Y133)</f>
        <v>0</v>
      </c>
      <c r="Z123" s="39"/>
      <c r="AA123" s="39"/>
      <c r="AB123" s="39"/>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c r="AY123" s="39"/>
    </row>
    <row r="124" spans="1:51" ht="79.5" customHeight="1">
      <c r="A124" s="63" t="s">
        <v>1180</v>
      </c>
      <c r="B124" s="66" t="str">
        <f>VLOOKUP($A124,Orçamento!$A$9:$J$212,4,0)</f>
        <v xml:space="preserve">ALVENARIA DE BLOCOS DE CONCRETO ESTRUTURAL 14X19X39 CM (ESPESSURA 14 CM), FBK = 4,5 MPA, UTILIZANDO COLHER DE PEDREIRO. AF_10/2022 </v>
      </c>
      <c r="C124" s="302" t="str">
        <f t="shared" ref="C124:C133" si="231">IF(N124=0,"",CONCATENATE(N124," ",$I124))</f>
        <v/>
      </c>
      <c r="D124" s="302" t="str">
        <f t="shared" ref="D124:D133" si="232">IF(P124=0,"",CONCATENATE(P124," ",$I124))</f>
        <v/>
      </c>
      <c r="E124" s="304" t="str">
        <f t="shared" ref="E124:E133" si="233">IF(R124=0,"",CONCATENATE(R124," ",$I124))</f>
        <v>3,3 M2</v>
      </c>
      <c r="F124" s="322" t="str">
        <f t="shared" ref="F124:F133" si="234">IF(T124=0,"",CONCATENATE(T124," ",$I124))</f>
        <v/>
      </c>
      <c r="G124" s="302" t="str">
        <f t="shared" ref="G124:G133" si="235">IF(V124=0,"",CONCATENATE(V124," ",$I124))</f>
        <v/>
      </c>
      <c r="H124" s="302" t="str">
        <f t="shared" ref="H124:H133" si="236">IF(X124=0,"",CONCATENATE(X124," ",$I124))</f>
        <v/>
      </c>
      <c r="I124" s="71" t="str">
        <f>VLOOKUP($A124,Orçamento!$A$9:$J$212,5,0)</f>
        <v>M2</v>
      </c>
      <c r="J124" s="91">
        <f>VLOOKUP($A124,Orçamento!$A$9:$J$212,6,0)</f>
        <v>3.3</v>
      </c>
      <c r="K124" s="75">
        <f>VLOOKUP($A124,Orçamento!$A$9:$J$212,8,0)</f>
        <v>141.93</v>
      </c>
      <c r="L124" s="75">
        <f>VLOOKUP($A124,Orçamento!$A$9:$J$212,10,0)</f>
        <v>468.36</v>
      </c>
      <c r="M124" s="39"/>
      <c r="N124" s="346"/>
      <c r="O124" s="346" t="str">
        <f t="shared" ref="O124:O133" si="237">IF(N124=0,"",TRUNC($K124*N124,2))</f>
        <v/>
      </c>
      <c r="P124" s="346"/>
      <c r="Q124" s="346" t="str">
        <f t="shared" ref="Q124:Q133" si="238">IF(P124=0,"",TRUNC($K124*P124,2))</f>
        <v/>
      </c>
      <c r="R124" s="346">
        <f t="shared" ref="R124:R130" si="239">J124</f>
        <v>3.3</v>
      </c>
      <c r="S124" s="346">
        <f t="shared" ref="S124:S133" si="240">IF(R124=0,"",TRUNC($K124*R124,2))</f>
        <v>468.36</v>
      </c>
      <c r="T124" s="346"/>
      <c r="U124" s="346" t="str">
        <f t="shared" ref="U124:U133" si="241">IF(T124=0,"",TRUNC($K124*T124,2))</f>
        <v/>
      </c>
      <c r="V124" s="346"/>
      <c r="W124" s="346" t="str">
        <f t="shared" ref="W124:W133" si="242">IF(V124=0,"",TRUNC($K124*V124,2))</f>
        <v/>
      </c>
      <c r="X124" s="346"/>
      <c r="Y124" s="346" t="str">
        <f t="shared" ref="Y124:Y133" si="243">IF(X124=0,"",TRUNC($K124*X124,2))</f>
        <v/>
      </c>
      <c r="Z124" s="6"/>
      <c r="AA124" s="6"/>
      <c r="AB124" s="91">
        <f t="shared" ref="AB124:AB133" si="244">SUMIF($N$9:$Y$9,$N$9,N124:Y124)</f>
        <v>3.3</v>
      </c>
      <c r="AC124" s="91" t="str">
        <f t="shared" ref="AC124:AC133" si="245">IF(AB124=J124,"","FALTA")</f>
        <v/>
      </c>
      <c r="AD124" s="91">
        <f t="shared" ref="AD124:AD133" si="246">SUMIF($N$9:$Y$9,$O$9,N124:Y124)</f>
        <v>468.36</v>
      </c>
      <c r="AE124" s="91" t="str">
        <f t="shared" ref="AE124:AE133" si="247">IF(AD124=L124,"","FALTA")</f>
        <v/>
      </c>
      <c r="AF124" s="6"/>
      <c r="AG124" s="6"/>
      <c r="AH124" s="6"/>
      <c r="AI124" s="6"/>
      <c r="AJ124" s="6"/>
      <c r="AK124" s="6"/>
      <c r="AL124" s="6"/>
      <c r="AM124" s="6"/>
      <c r="AN124" s="6"/>
      <c r="AO124" s="6"/>
      <c r="AP124" s="6"/>
      <c r="AQ124" s="6"/>
      <c r="AR124" s="6"/>
      <c r="AS124" s="6"/>
      <c r="AT124" s="6"/>
      <c r="AU124" s="6"/>
      <c r="AV124" s="6"/>
      <c r="AW124" s="6"/>
      <c r="AX124" s="6"/>
      <c r="AY124" s="6"/>
    </row>
    <row r="125" spans="1:51" ht="60" customHeight="1">
      <c r="A125" s="63" t="s">
        <v>1196</v>
      </c>
      <c r="B125" s="66" t="str">
        <f>VLOOKUP($A125,Orçamento!$A$9:$J$212,4,0)</f>
        <v xml:space="preserve">ARMAÇÃO VERTICAL DE ALVENARIA ESTRUTURAL; DIÂMETRO DE 10,0 MM. AF_09/2021 </v>
      </c>
      <c r="C125" s="302" t="str">
        <f t="shared" si="231"/>
        <v/>
      </c>
      <c r="D125" s="302" t="str">
        <f t="shared" si="232"/>
        <v/>
      </c>
      <c r="E125" s="315" t="str">
        <f t="shared" si="233"/>
        <v>3,09 KG</v>
      </c>
      <c r="F125" s="324" t="str">
        <f t="shared" si="234"/>
        <v/>
      </c>
      <c r="G125" s="302" t="str">
        <f t="shared" si="235"/>
        <v/>
      </c>
      <c r="H125" s="302" t="str">
        <f t="shared" si="236"/>
        <v/>
      </c>
      <c r="I125" s="71" t="str">
        <f>VLOOKUP($A125,Orçamento!$A$9:$J$212,5,0)</f>
        <v>KG</v>
      </c>
      <c r="J125" s="91">
        <f>VLOOKUP($A125,Orçamento!$A$9:$J$212,6,0)</f>
        <v>3.09</v>
      </c>
      <c r="K125" s="75">
        <f>VLOOKUP($A125,Orçamento!$A$9:$J$212,8,0)</f>
        <v>12.16</v>
      </c>
      <c r="L125" s="75">
        <f>VLOOKUP($A125,Orçamento!$A$9:$J$212,10,0)</f>
        <v>37.57</v>
      </c>
      <c r="M125" s="39"/>
      <c r="N125" s="346"/>
      <c r="O125" s="346" t="str">
        <f t="shared" si="237"/>
        <v/>
      </c>
      <c r="P125" s="346"/>
      <c r="Q125" s="346" t="str">
        <f t="shared" si="238"/>
        <v/>
      </c>
      <c r="R125" s="346">
        <f t="shared" si="239"/>
        <v>3.09</v>
      </c>
      <c r="S125" s="346">
        <f t="shared" si="240"/>
        <v>37.57</v>
      </c>
      <c r="T125" s="346"/>
      <c r="U125" s="346" t="str">
        <f t="shared" si="241"/>
        <v/>
      </c>
      <c r="V125" s="346"/>
      <c r="W125" s="346" t="str">
        <f t="shared" si="242"/>
        <v/>
      </c>
      <c r="X125" s="346"/>
      <c r="Y125" s="346" t="str">
        <f t="shared" si="243"/>
        <v/>
      </c>
      <c r="Z125" s="6"/>
      <c r="AA125" s="6"/>
      <c r="AB125" s="91">
        <f t="shared" si="244"/>
        <v>3.09</v>
      </c>
      <c r="AC125" s="91" t="str">
        <f t="shared" si="245"/>
        <v/>
      </c>
      <c r="AD125" s="91">
        <f t="shared" si="246"/>
        <v>37.57</v>
      </c>
      <c r="AE125" s="91" t="str">
        <f t="shared" si="247"/>
        <v/>
      </c>
      <c r="AF125" s="6"/>
      <c r="AG125" s="6"/>
      <c r="AH125" s="6"/>
      <c r="AI125" s="6"/>
      <c r="AJ125" s="6"/>
      <c r="AK125" s="6"/>
      <c r="AL125" s="6"/>
      <c r="AM125" s="6"/>
      <c r="AN125" s="6"/>
      <c r="AO125" s="6"/>
      <c r="AP125" s="6"/>
      <c r="AQ125" s="6"/>
      <c r="AR125" s="6"/>
      <c r="AS125" s="6"/>
      <c r="AT125" s="6"/>
      <c r="AU125" s="6"/>
      <c r="AV125" s="6"/>
      <c r="AW125" s="6"/>
      <c r="AX125" s="6"/>
      <c r="AY125" s="6"/>
    </row>
    <row r="126" spans="1:51" ht="60" customHeight="1">
      <c r="A126" s="63" t="s">
        <v>1206</v>
      </c>
      <c r="B126" s="66" t="str">
        <f>VLOOKUP($A126,Orçamento!$A$9:$J$212,4,0)</f>
        <v xml:space="preserve">GRAUTEAMENTO VERTICAL EM ALVENARIA ESTRUTURAL. AF_09/2021 </v>
      </c>
      <c r="C126" s="302" t="str">
        <f t="shared" si="231"/>
        <v/>
      </c>
      <c r="D126" s="302" t="str">
        <f t="shared" si="232"/>
        <v/>
      </c>
      <c r="E126" s="315" t="str">
        <f t="shared" si="233"/>
        <v>0,06 M3</v>
      </c>
      <c r="F126" s="324" t="str">
        <f t="shared" si="234"/>
        <v/>
      </c>
      <c r="G126" s="302" t="str">
        <f t="shared" si="235"/>
        <v/>
      </c>
      <c r="H126" s="302" t="str">
        <f t="shared" si="236"/>
        <v/>
      </c>
      <c r="I126" s="71" t="str">
        <f>VLOOKUP($A126,Orçamento!$A$9:$J$212,5,0)</f>
        <v>M3</v>
      </c>
      <c r="J126" s="91">
        <f>VLOOKUP($A126,Orçamento!$A$9:$J$212,6,0)</f>
        <v>0.06</v>
      </c>
      <c r="K126" s="75">
        <f>VLOOKUP($A126,Orçamento!$A$9:$J$212,8,0)</f>
        <v>1415.05</v>
      </c>
      <c r="L126" s="75">
        <f>VLOOKUP($A126,Orçamento!$A$9:$J$212,10,0)</f>
        <v>84.9</v>
      </c>
      <c r="M126" s="39"/>
      <c r="N126" s="346"/>
      <c r="O126" s="346" t="str">
        <f t="shared" si="237"/>
        <v/>
      </c>
      <c r="P126" s="346"/>
      <c r="Q126" s="346" t="str">
        <f t="shared" si="238"/>
        <v/>
      </c>
      <c r="R126" s="346">
        <f t="shared" si="239"/>
        <v>0.06</v>
      </c>
      <c r="S126" s="346">
        <f t="shared" si="240"/>
        <v>84.9</v>
      </c>
      <c r="T126" s="346"/>
      <c r="U126" s="346" t="str">
        <f t="shared" si="241"/>
        <v/>
      </c>
      <c r="V126" s="346"/>
      <c r="W126" s="346" t="str">
        <f t="shared" si="242"/>
        <v/>
      </c>
      <c r="X126" s="346"/>
      <c r="Y126" s="346" t="str">
        <f t="shared" si="243"/>
        <v/>
      </c>
      <c r="Z126" s="6"/>
      <c r="AA126" s="6"/>
      <c r="AB126" s="91">
        <f t="shared" si="244"/>
        <v>0.06</v>
      </c>
      <c r="AC126" s="91" t="str">
        <f t="shared" si="245"/>
        <v/>
      </c>
      <c r="AD126" s="91">
        <f t="shared" si="246"/>
        <v>84.9</v>
      </c>
      <c r="AE126" s="91" t="str">
        <f t="shared" si="247"/>
        <v/>
      </c>
      <c r="AF126" s="6"/>
      <c r="AG126" s="6"/>
      <c r="AH126" s="6"/>
      <c r="AI126" s="6"/>
      <c r="AJ126" s="6"/>
      <c r="AK126" s="6"/>
      <c r="AL126" s="6"/>
      <c r="AM126" s="6"/>
      <c r="AN126" s="6"/>
      <c r="AO126" s="6"/>
      <c r="AP126" s="6"/>
      <c r="AQ126" s="6"/>
      <c r="AR126" s="6"/>
      <c r="AS126" s="6"/>
      <c r="AT126" s="6"/>
      <c r="AU126" s="6"/>
      <c r="AV126" s="6"/>
      <c r="AW126" s="6"/>
      <c r="AX126" s="6"/>
      <c r="AY126" s="6"/>
    </row>
    <row r="127" spans="1:51" ht="79.5" customHeight="1">
      <c r="A127" s="63" t="s">
        <v>1221</v>
      </c>
      <c r="B127" s="66" t="str">
        <f>VLOOKUP($A127,Orçamento!$A$9:$J$212,4,0)</f>
        <v xml:space="preserve">CINTA DE AMARRAÇÃO DE ALVENARIA MOLDADA IN LOCO COM UTILIZAÇÃO DE BLOCOS CANALETA, ESPESSURA DE *15* CM. AF_03/2024 </v>
      </c>
      <c r="C127" s="302" t="str">
        <f t="shared" si="231"/>
        <v/>
      </c>
      <c r="D127" s="302" t="str">
        <f t="shared" si="232"/>
        <v/>
      </c>
      <c r="E127" s="315" t="str">
        <f t="shared" si="233"/>
        <v>3,8 M</v>
      </c>
      <c r="F127" s="324" t="str">
        <f t="shared" si="234"/>
        <v/>
      </c>
      <c r="G127" s="302" t="str">
        <f t="shared" si="235"/>
        <v/>
      </c>
      <c r="H127" s="302" t="str">
        <f t="shared" si="236"/>
        <v/>
      </c>
      <c r="I127" s="71" t="str">
        <f>VLOOKUP($A127,Orçamento!$A$9:$J$212,5,0)</f>
        <v>M</v>
      </c>
      <c r="J127" s="91">
        <f>VLOOKUP($A127,Orçamento!$A$9:$J$212,6,0)</f>
        <v>3.8</v>
      </c>
      <c r="K127" s="75">
        <f>VLOOKUP($A127,Orçamento!$A$9:$J$212,8,0)</f>
        <v>75.2</v>
      </c>
      <c r="L127" s="75">
        <f>VLOOKUP($A127,Orçamento!$A$9:$J$212,10,0)</f>
        <v>285.76</v>
      </c>
      <c r="M127" s="39"/>
      <c r="N127" s="346"/>
      <c r="O127" s="346" t="str">
        <f t="shared" si="237"/>
        <v/>
      </c>
      <c r="P127" s="346"/>
      <c r="Q127" s="346" t="str">
        <f t="shared" si="238"/>
        <v/>
      </c>
      <c r="R127" s="346">
        <f t="shared" si="239"/>
        <v>3.8</v>
      </c>
      <c r="S127" s="346">
        <f t="shared" si="240"/>
        <v>285.76</v>
      </c>
      <c r="T127" s="346"/>
      <c r="U127" s="346" t="str">
        <f t="shared" si="241"/>
        <v/>
      </c>
      <c r="V127" s="346"/>
      <c r="W127" s="346" t="str">
        <f t="shared" si="242"/>
        <v/>
      </c>
      <c r="X127" s="346"/>
      <c r="Y127" s="346" t="str">
        <f t="shared" si="243"/>
        <v/>
      </c>
      <c r="Z127" s="6"/>
      <c r="AA127" s="6"/>
      <c r="AB127" s="91">
        <f t="shared" si="244"/>
        <v>3.8</v>
      </c>
      <c r="AC127" s="91" t="str">
        <f t="shared" si="245"/>
        <v/>
      </c>
      <c r="AD127" s="91">
        <f t="shared" si="246"/>
        <v>285.76</v>
      </c>
      <c r="AE127" s="91" t="str">
        <f t="shared" si="247"/>
        <v/>
      </c>
      <c r="AF127" s="6"/>
      <c r="AG127" s="6"/>
      <c r="AH127" s="6"/>
      <c r="AI127" s="6"/>
      <c r="AJ127" s="6"/>
      <c r="AK127" s="6"/>
      <c r="AL127" s="6"/>
      <c r="AM127" s="6"/>
      <c r="AN127" s="6"/>
      <c r="AO127" s="6"/>
      <c r="AP127" s="6"/>
      <c r="AQ127" s="6"/>
      <c r="AR127" s="6"/>
      <c r="AS127" s="6"/>
      <c r="AT127" s="6"/>
      <c r="AU127" s="6"/>
      <c r="AV127" s="6"/>
      <c r="AW127" s="6"/>
      <c r="AX127" s="6"/>
      <c r="AY127" s="6"/>
    </row>
    <row r="128" spans="1:51" ht="39.75" customHeight="1">
      <c r="A128" s="63" t="s">
        <v>1227</v>
      </c>
      <c r="B128" s="66" t="str">
        <f>VLOOKUP($A128,Orçamento!$A$9:$J$212,4,0)</f>
        <v xml:space="preserve">CHAPISCO 1:4 COM AREIA GROSSA </v>
      </c>
      <c r="C128" s="302" t="str">
        <f t="shared" si="231"/>
        <v/>
      </c>
      <c r="D128" s="302" t="str">
        <f t="shared" si="232"/>
        <v/>
      </c>
      <c r="E128" s="315" t="str">
        <f t="shared" si="233"/>
        <v>10,91 M2</v>
      </c>
      <c r="F128" s="324" t="str">
        <f t="shared" si="234"/>
        <v/>
      </c>
      <c r="G128" s="302" t="str">
        <f t="shared" si="235"/>
        <v/>
      </c>
      <c r="H128" s="302" t="str">
        <f t="shared" si="236"/>
        <v/>
      </c>
      <c r="I128" s="71" t="str">
        <f>VLOOKUP($A128,Orçamento!$A$9:$J$212,5,0)</f>
        <v>M2</v>
      </c>
      <c r="J128" s="91">
        <f>VLOOKUP($A128,Orçamento!$A$9:$J$212,6,0)</f>
        <v>10.91</v>
      </c>
      <c r="K128" s="75">
        <f>VLOOKUP($A128,Orçamento!$A$9:$J$212,8,0)</f>
        <v>8.77</v>
      </c>
      <c r="L128" s="75">
        <f>VLOOKUP($A128,Orçamento!$A$9:$J$212,10,0)</f>
        <v>95.68</v>
      </c>
      <c r="M128" s="39"/>
      <c r="N128" s="346"/>
      <c r="O128" s="346" t="str">
        <f t="shared" si="237"/>
        <v/>
      </c>
      <c r="P128" s="346"/>
      <c r="Q128" s="346" t="str">
        <f t="shared" si="238"/>
        <v/>
      </c>
      <c r="R128" s="346">
        <f t="shared" si="239"/>
        <v>10.91</v>
      </c>
      <c r="S128" s="346">
        <f t="shared" si="240"/>
        <v>95.68</v>
      </c>
      <c r="T128" s="346"/>
      <c r="U128" s="346" t="str">
        <f t="shared" si="241"/>
        <v/>
      </c>
      <c r="V128" s="346"/>
      <c r="W128" s="346" t="str">
        <f t="shared" si="242"/>
        <v/>
      </c>
      <c r="X128" s="346"/>
      <c r="Y128" s="346" t="str">
        <f t="shared" si="243"/>
        <v/>
      </c>
      <c r="Z128" s="6"/>
      <c r="AA128" s="6"/>
      <c r="AB128" s="91">
        <f t="shared" si="244"/>
        <v>10.91</v>
      </c>
      <c r="AC128" s="91" t="str">
        <f t="shared" si="245"/>
        <v/>
      </c>
      <c r="AD128" s="91">
        <f t="shared" si="246"/>
        <v>95.68</v>
      </c>
      <c r="AE128" s="91" t="str">
        <f t="shared" si="247"/>
        <v/>
      </c>
      <c r="AF128" s="6"/>
      <c r="AG128" s="6"/>
      <c r="AH128" s="6"/>
      <c r="AI128" s="6"/>
      <c r="AJ128" s="6"/>
      <c r="AK128" s="6"/>
      <c r="AL128" s="6"/>
      <c r="AM128" s="6"/>
      <c r="AN128" s="6"/>
      <c r="AO128" s="6"/>
      <c r="AP128" s="6"/>
      <c r="AQ128" s="6"/>
      <c r="AR128" s="6"/>
      <c r="AS128" s="6"/>
      <c r="AT128" s="6"/>
      <c r="AU128" s="6"/>
      <c r="AV128" s="6"/>
      <c r="AW128" s="6"/>
      <c r="AX128" s="6"/>
      <c r="AY128" s="6"/>
    </row>
    <row r="129" spans="1:51" ht="39.75" customHeight="1">
      <c r="A129" s="63" t="s">
        <v>1247</v>
      </c>
      <c r="B129" s="66" t="str">
        <f>VLOOKUP($A129,Orçamento!$A$9:$J$212,4,0)</f>
        <v xml:space="preserve">EMBOÇO COMUM </v>
      </c>
      <c r="C129" s="302" t="str">
        <f t="shared" si="231"/>
        <v/>
      </c>
      <c r="D129" s="302" t="str">
        <f t="shared" si="232"/>
        <v/>
      </c>
      <c r="E129" s="315" t="str">
        <f t="shared" si="233"/>
        <v>10,91 M2</v>
      </c>
      <c r="F129" s="324" t="str">
        <f t="shared" si="234"/>
        <v/>
      </c>
      <c r="G129" s="302" t="str">
        <f t="shared" si="235"/>
        <v/>
      </c>
      <c r="H129" s="302" t="str">
        <f t="shared" si="236"/>
        <v/>
      </c>
      <c r="I129" s="71" t="str">
        <f>VLOOKUP($A129,Orçamento!$A$9:$J$212,5,0)</f>
        <v>M2</v>
      </c>
      <c r="J129" s="91">
        <f>VLOOKUP($A129,Orçamento!$A$9:$J$212,6,0)</f>
        <v>10.91</v>
      </c>
      <c r="K129" s="75">
        <f>VLOOKUP($A129,Orçamento!$A$9:$J$212,8,0)</f>
        <v>31.25</v>
      </c>
      <c r="L129" s="75">
        <f>VLOOKUP($A129,Orçamento!$A$9:$J$212,10,0)</f>
        <v>340.93</v>
      </c>
      <c r="M129" s="39"/>
      <c r="N129" s="346"/>
      <c r="O129" s="346" t="str">
        <f t="shared" si="237"/>
        <v/>
      </c>
      <c r="P129" s="346"/>
      <c r="Q129" s="346" t="str">
        <f t="shared" si="238"/>
        <v/>
      </c>
      <c r="R129" s="346">
        <f t="shared" si="239"/>
        <v>10.91</v>
      </c>
      <c r="S129" s="346">
        <f t="shared" si="240"/>
        <v>340.93</v>
      </c>
      <c r="T129" s="346"/>
      <c r="U129" s="346" t="str">
        <f t="shared" si="241"/>
        <v/>
      </c>
      <c r="V129" s="346"/>
      <c r="W129" s="346" t="str">
        <f t="shared" si="242"/>
        <v/>
      </c>
      <c r="X129" s="346"/>
      <c r="Y129" s="346" t="str">
        <f t="shared" si="243"/>
        <v/>
      </c>
      <c r="Z129" s="6"/>
      <c r="AA129" s="6"/>
      <c r="AB129" s="91">
        <f t="shared" si="244"/>
        <v>10.91</v>
      </c>
      <c r="AC129" s="91" t="str">
        <f t="shared" si="245"/>
        <v/>
      </c>
      <c r="AD129" s="91">
        <f t="shared" si="246"/>
        <v>340.93</v>
      </c>
      <c r="AE129" s="91" t="str">
        <f t="shared" si="247"/>
        <v/>
      </c>
      <c r="AF129" s="6"/>
      <c r="AG129" s="6"/>
      <c r="AH129" s="6"/>
      <c r="AI129" s="6"/>
      <c r="AJ129" s="6"/>
      <c r="AK129" s="6"/>
      <c r="AL129" s="6"/>
      <c r="AM129" s="6"/>
      <c r="AN129" s="6"/>
      <c r="AO129" s="6"/>
      <c r="AP129" s="6"/>
      <c r="AQ129" s="6"/>
      <c r="AR129" s="6"/>
      <c r="AS129" s="6"/>
      <c r="AT129" s="6"/>
      <c r="AU129" s="6"/>
      <c r="AV129" s="6"/>
      <c r="AW129" s="6"/>
      <c r="AX129" s="6"/>
      <c r="AY129" s="6"/>
    </row>
    <row r="130" spans="1:51" ht="39.75" customHeight="1">
      <c r="A130" s="63" t="s">
        <v>1259</v>
      </c>
      <c r="B130" s="66" t="str">
        <f>VLOOKUP($A130,Orçamento!$A$9:$J$212,4,0)</f>
        <v xml:space="preserve">REBOCO </v>
      </c>
      <c r="C130" s="325" t="str">
        <f t="shared" si="231"/>
        <v/>
      </c>
      <c r="D130" s="326" t="str">
        <f t="shared" si="232"/>
        <v/>
      </c>
      <c r="E130" s="305" t="str">
        <f t="shared" si="233"/>
        <v>10,91 M2</v>
      </c>
      <c r="F130" s="323" t="str">
        <f t="shared" si="234"/>
        <v/>
      </c>
      <c r="G130" s="302" t="str">
        <f t="shared" si="235"/>
        <v/>
      </c>
      <c r="H130" s="302" t="str">
        <f t="shared" si="236"/>
        <v/>
      </c>
      <c r="I130" s="71" t="str">
        <f>VLOOKUP($A130,Orçamento!$A$9:$J$212,5,0)</f>
        <v>M2</v>
      </c>
      <c r="J130" s="91">
        <f>VLOOKUP($A130,Orçamento!$A$9:$J$212,6,0)</f>
        <v>10.91</v>
      </c>
      <c r="K130" s="75">
        <f>VLOOKUP($A130,Orçamento!$A$9:$J$212,8,0)</f>
        <v>18.649999999999999</v>
      </c>
      <c r="L130" s="75">
        <f>VLOOKUP($A130,Orçamento!$A$9:$J$212,10,0)</f>
        <v>203.47</v>
      </c>
      <c r="M130" s="39"/>
      <c r="N130" s="346"/>
      <c r="O130" s="346" t="str">
        <f t="shared" si="237"/>
        <v/>
      </c>
      <c r="P130" s="346"/>
      <c r="Q130" s="346" t="str">
        <f t="shared" si="238"/>
        <v/>
      </c>
      <c r="R130" s="346">
        <f t="shared" si="239"/>
        <v>10.91</v>
      </c>
      <c r="S130" s="346">
        <f t="shared" si="240"/>
        <v>203.47</v>
      </c>
      <c r="T130" s="346"/>
      <c r="U130" s="346" t="str">
        <f t="shared" si="241"/>
        <v/>
      </c>
      <c r="V130" s="346"/>
      <c r="W130" s="346" t="str">
        <f t="shared" si="242"/>
        <v/>
      </c>
      <c r="X130" s="346"/>
      <c r="Y130" s="346" t="str">
        <f t="shared" si="243"/>
        <v/>
      </c>
      <c r="Z130" s="6"/>
      <c r="AA130" s="6"/>
      <c r="AB130" s="91">
        <f t="shared" si="244"/>
        <v>10.91</v>
      </c>
      <c r="AC130" s="91" t="str">
        <f t="shared" si="245"/>
        <v/>
      </c>
      <c r="AD130" s="91">
        <f t="shared" si="246"/>
        <v>203.47</v>
      </c>
      <c r="AE130" s="91" t="str">
        <f t="shared" si="247"/>
        <v/>
      </c>
      <c r="AF130" s="6"/>
      <c r="AG130" s="6"/>
      <c r="AH130" s="6"/>
      <c r="AI130" s="6"/>
      <c r="AJ130" s="6"/>
      <c r="AK130" s="6"/>
      <c r="AL130" s="6"/>
      <c r="AM130" s="6"/>
      <c r="AN130" s="6"/>
      <c r="AO130" s="6"/>
      <c r="AP130" s="6"/>
      <c r="AQ130" s="6"/>
      <c r="AR130" s="6"/>
      <c r="AS130" s="6"/>
      <c r="AT130" s="6"/>
      <c r="AU130" s="6"/>
      <c r="AV130" s="6"/>
      <c r="AW130" s="6"/>
      <c r="AX130" s="6"/>
      <c r="AY130" s="6"/>
    </row>
    <row r="131" spans="1:51" ht="60" customHeight="1">
      <c r="A131" s="63" t="s">
        <v>1266</v>
      </c>
      <c r="B131" s="66" t="str">
        <f>VLOOKUP($A131,Orçamento!$A$9:$J$212,4,0)</f>
        <v xml:space="preserve">APLICAÇÃO MANUAL DE FUNDO SELADOR ACRÍLICO EM PAREDES EXTERNAS DE CASAS. AF_03/2024 </v>
      </c>
      <c r="C131" s="302" t="str">
        <f t="shared" si="231"/>
        <v/>
      </c>
      <c r="D131" s="302" t="str">
        <f t="shared" si="232"/>
        <v/>
      </c>
      <c r="E131" s="302" t="str">
        <f t="shared" si="233"/>
        <v/>
      </c>
      <c r="F131" s="304" t="str">
        <f t="shared" si="234"/>
        <v>10,91 M2</v>
      </c>
      <c r="G131" s="302" t="str">
        <f t="shared" si="235"/>
        <v/>
      </c>
      <c r="H131" s="302" t="str">
        <f t="shared" si="236"/>
        <v/>
      </c>
      <c r="I131" s="71" t="str">
        <f>VLOOKUP($A131,Orçamento!$A$9:$J$212,5,0)</f>
        <v>M2</v>
      </c>
      <c r="J131" s="91">
        <f>VLOOKUP($A131,Orçamento!$A$9:$J$212,6,0)</f>
        <v>10.91</v>
      </c>
      <c r="K131" s="75">
        <f>VLOOKUP($A131,Orçamento!$A$9:$J$212,8,0)</f>
        <v>6.99</v>
      </c>
      <c r="L131" s="75">
        <f>VLOOKUP($A131,Orçamento!$A$9:$J$212,10,0)</f>
        <v>76.260000000000005</v>
      </c>
      <c r="M131" s="39"/>
      <c r="N131" s="346"/>
      <c r="O131" s="346" t="str">
        <f t="shared" si="237"/>
        <v/>
      </c>
      <c r="P131" s="346"/>
      <c r="Q131" s="346" t="str">
        <f t="shared" si="238"/>
        <v/>
      </c>
      <c r="R131" s="346"/>
      <c r="S131" s="346" t="str">
        <f t="shared" si="240"/>
        <v/>
      </c>
      <c r="T131" s="346">
        <f t="shared" ref="T131:T133" si="248">J131</f>
        <v>10.91</v>
      </c>
      <c r="U131" s="346">
        <f t="shared" si="241"/>
        <v>76.260000000000005</v>
      </c>
      <c r="V131" s="346"/>
      <c r="W131" s="346" t="str">
        <f t="shared" si="242"/>
        <v/>
      </c>
      <c r="X131" s="346"/>
      <c r="Y131" s="346" t="str">
        <f t="shared" si="243"/>
        <v/>
      </c>
      <c r="Z131" s="6"/>
      <c r="AA131" s="6"/>
      <c r="AB131" s="91">
        <f t="shared" si="244"/>
        <v>10.91</v>
      </c>
      <c r="AC131" s="91" t="str">
        <f t="shared" si="245"/>
        <v/>
      </c>
      <c r="AD131" s="91">
        <f t="shared" si="246"/>
        <v>76.260000000000005</v>
      </c>
      <c r="AE131" s="91" t="str">
        <f t="shared" si="247"/>
        <v/>
      </c>
      <c r="AF131" s="6"/>
      <c r="AG131" s="6"/>
      <c r="AH131" s="6"/>
      <c r="AI131" s="6"/>
      <c r="AJ131" s="6"/>
      <c r="AK131" s="6"/>
      <c r="AL131" s="6"/>
      <c r="AM131" s="6"/>
      <c r="AN131" s="6"/>
      <c r="AO131" s="6"/>
      <c r="AP131" s="6"/>
      <c r="AQ131" s="6"/>
      <c r="AR131" s="6"/>
      <c r="AS131" s="6"/>
      <c r="AT131" s="6"/>
      <c r="AU131" s="6"/>
      <c r="AV131" s="6"/>
      <c r="AW131" s="6"/>
      <c r="AX131" s="6"/>
      <c r="AY131" s="6"/>
    </row>
    <row r="132" spans="1:51" ht="60" customHeight="1">
      <c r="A132" s="63" t="s">
        <v>1286</v>
      </c>
      <c r="B132" s="66" t="str">
        <f>VLOOKUP($A132,Orçamento!$A$9:$J$212,4,0)</f>
        <v xml:space="preserve">APLICAÇÃO MANUAL DE TINTA LÁTEX ACRÍLICA EM PAREDE EXTERNAS DE CASAS, DUAS DEMÃOS. AF_03/2024 </v>
      </c>
      <c r="C132" s="302" t="str">
        <f t="shared" si="231"/>
        <v/>
      </c>
      <c r="D132" s="302" t="str">
        <f t="shared" si="232"/>
        <v/>
      </c>
      <c r="E132" s="302" t="str">
        <f t="shared" si="233"/>
        <v/>
      </c>
      <c r="F132" s="315" t="str">
        <f t="shared" si="234"/>
        <v>10,91 M2</v>
      </c>
      <c r="G132" s="302" t="str">
        <f t="shared" si="235"/>
        <v/>
      </c>
      <c r="H132" s="302" t="str">
        <f t="shared" si="236"/>
        <v/>
      </c>
      <c r="I132" s="71" t="str">
        <f>VLOOKUP($A132,Orçamento!$A$9:$J$212,5,0)</f>
        <v>M2</v>
      </c>
      <c r="J132" s="91">
        <f>VLOOKUP($A132,Orçamento!$A$9:$J$212,6,0)</f>
        <v>10.91</v>
      </c>
      <c r="K132" s="75">
        <f>VLOOKUP($A132,Orçamento!$A$9:$J$212,8,0)</f>
        <v>22.65</v>
      </c>
      <c r="L132" s="75">
        <f>VLOOKUP($A132,Orçamento!$A$9:$J$212,10,0)</f>
        <v>247.11</v>
      </c>
      <c r="M132" s="39"/>
      <c r="N132" s="346"/>
      <c r="O132" s="346" t="str">
        <f t="shared" si="237"/>
        <v/>
      </c>
      <c r="P132" s="346"/>
      <c r="Q132" s="346" t="str">
        <f t="shared" si="238"/>
        <v/>
      </c>
      <c r="R132" s="346"/>
      <c r="S132" s="346" t="str">
        <f t="shared" si="240"/>
        <v/>
      </c>
      <c r="T132" s="346">
        <f t="shared" si="248"/>
        <v>10.91</v>
      </c>
      <c r="U132" s="346">
        <f t="shared" si="241"/>
        <v>247.11</v>
      </c>
      <c r="V132" s="346"/>
      <c r="W132" s="346" t="str">
        <f t="shared" si="242"/>
        <v/>
      </c>
      <c r="X132" s="346"/>
      <c r="Y132" s="346" t="str">
        <f t="shared" si="243"/>
        <v/>
      </c>
      <c r="Z132" s="6"/>
      <c r="AA132" s="6"/>
      <c r="AB132" s="91">
        <f t="shared" si="244"/>
        <v>10.91</v>
      </c>
      <c r="AC132" s="91" t="str">
        <f t="shared" si="245"/>
        <v/>
      </c>
      <c r="AD132" s="91">
        <f t="shared" si="246"/>
        <v>247.11</v>
      </c>
      <c r="AE132" s="91" t="str">
        <f t="shared" si="247"/>
        <v/>
      </c>
      <c r="AF132" s="6"/>
      <c r="AG132" s="6"/>
      <c r="AH132" s="6"/>
      <c r="AI132" s="6"/>
      <c r="AJ132" s="6"/>
      <c r="AK132" s="6"/>
      <c r="AL132" s="6"/>
      <c r="AM132" s="6"/>
      <c r="AN132" s="6"/>
      <c r="AO132" s="6"/>
      <c r="AP132" s="6"/>
      <c r="AQ132" s="6"/>
      <c r="AR132" s="6"/>
      <c r="AS132" s="6"/>
      <c r="AT132" s="6"/>
      <c r="AU132" s="6"/>
      <c r="AV132" s="6"/>
      <c r="AW132" s="6"/>
      <c r="AX132" s="6"/>
      <c r="AY132" s="6"/>
    </row>
    <row r="133" spans="1:51" ht="39.75" customHeight="1">
      <c r="A133" s="63" t="s">
        <v>978</v>
      </c>
      <c r="B133" s="66" t="str">
        <f>VLOOKUP($A133,Orçamento!$A$9:$J$212,4,0)</f>
        <v xml:space="preserve">CIMALHA EM CONCRETO COM PINGADEIRA </v>
      </c>
      <c r="C133" s="302" t="str">
        <f t="shared" si="231"/>
        <v/>
      </c>
      <c r="D133" s="302" t="str">
        <f t="shared" si="232"/>
        <v/>
      </c>
      <c r="E133" s="302" t="str">
        <f t="shared" si="233"/>
        <v/>
      </c>
      <c r="F133" s="305" t="str">
        <f t="shared" si="234"/>
        <v>2,8 M</v>
      </c>
      <c r="G133" s="302" t="str">
        <f t="shared" si="235"/>
        <v/>
      </c>
      <c r="H133" s="302" t="str">
        <f t="shared" si="236"/>
        <v/>
      </c>
      <c r="I133" s="71" t="str">
        <f>VLOOKUP($A133,Orçamento!$A$9:$J$212,5,0)</f>
        <v>M</v>
      </c>
      <c r="J133" s="91">
        <f>VLOOKUP($A133,Orçamento!$A$9:$J$212,6,0)</f>
        <v>2.8</v>
      </c>
      <c r="K133" s="75">
        <f>VLOOKUP($A133,Orçamento!$A$9:$J$212,8,0)</f>
        <v>16.38</v>
      </c>
      <c r="L133" s="75">
        <f>VLOOKUP($A133,Orçamento!$A$9:$J$212,10,0)</f>
        <v>45.86</v>
      </c>
      <c r="M133" s="39"/>
      <c r="N133" s="346"/>
      <c r="O133" s="346" t="str">
        <f t="shared" si="237"/>
        <v/>
      </c>
      <c r="P133" s="346"/>
      <c r="Q133" s="346" t="str">
        <f t="shared" si="238"/>
        <v/>
      </c>
      <c r="R133" s="346"/>
      <c r="S133" s="346" t="str">
        <f t="shared" si="240"/>
        <v/>
      </c>
      <c r="T133" s="346">
        <f t="shared" si="248"/>
        <v>2.8</v>
      </c>
      <c r="U133" s="346">
        <f t="shared" si="241"/>
        <v>45.86</v>
      </c>
      <c r="V133" s="346"/>
      <c r="W133" s="346" t="str">
        <f t="shared" si="242"/>
        <v/>
      </c>
      <c r="X133" s="346"/>
      <c r="Y133" s="346" t="str">
        <f t="shared" si="243"/>
        <v/>
      </c>
      <c r="Z133" s="6"/>
      <c r="AA133" s="6"/>
      <c r="AB133" s="91">
        <f t="shared" si="244"/>
        <v>2.8</v>
      </c>
      <c r="AC133" s="91" t="str">
        <f t="shared" si="245"/>
        <v/>
      </c>
      <c r="AD133" s="91">
        <f t="shared" si="246"/>
        <v>45.86</v>
      </c>
      <c r="AE133" s="91" t="str">
        <f t="shared" si="247"/>
        <v/>
      </c>
      <c r="AF133" s="6"/>
      <c r="AG133" s="6"/>
      <c r="AH133" s="6"/>
      <c r="AI133" s="6"/>
      <c r="AJ133" s="6"/>
      <c r="AK133" s="6"/>
      <c r="AL133" s="6"/>
      <c r="AM133" s="6"/>
      <c r="AN133" s="6"/>
      <c r="AO133" s="6"/>
      <c r="AP133" s="6"/>
      <c r="AQ133" s="6"/>
      <c r="AR133" s="6"/>
      <c r="AS133" s="6"/>
      <c r="AT133" s="6"/>
      <c r="AU133" s="6"/>
      <c r="AV133" s="6"/>
      <c r="AW133" s="6"/>
      <c r="AX133" s="6"/>
      <c r="AY133" s="6"/>
    </row>
    <row r="134" spans="1:51" ht="8.25" customHeight="1">
      <c r="A134" s="94"/>
      <c r="B134" s="95"/>
      <c r="C134" s="308"/>
      <c r="D134" s="308"/>
      <c r="E134" s="308"/>
      <c r="F134" s="307"/>
      <c r="G134" s="308"/>
      <c r="H134" s="309"/>
      <c r="I134" s="102"/>
      <c r="J134" s="102"/>
      <c r="K134" s="102"/>
      <c r="L134" s="102"/>
      <c r="M134" s="6"/>
      <c r="N134" s="347"/>
      <c r="O134" s="347"/>
      <c r="P134" s="347"/>
      <c r="Q134" s="347"/>
      <c r="R134" s="347"/>
      <c r="S134" s="347"/>
      <c r="T134" s="347"/>
      <c r="U134" s="347"/>
      <c r="V134" s="347"/>
      <c r="W134" s="347"/>
      <c r="X134" s="347"/>
      <c r="Y134" s="348"/>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row>
    <row r="135" spans="1:51" ht="41.25" customHeight="1">
      <c r="A135" s="83" t="s">
        <v>1334</v>
      </c>
      <c r="B135" s="84" t="str">
        <f>VLOOKUP($A135,Orçamento!$A$9:$J$212,4,0)</f>
        <v>ACABAMENTO</v>
      </c>
      <c r="C135" s="321"/>
      <c r="D135" s="321"/>
      <c r="E135" s="295" t="s">
        <v>1781</v>
      </c>
      <c r="F135" s="295" t="s">
        <v>1782</v>
      </c>
      <c r="G135" s="297"/>
      <c r="H135" s="298"/>
      <c r="I135" s="54"/>
      <c r="J135" s="86"/>
      <c r="K135" s="57"/>
      <c r="L135" s="58"/>
      <c r="M135" s="39"/>
      <c r="N135" s="347"/>
      <c r="O135" s="345">
        <f>SUM(O136:O137)</f>
        <v>0</v>
      </c>
      <c r="P135" s="344"/>
      <c r="Q135" s="345">
        <f>SUM(Q136:Q137)</f>
        <v>0</v>
      </c>
      <c r="R135" s="344"/>
      <c r="S135" s="345">
        <f>SUM(S136:S137)</f>
        <v>481.86</v>
      </c>
      <c r="T135" s="344"/>
      <c r="U135" s="345">
        <f>SUM(U136:U137)</f>
        <v>628.29999999999995</v>
      </c>
      <c r="V135" s="344"/>
      <c r="W135" s="345">
        <f>SUM(W136:W137)</f>
        <v>0</v>
      </c>
      <c r="X135" s="344"/>
      <c r="Y135" s="345">
        <f>SUM(Y136:Y137)</f>
        <v>0</v>
      </c>
      <c r="Z135" s="39"/>
      <c r="AA135" s="39"/>
      <c r="AB135" s="39"/>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c r="AY135" s="39"/>
    </row>
    <row r="136" spans="1:51" ht="60" customHeight="1">
      <c r="A136" s="63" t="s">
        <v>1336</v>
      </c>
      <c r="B136" s="66" t="str">
        <f>VLOOKUP($A136,Orçamento!$A$9:$J$212,4,0)</f>
        <v>PISO EM PEDRA SÃO TOMÉ ASSENTADO SOBRE ARGAMASSA 1:3 (CIMENTO E AREIA). AF_02/2026 (PEDRA QUARTZITO - ROSA)</v>
      </c>
      <c r="C136" s="338" t="str">
        <f t="shared" ref="C136:C137" si="249">IF(N136=0,"",CONCATENATE(N136," ",$I136))</f>
        <v/>
      </c>
      <c r="D136" s="339" t="str">
        <f t="shared" ref="D136:D137" si="250">IF(P136=0,"",CONCATENATE(P136," ",$I136))</f>
        <v/>
      </c>
      <c r="E136" s="327" t="str">
        <f t="shared" ref="E136:E137" si="251">IF(R136=0,"",CONCATENATE(R136," ",$I136))</f>
        <v>1 M2</v>
      </c>
      <c r="F136" s="300" t="str">
        <f t="shared" ref="F136:F137" si="252">IF(T136=0,"",CONCATENATE(T136," ",$I136))</f>
        <v/>
      </c>
      <c r="G136" s="302" t="str">
        <f t="shared" ref="G136:G137" si="253">IF(V136=0,"",CONCATENATE(V136," ",$I136))</f>
        <v/>
      </c>
      <c r="H136" s="302" t="str">
        <f t="shared" ref="H136:H137" si="254">IF(X136=0,"",CONCATENATE(X136," ",$I136))</f>
        <v/>
      </c>
      <c r="I136" s="71" t="str">
        <f>VLOOKUP($A136,Orçamento!$A$9:$J$212,5,0)</f>
        <v>M2</v>
      </c>
      <c r="J136" s="91">
        <f>VLOOKUP($A136,Orçamento!$A$9:$J$212,6,0)</f>
        <v>1</v>
      </c>
      <c r="K136" s="75">
        <f>VLOOKUP($A136,Orçamento!$A$9:$J$212,8,0)</f>
        <v>481.86</v>
      </c>
      <c r="L136" s="75">
        <f>VLOOKUP($A136,Orçamento!$A$9:$J$212,10,0)</f>
        <v>481.86</v>
      </c>
      <c r="M136" s="39"/>
      <c r="N136" s="346"/>
      <c r="O136" s="346" t="str">
        <f t="shared" ref="O136:O137" si="255">IF(N136=0,"",TRUNC($K136*N136,2))</f>
        <v/>
      </c>
      <c r="P136" s="346"/>
      <c r="Q136" s="346" t="str">
        <f t="shared" ref="Q136:Q137" si="256">IF(P136=0,"",TRUNC($K136*P136,2))</f>
        <v/>
      </c>
      <c r="R136" s="346">
        <f>J136</f>
        <v>1</v>
      </c>
      <c r="S136" s="346">
        <f t="shared" ref="S136:S137" si="257">IF(R136=0,"",TRUNC($K136*R136,2))</f>
        <v>481.86</v>
      </c>
      <c r="T136" s="346"/>
      <c r="U136" s="346" t="str">
        <f t="shared" ref="U136:U137" si="258">IF(T136=0,"",TRUNC($K136*T136,2))</f>
        <v/>
      </c>
      <c r="V136" s="346"/>
      <c r="W136" s="346" t="str">
        <f t="shared" ref="W136:W137" si="259">IF(V136=0,"",TRUNC($K136*V136,2))</f>
        <v/>
      </c>
      <c r="X136" s="346"/>
      <c r="Y136" s="346" t="str">
        <f t="shared" ref="Y136:Y137" si="260">IF(X136=0,"",TRUNC($K136*X136,2))</f>
        <v/>
      </c>
      <c r="Z136" s="6"/>
      <c r="AA136" s="6"/>
      <c r="AB136" s="91">
        <f t="shared" ref="AB136:AB137" si="261">SUMIF($N$9:$Y$9,$N$9,N136:Y136)</f>
        <v>1</v>
      </c>
      <c r="AC136" s="91" t="str">
        <f t="shared" ref="AC136:AC137" si="262">IF(AB136=J136,"","FALTA")</f>
        <v/>
      </c>
      <c r="AD136" s="91">
        <f t="shared" ref="AD136:AD137" si="263">SUMIF($N$9:$Y$9,$O$9,N136:Y136)</f>
        <v>481.86</v>
      </c>
      <c r="AE136" s="91" t="str">
        <f t="shared" ref="AE136:AE137" si="264">IF(AD136=L136,"","FALTA")</f>
        <v/>
      </c>
      <c r="AF136" s="6"/>
      <c r="AG136" s="6"/>
      <c r="AH136" s="6"/>
      <c r="AI136" s="6"/>
      <c r="AJ136" s="6"/>
      <c r="AK136" s="6"/>
      <c r="AL136" s="6"/>
      <c r="AM136" s="6"/>
      <c r="AN136" s="6"/>
      <c r="AO136" s="6"/>
      <c r="AP136" s="6"/>
      <c r="AQ136" s="6"/>
      <c r="AR136" s="6"/>
      <c r="AS136" s="6"/>
      <c r="AT136" s="6"/>
      <c r="AU136" s="6"/>
      <c r="AV136" s="6"/>
      <c r="AW136" s="6"/>
      <c r="AX136" s="6"/>
      <c r="AY136" s="6"/>
    </row>
    <row r="137" spans="1:51" ht="39.75" customHeight="1">
      <c r="A137" s="63" t="s">
        <v>1339</v>
      </c>
      <c r="B137" s="66" t="str">
        <f>VLOOKUP($A137,Orçamento!$A$9:$J$212,4,0)</f>
        <v xml:space="preserve">PLACA DE IDENTIFICAÇÃO EM ACRÍLICO COM TEXTO EM VINIL </v>
      </c>
      <c r="C137" s="302" t="str">
        <f t="shared" si="249"/>
        <v/>
      </c>
      <c r="D137" s="302" t="str">
        <f t="shared" si="250"/>
        <v/>
      </c>
      <c r="E137" s="302" t="str">
        <f t="shared" si="251"/>
        <v/>
      </c>
      <c r="F137" s="327" t="str">
        <f t="shared" si="252"/>
        <v>0,3 M2</v>
      </c>
      <c r="G137" s="302" t="str">
        <f t="shared" si="253"/>
        <v/>
      </c>
      <c r="H137" s="302" t="str">
        <f t="shared" si="254"/>
        <v/>
      </c>
      <c r="I137" s="71" t="str">
        <f>VLOOKUP($A137,Orçamento!$A$9:$J$212,5,0)</f>
        <v>M2</v>
      </c>
      <c r="J137" s="91">
        <f>VLOOKUP($A137,Orçamento!$A$9:$J$212,6,0)</f>
        <v>0.3</v>
      </c>
      <c r="K137" s="75">
        <f>VLOOKUP($A137,Orçamento!$A$9:$J$212,8,0)</f>
        <v>2094.34</v>
      </c>
      <c r="L137" s="75">
        <f>VLOOKUP($A137,Orçamento!$A$9:$J$212,10,0)</f>
        <v>628.29999999999995</v>
      </c>
      <c r="M137" s="39"/>
      <c r="N137" s="346"/>
      <c r="O137" s="346" t="str">
        <f t="shared" si="255"/>
        <v/>
      </c>
      <c r="P137" s="346"/>
      <c r="Q137" s="346" t="str">
        <f t="shared" si="256"/>
        <v/>
      </c>
      <c r="R137" s="346"/>
      <c r="S137" s="346" t="str">
        <f t="shared" si="257"/>
        <v/>
      </c>
      <c r="T137" s="346">
        <f>J137</f>
        <v>0.3</v>
      </c>
      <c r="U137" s="346">
        <f t="shared" si="258"/>
        <v>628.29999999999995</v>
      </c>
      <c r="V137" s="346"/>
      <c r="W137" s="346" t="str">
        <f t="shared" si="259"/>
        <v/>
      </c>
      <c r="X137" s="346"/>
      <c r="Y137" s="346" t="str">
        <f t="shared" si="260"/>
        <v/>
      </c>
      <c r="Z137" s="6"/>
      <c r="AA137" s="6"/>
      <c r="AB137" s="91">
        <f t="shared" si="261"/>
        <v>0.3</v>
      </c>
      <c r="AC137" s="91" t="str">
        <f t="shared" si="262"/>
        <v/>
      </c>
      <c r="AD137" s="91">
        <f t="shared" si="263"/>
        <v>628.29999999999995</v>
      </c>
      <c r="AE137" s="91" t="str">
        <f t="shared" si="264"/>
        <v/>
      </c>
      <c r="AF137" s="6"/>
      <c r="AG137" s="6"/>
      <c r="AH137" s="6"/>
      <c r="AI137" s="6"/>
      <c r="AJ137" s="6"/>
      <c r="AK137" s="6"/>
      <c r="AL137" s="6"/>
      <c r="AM137" s="6"/>
      <c r="AN137" s="6"/>
      <c r="AO137" s="6"/>
      <c r="AP137" s="6"/>
      <c r="AQ137" s="6"/>
      <c r="AR137" s="6"/>
      <c r="AS137" s="6"/>
      <c r="AT137" s="6"/>
      <c r="AU137" s="6"/>
      <c r="AV137" s="6"/>
      <c r="AW137" s="6"/>
      <c r="AX137" s="6"/>
      <c r="AY137" s="6"/>
    </row>
    <row r="138" spans="1:51" ht="8.25" customHeight="1">
      <c r="A138" s="94"/>
      <c r="B138" s="95"/>
      <c r="C138" s="308"/>
      <c r="D138" s="308"/>
      <c r="E138" s="308"/>
      <c r="F138" s="307"/>
      <c r="G138" s="308"/>
      <c r="H138" s="309"/>
      <c r="I138" s="102"/>
      <c r="J138" s="102"/>
      <c r="K138" s="102"/>
      <c r="L138" s="102"/>
      <c r="M138" s="6"/>
      <c r="N138" s="347"/>
      <c r="O138" s="347"/>
      <c r="P138" s="347"/>
      <c r="Q138" s="347"/>
      <c r="R138" s="347"/>
      <c r="S138" s="347"/>
      <c r="T138" s="347"/>
      <c r="U138" s="347"/>
      <c r="V138" s="347"/>
      <c r="W138" s="347"/>
      <c r="X138" s="347"/>
      <c r="Y138" s="348"/>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row>
    <row r="139" spans="1:51" ht="41.25" customHeight="1">
      <c r="A139" s="106">
        <v>6</v>
      </c>
      <c r="B139" s="107" t="str">
        <f>VLOOKUP($A139,Orçamento!$A$9:$J$212,4,0)</f>
        <v>MONUMENTO EM AÇO/MADEIRA</v>
      </c>
      <c r="C139" s="318"/>
      <c r="D139" s="318"/>
      <c r="E139" s="318"/>
      <c r="F139" s="318"/>
      <c r="G139" s="319"/>
      <c r="H139" s="320"/>
      <c r="I139" s="41"/>
      <c r="J139" s="80"/>
      <c r="K139" s="40"/>
      <c r="L139" s="45"/>
      <c r="M139" s="81"/>
      <c r="N139" s="347"/>
      <c r="O139" s="347"/>
      <c r="P139" s="347"/>
      <c r="Q139" s="347"/>
      <c r="R139" s="347"/>
      <c r="S139" s="347"/>
      <c r="T139" s="347"/>
      <c r="U139" s="347"/>
      <c r="V139" s="347"/>
      <c r="W139" s="347"/>
      <c r="X139" s="347"/>
      <c r="Y139" s="347"/>
      <c r="Z139" s="39"/>
      <c r="AA139" s="39"/>
      <c r="AB139" s="39"/>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c r="AY139" s="39"/>
    </row>
    <row r="140" spans="1:51" ht="41.25" customHeight="1">
      <c r="A140" s="83" t="s">
        <v>1358</v>
      </c>
      <c r="B140" s="84" t="str">
        <f>VLOOKUP($A140,Orçamento!$A$9:$J$212,4,0)</f>
        <v>FUNDAÇÃO</v>
      </c>
      <c r="C140" s="295" t="s">
        <v>1834</v>
      </c>
      <c r="D140" s="295" t="s">
        <v>1835</v>
      </c>
      <c r="E140" s="321"/>
      <c r="F140" s="321"/>
      <c r="G140" s="297"/>
      <c r="H140" s="298"/>
      <c r="I140" s="85"/>
      <c r="J140" s="86"/>
      <c r="K140" s="57"/>
      <c r="L140" s="58"/>
      <c r="M140" s="39"/>
      <c r="N140" s="344"/>
      <c r="O140" s="345">
        <f>SUM(O141:O151)</f>
        <v>55.98</v>
      </c>
      <c r="P140" s="344"/>
      <c r="Q140" s="345">
        <f>SUM(Q141:Q151)</f>
        <v>1618.79</v>
      </c>
      <c r="R140" s="344"/>
      <c r="S140" s="345">
        <f>SUM(S141:S151)</f>
        <v>0</v>
      </c>
      <c r="T140" s="344"/>
      <c r="U140" s="345">
        <f>SUM(U141:U151)</f>
        <v>0</v>
      </c>
      <c r="V140" s="344"/>
      <c r="W140" s="345">
        <f>SUM(W141:W151)</f>
        <v>0</v>
      </c>
      <c r="X140" s="344"/>
      <c r="Y140" s="345">
        <f>SUM(Y141:Y151)</f>
        <v>0</v>
      </c>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c r="AY140" s="39"/>
    </row>
    <row r="141" spans="1:51" ht="60" customHeight="1">
      <c r="A141" s="63" t="s">
        <v>1365</v>
      </c>
      <c r="B141" s="92" t="str">
        <f>VLOOKUP($A141,Orçamento!$A$9:$J$212,4,0)</f>
        <v xml:space="preserve">ESCAVAÇÃO MANUAL EM SOLO DE 1ª E 2ª CATEGORIA EM VALA OU CAVA ATÉ 1,5 M </v>
      </c>
      <c r="C141" s="327" t="str">
        <f t="shared" ref="C141:C151" si="265">IF(N141=0,"",CONCATENATE(N141," ",$I141))</f>
        <v>0,64 M3</v>
      </c>
      <c r="D141" s="300" t="str">
        <f t="shared" ref="D141:D151" si="266">IF(P141=0,"",CONCATENATE(P141," ",$I141))</f>
        <v/>
      </c>
      <c r="E141" s="302" t="str">
        <f t="shared" ref="E141:E151" si="267">IF(R141=0,"",CONCATENATE(R141," ",$I141))</f>
        <v/>
      </c>
      <c r="F141" s="302" t="str">
        <f t="shared" ref="F141:F151" si="268">IF(T141=0,"",CONCATENATE(T141," ",$I141))</f>
        <v/>
      </c>
      <c r="G141" s="302" t="str">
        <f t="shared" ref="G141:G151" si="269">IF(V141=0,"",CONCATENATE(V141," ",$I141))</f>
        <v/>
      </c>
      <c r="H141" s="302" t="str">
        <f t="shared" ref="H141:H151" si="270">IF(X141=0,"",CONCATENATE(X141," ",$I141))</f>
        <v/>
      </c>
      <c r="I141" s="108" t="str">
        <f>VLOOKUP($A141,Orçamento!$A$9:$J$212,5,0)</f>
        <v>M3</v>
      </c>
      <c r="J141" s="109">
        <f>VLOOKUP($A141,Orçamento!$A$9:$J$212,6,0)</f>
        <v>0.64</v>
      </c>
      <c r="K141" s="110">
        <f>VLOOKUP($A141,Orçamento!$A$9:$J$212,8,0)</f>
        <v>87.47</v>
      </c>
      <c r="L141" s="110">
        <f>VLOOKUP($A141,Orçamento!$A$9:$J$212,10,0)</f>
        <v>55.98</v>
      </c>
      <c r="M141" s="39"/>
      <c r="N141" s="346">
        <f>J141</f>
        <v>0.64</v>
      </c>
      <c r="O141" s="346">
        <f t="shared" ref="O141:O151" si="271">IF(N141=0,"",TRUNC($K141*N141,2))</f>
        <v>55.98</v>
      </c>
      <c r="P141" s="346"/>
      <c r="Q141" s="346" t="str">
        <f t="shared" ref="Q141:Q151" si="272">IF(P141=0,"",TRUNC($K141*P141,2))</f>
        <v/>
      </c>
      <c r="R141" s="346"/>
      <c r="S141" s="346" t="str">
        <f t="shared" ref="S141:S151" si="273">IF(R141=0,"",TRUNC($K141*R141,2))</f>
        <v/>
      </c>
      <c r="T141" s="346"/>
      <c r="U141" s="346" t="str">
        <f t="shared" ref="U141:U151" si="274">IF(T141=0,"",TRUNC($K141*T141,2))</f>
        <v/>
      </c>
      <c r="V141" s="346"/>
      <c r="W141" s="346" t="str">
        <f t="shared" ref="W141:W151" si="275">IF(V141=0,"",TRUNC($K141*V141,2))</f>
        <v/>
      </c>
      <c r="X141" s="346"/>
      <c r="Y141" s="346" t="str">
        <f t="shared" ref="Y141:Y151" si="276">IF(X141=0,"",TRUNC($K141*X141,2))</f>
        <v/>
      </c>
      <c r="Z141" s="6"/>
      <c r="AA141" s="6"/>
      <c r="AB141" s="91">
        <f t="shared" ref="AB141:AB151" si="277">SUMIF($N$9:$Y$9,$N$9,N141:Y141)</f>
        <v>0.64</v>
      </c>
      <c r="AC141" s="91" t="str">
        <f t="shared" ref="AC141:AC151" si="278">IF(AB141=J141,"","FALTA")</f>
        <v/>
      </c>
      <c r="AD141" s="91">
        <f t="shared" ref="AD141:AD151" si="279">SUMIF($N$9:$Y$9,$O$9,N141:Y141)</f>
        <v>55.98</v>
      </c>
      <c r="AE141" s="91" t="str">
        <f t="shared" ref="AE141:AE151" si="280">IF(AD141=L141,"","FALTA")</f>
        <v/>
      </c>
      <c r="AF141" s="6"/>
      <c r="AG141" s="6"/>
      <c r="AH141" s="6"/>
      <c r="AI141" s="6"/>
      <c r="AJ141" s="6"/>
      <c r="AK141" s="6"/>
      <c r="AL141" s="6"/>
      <c r="AM141" s="6"/>
      <c r="AN141" s="6"/>
      <c r="AO141" s="6"/>
      <c r="AP141" s="6"/>
      <c r="AQ141" s="6"/>
      <c r="AR141" s="6"/>
      <c r="AS141" s="6"/>
      <c r="AT141" s="6"/>
      <c r="AU141" s="6"/>
      <c r="AV141" s="6"/>
      <c r="AW141" s="6"/>
      <c r="AX141" s="6"/>
      <c r="AY141" s="6"/>
    </row>
    <row r="142" spans="1:51" ht="39.75" customHeight="1">
      <c r="A142" s="63" t="s">
        <v>1380</v>
      </c>
      <c r="B142" s="66" t="str">
        <f>VLOOKUP($A142,Orçamento!$A$9:$J$212,4,0)</f>
        <v xml:space="preserve">LASTRO DE PEDRA BRITADA </v>
      </c>
      <c r="C142" s="302" t="str">
        <f t="shared" si="265"/>
        <v/>
      </c>
      <c r="D142" s="304" t="str">
        <f t="shared" si="266"/>
        <v>0,06 M3</v>
      </c>
      <c r="E142" s="302" t="str">
        <f t="shared" si="267"/>
        <v/>
      </c>
      <c r="F142" s="302" t="str">
        <f t="shared" si="268"/>
        <v/>
      </c>
      <c r="G142" s="302" t="str">
        <f t="shared" si="269"/>
        <v/>
      </c>
      <c r="H142" s="302" t="str">
        <f t="shared" si="270"/>
        <v/>
      </c>
      <c r="I142" s="71" t="str">
        <f>VLOOKUP($A142,Orçamento!$A$9:$J$212,5,0)</f>
        <v>M3</v>
      </c>
      <c r="J142" s="91">
        <f>VLOOKUP($A142,Orçamento!$A$9:$J$212,6,0)</f>
        <v>0.06</v>
      </c>
      <c r="K142" s="75">
        <f>VLOOKUP($A142,Orçamento!$A$9:$J$212,8,0)</f>
        <v>278.62</v>
      </c>
      <c r="L142" s="75">
        <f>VLOOKUP($A142,Orçamento!$A$9:$J$212,10,0)</f>
        <v>16.71</v>
      </c>
      <c r="M142" s="39"/>
      <c r="N142" s="346"/>
      <c r="O142" s="346" t="str">
        <f t="shared" si="271"/>
        <v/>
      </c>
      <c r="P142" s="346">
        <f t="shared" ref="P142:P151" si="281">J142</f>
        <v>0.06</v>
      </c>
      <c r="Q142" s="346">
        <f t="shared" si="272"/>
        <v>16.71</v>
      </c>
      <c r="R142" s="346"/>
      <c r="S142" s="346" t="str">
        <f t="shared" si="273"/>
        <v/>
      </c>
      <c r="T142" s="346"/>
      <c r="U142" s="346" t="str">
        <f t="shared" si="274"/>
        <v/>
      </c>
      <c r="V142" s="346"/>
      <c r="W142" s="346" t="str">
        <f t="shared" si="275"/>
        <v/>
      </c>
      <c r="X142" s="346"/>
      <c r="Y142" s="346" t="str">
        <f t="shared" si="276"/>
        <v/>
      </c>
      <c r="Z142" s="6"/>
      <c r="AA142" s="6"/>
      <c r="AB142" s="91">
        <f t="shared" si="277"/>
        <v>0.06</v>
      </c>
      <c r="AC142" s="91" t="str">
        <f t="shared" si="278"/>
        <v/>
      </c>
      <c r="AD142" s="91">
        <f t="shared" si="279"/>
        <v>16.71</v>
      </c>
      <c r="AE142" s="91" t="str">
        <f t="shared" si="280"/>
        <v/>
      </c>
      <c r="AF142" s="6"/>
      <c r="AG142" s="6"/>
      <c r="AH142" s="6"/>
      <c r="AI142" s="6"/>
      <c r="AJ142" s="6"/>
      <c r="AK142" s="6"/>
      <c r="AL142" s="6"/>
      <c r="AM142" s="6"/>
      <c r="AN142" s="6"/>
      <c r="AO142" s="6"/>
      <c r="AP142" s="6"/>
      <c r="AQ142" s="6"/>
      <c r="AR142" s="6"/>
      <c r="AS142" s="6"/>
      <c r="AT142" s="6"/>
      <c r="AU142" s="6"/>
      <c r="AV142" s="6"/>
      <c r="AW142" s="6"/>
      <c r="AX142" s="6"/>
      <c r="AY142" s="6"/>
    </row>
    <row r="143" spans="1:51" ht="79.5" customHeight="1">
      <c r="A143" s="63" t="s">
        <v>1408</v>
      </c>
      <c r="B143" s="66" t="str">
        <f>VLOOKUP($A143,Orçamento!$A$9:$J$212,4,0)</f>
        <v xml:space="preserve">FABRICAÇÃO, MONTAGEM E DESMONTAGEM DE FÔRMA PARA VIGA BALDRAME, EM MADEIRA SERRADA, E=25 MM, 4 UTILIZAÇÕES. AF_01/2024 </v>
      </c>
      <c r="C143" s="302" t="str">
        <f t="shared" si="265"/>
        <v/>
      </c>
      <c r="D143" s="315" t="str">
        <f t="shared" si="266"/>
        <v>1,72 M2</v>
      </c>
      <c r="E143" s="302" t="str">
        <f t="shared" si="267"/>
        <v/>
      </c>
      <c r="F143" s="302" t="str">
        <f t="shared" si="268"/>
        <v/>
      </c>
      <c r="G143" s="302" t="str">
        <f t="shared" si="269"/>
        <v/>
      </c>
      <c r="H143" s="302" t="str">
        <f t="shared" si="270"/>
        <v/>
      </c>
      <c r="I143" s="71" t="str">
        <f>VLOOKUP($A143,Orçamento!$A$9:$J$212,5,0)</f>
        <v>M2</v>
      </c>
      <c r="J143" s="91">
        <f>VLOOKUP($A143,Orçamento!$A$9:$J$212,6,0)</f>
        <v>1.72</v>
      </c>
      <c r="K143" s="75">
        <f>VLOOKUP($A143,Orçamento!$A$9:$J$212,8,0)</f>
        <v>97.38</v>
      </c>
      <c r="L143" s="75">
        <f>VLOOKUP($A143,Orçamento!$A$9:$J$212,10,0)</f>
        <v>167.49</v>
      </c>
      <c r="M143" s="39"/>
      <c r="N143" s="346"/>
      <c r="O143" s="346" t="str">
        <f t="shared" si="271"/>
        <v/>
      </c>
      <c r="P143" s="346">
        <f t="shared" si="281"/>
        <v>1.72</v>
      </c>
      <c r="Q143" s="346">
        <f t="shared" si="272"/>
        <v>167.49</v>
      </c>
      <c r="R143" s="346"/>
      <c r="S143" s="346" t="str">
        <f t="shared" si="273"/>
        <v/>
      </c>
      <c r="T143" s="346"/>
      <c r="U143" s="346" t="str">
        <f t="shared" si="274"/>
        <v/>
      </c>
      <c r="V143" s="346"/>
      <c r="W143" s="346" t="str">
        <f t="shared" si="275"/>
        <v/>
      </c>
      <c r="X143" s="346"/>
      <c r="Y143" s="346" t="str">
        <f t="shared" si="276"/>
        <v/>
      </c>
      <c r="Z143" s="6"/>
      <c r="AA143" s="6"/>
      <c r="AB143" s="91">
        <f t="shared" si="277"/>
        <v>1.72</v>
      </c>
      <c r="AC143" s="91" t="str">
        <f t="shared" si="278"/>
        <v/>
      </c>
      <c r="AD143" s="91">
        <f t="shared" si="279"/>
        <v>167.49</v>
      </c>
      <c r="AE143" s="91" t="str">
        <f t="shared" si="280"/>
        <v/>
      </c>
      <c r="AF143" s="6"/>
      <c r="AG143" s="6"/>
      <c r="AH143" s="6"/>
      <c r="AI143" s="6"/>
      <c r="AJ143" s="6"/>
      <c r="AK143" s="6"/>
      <c r="AL143" s="6"/>
      <c r="AM143" s="6"/>
      <c r="AN143" s="6"/>
      <c r="AO143" s="6"/>
      <c r="AP143" s="6"/>
      <c r="AQ143" s="6"/>
      <c r="AR143" s="6"/>
      <c r="AS143" s="6"/>
      <c r="AT143" s="6"/>
      <c r="AU143" s="6"/>
      <c r="AV143" s="6"/>
      <c r="AW143" s="6"/>
      <c r="AX143" s="6"/>
      <c r="AY143" s="6"/>
    </row>
    <row r="144" spans="1:51" ht="60" customHeight="1">
      <c r="A144" s="63" t="s">
        <v>1424</v>
      </c>
      <c r="B144" s="66" t="str">
        <f>VLOOKUP($A144,Orçamento!$A$9:$J$212,4,0)</f>
        <v xml:space="preserve">BROCA EM CONCRETO ARMADO DIÂMETRO DE 20 CM - COMPLETA </v>
      </c>
      <c r="C144" s="302" t="str">
        <f t="shared" si="265"/>
        <v/>
      </c>
      <c r="D144" s="315" t="str">
        <f t="shared" si="266"/>
        <v>6 M</v>
      </c>
      <c r="E144" s="302" t="str">
        <f t="shared" si="267"/>
        <v/>
      </c>
      <c r="F144" s="302" t="str">
        <f t="shared" si="268"/>
        <v/>
      </c>
      <c r="G144" s="302" t="str">
        <f t="shared" si="269"/>
        <v/>
      </c>
      <c r="H144" s="302" t="str">
        <f t="shared" si="270"/>
        <v/>
      </c>
      <c r="I144" s="71" t="str">
        <f>VLOOKUP($A144,Orçamento!$A$9:$J$212,5,0)</f>
        <v>M</v>
      </c>
      <c r="J144" s="91">
        <f>VLOOKUP($A144,Orçamento!$A$9:$J$212,6,0)</f>
        <v>6</v>
      </c>
      <c r="K144" s="75">
        <f>VLOOKUP($A144,Orçamento!$A$9:$J$212,8,0)</f>
        <v>91.14</v>
      </c>
      <c r="L144" s="75">
        <f>VLOOKUP($A144,Orçamento!$A$9:$J$212,10,0)</f>
        <v>546.84</v>
      </c>
      <c r="M144" s="39"/>
      <c r="N144" s="346"/>
      <c r="O144" s="346" t="str">
        <f t="shared" si="271"/>
        <v/>
      </c>
      <c r="P144" s="346">
        <f t="shared" si="281"/>
        <v>6</v>
      </c>
      <c r="Q144" s="346">
        <f t="shared" si="272"/>
        <v>546.84</v>
      </c>
      <c r="R144" s="346"/>
      <c r="S144" s="346" t="str">
        <f t="shared" si="273"/>
        <v/>
      </c>
      <c r="T144" s="346"/>
      <c r="U144" s="346" t="str">
        <f t="shared" si="274"/>
        <v/>
      </c>
      <c r="V144" s="346"/>
      <c r="W144" s="346" t="str">
        <f t="shared" si="275"/>
        <v/>
      </c>
      <c r="X144" s="346"/>
      <c r="Y144" s="346" t="str">
        <f t="shared" si="276"/>
        <v/>
      </c>
      <c r="Z144" s="6"/>
      <c r="AA144" s="6"/>
      <c r="AB144" s="91">
        <f t="shared" si="277"/>
        <v>6</v>
      </c>
      <c r="AC144" s="91" t="str">
        <f t="shared" si="278"/>
        <v/>
      </c>
      <c r="AD144" s="91">
        <f t="shared" si="279"/>
        <v>546.84</v>
      </c>
      <c r="AE144" s="91" t="str">
        <f t="shared" si="280"/>
        <v/>
      </c>
      <c r="AF144" s="6"/>
      <c r="AG144" s="6"/>
      <c r="AH144" s="6"/>
      <c r="AI144" s="6"/>
      <c r="AJ144" s="6"/>
      <c r="AK144" s="6"/>
      <c r="AL144" s="6"/>
      <c r="AM144" s="6"/>
      <c r="AN144" s="6"/>
      <c r="AO144" s="6"/>
      <c r="AP144" s="6"/>
      <c r="AQ144" s="6"/>
      <c r="AR144" s="6"/>
      <c r="AS144" s="6"/>
      <c r="AT144" s="6"/>
      <c r="AU144" s="6"/>
      <c r="AV144" s="6"/>
      <c r="AW144" s="6"/>
      <c r="AX144" s="6"/>
      <c r="AY144" s="6"/>
    </row>
    <row r="145" spans="1:51" ht="39.75" customHeight="1">
      <c r="A145" s="63" t="s">
        <v>1439</v>
      </c>
      <c r="B145" s="66" t="str">
        <f>VLOOKUP($A145,Orçamento!$A$9:$J$212,4,0)</f>
        <v xml:space="preserve">ARMADURA EM BARRA DE AÇO CA-50 (A OU B) FYK = 500 MPA </v>
      </c>
      <c r="C145" s="302" t="str">
        <f t="shared" si="265"/>
        <v/>
      </c>
      <c r="D145" s="315" t="str">
        <f t="shared" si="266"/>
        <v>11,65 KG</v>
      </c>
      <c r="E145" s="302" t="str">
        <f t="shared" si="267"/>
        <v/>
      </c>
      <c r="F145" s="302" t="str">
        <f t="shared" si="268"/>
        <v/>
      </c>
      <c r="G145" s="302" t="str">
        <f t="shared" si="269"/>
        <v/>
      </c>
      <c r="H145" s="302" t="str">
        <f t="shared" si="270"/>
        <v/>
      </c>
      <c r="I145" s="71" t="str">
        <f>VLOOKUP($A145,Orçamento!$A$9:$J$212,5,0)</f>
        <v>KG</v>
      </c>
      <c r="J145" s="91">
        <f>VLOOKUP($A145,Orçamento!$A$9:$J$212,6,0)</f>
        <v>11.65</v>
      </c>
      <c r="K145" s="75">
        <f>VLOOKUP($A145,Orçamento!$A$9:$J$212,8,0)</f>
        <v>12.52</v>
      </c>
      <c r="L145" s="75">
        <f>VLOOKUP($A145,Orçamento!$A$9:$J$212,10,0)</f>
        <v>145.85</v>
      </c>
      <c r="M145" s="39"/>
      <c r="N145" s="346"/>
      <c r="O145" s="346" t="str">
        <f t="shared" si="271"/>
        <v/>
      </c>
      <c r="P145" s="346">
        <f t="shared" si="281"/>
        <v>11.65</v>
      </c>
      <c r="Q145" s="346">
        <f t="shared" si="272"/>
        <v>145.85</v>
      </c>
      <c r="R145" s="346"/>
      <c r="S145" s="346" t="str">
        <f t="shared" si="273"/>
        <v/>
      </c>
      <c r="T145" s="346"/>
      <c r="U145" s="346" t="str">
        <f t="shared" si="274"/>
        <v/>
      </c>
      <c r="V145" s="346"/>
      <c r="W145" s="346" t="str">
        <f t="shared" si="275"/>
        <v/>
      </c>
      <c r="X145" s="346"/>
      <c r="Y145" s="346" t="str">
        <f t="shared" si="276"/>
        <v/>
      </c>
      <c r="Z145" s="6"/>
      <c r="AA145" s="6"/>
      <c r="AB145" s="91">
        <f t="shared" si="277"/>
        <v>11.65</v>
      </c>
      <c r="AC145" s="91" t="str">
        <f t="shared" si="278"/>
        <v/>
      </c>
      <c r="AD145" s="91">
        <f t="shared" si="279"/>
        <v>145.85</v>
      </c>
      <c r="AE145" s="91" t="str">
        <f t="shared" si="280"/>
        <v/>
      </c>
      <c r="AF145" s="6"/>
      <c r="AG145" s="6"/>
      <c r="AH145" s="6"/>
      <c r="AI145" s="6"/>
      <c r="AJ145" s="6"/>
      <c r="AK145" s="6"/>
      <c r="AL145" s="6"/>
      <c r="AM145" s="6"/>
      <c r="AN145" s="6"/>
      <c r="AO145" s="6"/>
      <c r="AP145" s="6"/>
      <c r="AQ145" s="6"/>
      <c r="AR145" s="6"/>
      <c r="AS145" s="6"/>
      <c r="AT145" s="6"/>
      <c r="AU145" s="6"/>
      <c r="AV145" s="6"/>
      <c r="AW145" s="6"/>
      <c r="AX145" s="6"/>
      <c r="AY145" s="6"/>
    </row>
    <row r="146" spans="1:51" ht="39.75" customHeight="1">
      <c r="A146" s="63" t="s">
        <v>1449</v>
      </c>
      <c r="B146" s="66" t="str">
        <f>VLOOKUP($A146,Orçamento!$A$9:$J$212,4,0)</f>
        <v xml:space="preserve">ARMADURA EM BARRA DE AÇO CA-60 (A OU B) FYK = 600 MPA </v>
      </c>
      <c r="C146" s="302" t="str">
        <f t="shared" si="265"/>
        <v/>
      </c>
      <c r="D146" s="315" t="str">
        <f t="shared" si="266"/>
        <v>3,39 KG</v>
      </c>
      <c r="E146" s="302" t="str">
        <f t="shared" si="267"/>
        <v/>
      </c>
      <c r="F146" s="302" t="str">
        <f t="shared" si="268"/>
        <v/>
      </c>
      <c r="G146" s="302" t="str">
        <f t="shared" si="269"/>
        <v/>
      </c>
      <c r="H146" s="302" t="str">
        <f t="shared" si="270"/>
        <v/>
      </c>
      <c r="I146" s="71" t="str">
        <f>VLOOKUP($A146,Orçamento!$A$9:$J$212,5,0)</f>
        <v>KG</v>
      </c>
      <c r="J146" s="91">
        <f>VLOOKUP($A146,Orçamento!$A$9:$J$212,6,0)</f>
        <v>3.39</v>
      </c>
      <c r="K146" s="75">
        <f>VLOOKUP($A146,Orçamento!$A$9:$J$212,8,0)</f>
        <v>12.99</v>
      </c>
      <c r="L146" s="75">
        <f>VLOOKUP($A146,Orçamento!$A$9:$J$212,10,0)</f>
        <v>44.03</v>
      </c>
      <c r="M146" s="39"/>
      <c r="N146" s="346"/>
      <c r="O146" s="346" t="str">
        <f t="shared" si="271"/>
        <v/>
      </c>
      <c r="P146" s="346">
        <f t="shared" si="281"/>
        <v>3.39</v>
      </c>
      <c r="Q146" s="346">
        <f t="shared" si="272"/>
        <v>44.03</v>
      </c>
      <c r="R146" s="346"/>
      <c r="S146" s="346" t="str">
        <f t="shared" si="273"/>
        <v/>
      </c>
      <c r="T146" s="346"/>
      <c r="U146" s="346" t="str">
        <f t="shared" si="274"/>
        <v/>
      </c>
      <c r="V146" s="346"/>
      <c r="W146" s="346" t="str">
        <f t="shared" si="275"/>
        <v/>
      </c>
      <c r="X146" s="346"/>
      <c r="Y146" s="346" t="str">
        <f t="shared" si="276"/>
        <v/>
      </c>
      <c r="Z146" s="6"/>
      <c r="AA146" s="6"/>
      <c r="AB146" s="91">
        <f t="shared" si="277"/>
        <v>3.39</v>
      </c>
      <c r="AC146" s="91" t="str">
        <f t="shared" si="278"/>
        <v/>
      </c>
      <c r="AD146" s="91">
        <f t="shared" si="279"/>
        <v>44.03</v>
      </c>
      <c r="AE146" s="91" t="str">
        <f t="shared" si="280"/>
        <v/>
      </c>
      <c r="AF146" s="6"/>
      <c r="AG146" s="6"/>
      <c r="AH146" s="6"/>
      <c r="AI146" s="6"/>
      <c r="AJ146" s="6"/>
      <c r="AK146" s="6"/>
      <c r="AL146" s="6"/>
      <c r="AM146" s="6"/>
      <c r="AN146" s="6"/>
      <c r="AO146" s="6"/>
      <c r="AP146" s="6"/>
      <c r="AQ146" s="6"/>
      <c r="AR146" s="6"/>
      <c r="AS146" s="6"/>
      <c r="AT146" s="6"/>
      <c r="AU146" s="6"/>
      <c r="AV146" s="6"/>
      <c r="AW146" s="6"/>
      <c r="AX146" s="6"/>
      <c r="AY146" s="6"/>
    </row>
    <row r="147" spans="1:51" ht="39.75" customHeight="1">
      <c r="A147" s="63" t="s">
        <v>1469</v>
      </c>
      <c r="B147" s="66" t="str">
        <f>VLOOKUP($A147,Orçamento!$A$9:$J$212,4,0)</f>
        <v xml:space="preserve">CONCRETO PREPARADO NO LOCAL, FCK = 20 MPA </v>
      </c>
      <c r="C147" s="302" t="str">
        <f t="shared" si="265"/>
        <v/>
      </c>
      <c r="D147" s="315" t="str">
        <f t="shared" si="266"/>
        <v>0,39 M3</v>
      </c>
      <c r="E147" s="302" t="str">
        <f t="shared" si="267"/>
        <v/>
      </c>
      <c r="F147" s="302" t="str">
        <f t="shared" si="268"/>
        <v/>
      </c>
      <c r="G147" s="302" t="str">
        <f t="shared" si="269"/>
        <v/>
      </c>
      <c r="H147" s="302" t="str">
        <f t="shared" si="270"/>
        <v/>
      </c>
      <c r="I147" s="71" t="str">
        <f>VLOOKUP($A147,Orçamento!$A$9:$J$212,5,0)</f>
        <v>M3</v>
      </c>
      <c r="J147" s="91">
        <f>VLOOKUP($A147,Orçamento!$A$9:$J$212,6,0)</f>
        <v>0.39</v>
      </c>
      <c r="K147" s="75">
        <f>VLOOKUP($A147,Orçamento!$A$9:$J$212,8,0)</f>
        <v>704.91</v>
      </c>
      <c r="L147" s="75">
        <f>VLOOKUP($A147,Orçamento!$A$9:$J$212,10,0)</f>
        <v>274.91000000000003</v>
      </c>
      <c r="M147" s="39"/>
      <c r="N147" s="346"/>
      <c r="O147" s="346" t="str">
        <f t="shared" si="271"/>
        <v/>
      </c>
      <c r="P147" s="346">
        <f t="shared" si="281"/>
        <v>0.39</v>
      </c>
      <c r="Q147" s="346">
        <f t="shared" si="272"/>
        <v>274.91000000000003</v>
      </c>
      <c r="R147" s="346"/>
      <c r="S147" s="346" t="str">
        <f t="shared" si="273"/>
        <v/>
      </c>
      <c r="T147" s="346"/>
      <c r="U147" s="346" t="str">
        <f t="shared" si="274"/>
        <v/>
      </c>
      <c r="V147" s="346"/>
      <c r="W147" s="346" t="str">
        <f t="shared" si="275"/>
        <v/>
      </c>
      <c r="X147" s="346"/>
      <c r="Y147" s="346" t="str">
        <f t="shared" si="276"/>
        <v/>
      </c>
      <c r="Z147" s="6"/>
      <c r="AA147" s="6"/>
      <c r="AB147" s="91">
        <f t="shared" si="277"/>
        <v>0.39</v>
      </c>
      <c r="AC147" s="91" t="str">
        <f t="shared" si="278"/>
        <v/>
      </c>
      <c r="AD147" s="91">
        <f t="shared" si="279"/>
        <v>274.91000000000003</v>
      </c>
      <c r="AE147" s="91" t="str">
        <f t="shared" si="280"/>
        <v/>
      </c>
      <c r="AF147" s="6"/>
      <c r="AG147" s="6"/>
      <c r="AH147" s="6"/>
      <c r="AI147" s="6"/>
      <c r="AJ147" s="6"/>
      <c r="AK147" s="6"/>
      <c r="AL147" s="6"/>
      <c r="AM147" s="6"/>
      <c r="AN147" s="6"/>
      <c r="AO147" s="6"/>
      <c r="AP147" s="6"/>
      <c r="AQ147" s="6"/>
      <c r="AR147" s="6"/>
      <c r="AS147" s="6"/>
      <c r="AT147" s="6"/>
      <c r="AU147" s="6"/>
      <c r="AV147" s="6"/>
      <c r="AW147" s="6"/>
      <c r="AX147" s="6"/>
      <c r="AY147" s="6"/>
    </row>
    <row r="148" spans="1:51" ht="60" customHeight="1">
      <c r="A148" s="63" t="s">
        <v>1480</v>
      </c>
      <c r="B148" s="66" t="str">
        <f>VLOOKUP($A148,Orçamento!$A$9:$J$212,4,0)</f>
        <v xml:space="preserve">LANÇAMENTO E ADENSAMENTO DE CONCRETO OU MASSA EM FUNDAÇÃO </v>
      </c>
      <c r="C148" s="302" t="str">
        <f t="shared" si="265"/>
        <v/>
      </c>
      <c r="D148" s="315" t="str">
        <f t="shared" si="266"/>
        <v>0,39 M3</v>
      </c>
      <c r="E148" s="302" t="str">
        <f t="shared" si="267"/>
        <v/>
      </c>
      <c r="F148" s="302" t="str">
        <f t="shared" si="268"/>
        <v/>
      </c>
      <c r="G148" s="302" t="str">
        <f t="shared" si="269"/>
        <v/>
      </c>
      <c r="H148" s="302" t="str">
        <f t="shared" si="270"/>
        <v/>
      </c>
      <c r="I148" s="71" t="str">
        <f>VLOOKUP($A148,Orçamento!$A$9:$J$212,5,0)</f>
        <v>M3</v>
      </c>
      <c r="J148" s="91">
        <f>VLOOKUP($A148,Orçamento!$A$9:$J$212,6,0)</f>
        <v>0.39</v>
      </c>
      <c r="K148" s="75">
        <f>VLOOKUP($A148,Orçamento!$A$9:$J$212,8,0)</f>
        <v>245.9</v>
      </c>
      <c r="L148" s="75">
        <f>VLOOKUP($A148,Orçamento!$A$9:$J$212,10,0)</f>
        <v>95.9</v>
      </c>
      <c r="M148" s="39"/>
      <c r="N148" s="346"/>
      <c r="O148" s="346" t="str">
        <f t="shared" si="271"/>
        <v/>
      </c>
      <c r="P148" s="346">
        <f t="shared" si="281"/>
        <v>0.39</v>
      </c>
      <c r="Q148" s="346">
        <f t="shared" si="272"/>
        <v>95.9</v>
      </c>
      <c r="R148" s="346"/>
      <c r="S148" s="346" t="str">
        <f t="shared" si="273"/>
        <v/>
      </c>
      <c r="T148" s="346"/>
      <c r="U148" s="346" t="str">
        <f t="shared" si="274"/>
        <v/>
      </c>
      <c r="V148" s="346"/>
      <c r="W148" s="346" t="str">
        <f t="shared" si="275"/>
        <v/>
      </c>
      <c r="X148" s="346"/>
      <c r="Y148" s="346" t="str">
        <f t="shared" si="276"/>
        <v/>
      </c>
      <c r="Z148" s="6"/>
      <c r="AA148" s="6"/>
      <c r="AB148" s="91">
        <f t="shared" si="277"/>
        <v>0.39</v>
      </c>
      <c r="AC148" s="91" t="str">
        <f t="shared" si="278"/>
        <v/>
      </c>
      <c r="AD148" s="91">
        <f t="shared" si="279"/>
        <v>95.9</v>
      </c>
      <c r="AE148" s="91" t="str">
        <f t="shared" si="280"/>
        <v/>
      </c>
      <c r="AF148" s="6"/>
      <c r="AG148" s="6"/>
      <c r="AH148" s="6"/>
      <c r="AI148" s="6"/>
      <c r="AJ148" s="6"/>
      <c r="AK148" s="6"/>
      <c r="AL148" s="6"/>
      <c r="AM148" s="6"/>
      <c r="AN148" s="6"/>
      <c r="AO148" s="6"/>
      <c r="AP148" s="6"/>
      <c r="AQ148" s="6"/>
      <c r="AR148" s="6"/>
      <c r="AS148" s="6"/>
      <c r="AT148" s="6"/>
      <c r="AU148" s="6"/>
      <c r="AV148" s="6"/>
      <c r="AW148" s="6"/>
      <c r="AX148" s="6"/>
      <c r="AY148" s="6"/>
    </row>
    <row r="149" spans="1:51" ht="79.5" customHeight="1">
      <c r="A149" s="63" t="s">
        <v>1489</v>
      </c>
      <c r="B149" s="66" t="str">
        <f>VLOOKUP($A149,Orçamento!$A$9:$J$212,4,0)</f>
        <v xml:space="preserve">IMPERMEABILIZAÇÃO DE SUPERFÍCIE COM ARGAMASSA DE CIMENTO E AREIA, COM ADITIVO IMPERMEABILIZANTE, E = 1,5CM. AF_09/2023 </v>
      </c>
      <c r="C149" s="302" t="str">
        <f t="shared" si="265"/>
        <v/>
      </c>
      <c r="D149" s="315" t="str">
        <f t="shared" si="266"/>
        <v>4,05 M2</v>
      </c>
      <c r="E149" s="302" t="str">
        <f t="shared" si="267"/>
        <v/>
      </c>
      <c r="F149" s="302" t="str">
        <f t="shared" si="268"/>
        <v/>
      </c>
      <c r="G149" s="302" t="str">
        <f t="shared" si="269"/>
        <v/>
      </c>
      <c r="H149" s="302" t="str">
        <f t="shared" si="270"/>
        <v/>
      </c>
      <c r="I149" s="71" t="str">
        <f>VLOOKUP($A149,Orçamento!$A$9:$J$212,5,0)</f>
        <v>M2</v>
      </c>
      <c r="J149" s="91">
        <f>VLOOKUP($A149,Orçamento!$A$9:$J$212,6,0)</f>
        <v>4.05</v>
      </c>
      <c r="K149" s="75">
        <f>VLOOKUP($A149,Orçamento!$A$9:$J$212,8,0)</f>
        <v>72.260000000000005</v>
      </c>
      <c r="L149" s="75">
        <f>VLOOKUP($A149,Orçamento!$A$9:$J$212,10,0)</f>
        <v>292.64999999999998</v>
      </c>
      <c r="M149" s="39"/>
      <c r="N149" s="346"/>
      <c r="O149" s="346" t="str">
        <f t="shared" si="271"/>
        <v/>
      </c>
      <c r="P149" s="346">
        <f t="shared" si="281"/>
        <v>4.05</v>
      </c>
      <c r="Q149" s="346">
        <f t="shared" si="272"/>
        <v>292.64999999999998</v>
      </c>
      <c r="R149" s="346"/>
      <c r="S149" s="346" t="str">
        <f t="shared" si="273"/>
        <v/>
      </c>
      <c r="T149" s="346"/>
      <c r="U149" s="346" t="str">
        <f t="shared" si="274"/>
        <v/>
      </c>
      <c r="V149" s="346"/>
      <c r="W149" s="346" t="str">
        <f t="shared" si="275"/>
        <v/>
      </c>
      <c r="X149" s="346"/>
      <c r="Y149" s="346" t="str">
        <f t="shared" si="276"/>
        <v/>
      </c>
      <c r="Z149" s="6"/>
      <c r="AA149" s="6"/>
      <c r="AB149" s="91">
        <f t="shared" si="277"/>
        <v>4.05</v>
      </c>
      <c r="AC149" s="91" t="str">
        <f t="shared" si="278"/>
        <v/>
      </c>
      <c r="AD149" s="91">
        <f t="shared" si="279"/>
        <v>292.64999999999998</v>
      </c>
      <c r="AE149" s="91" t="str">
        <f t="shared" si="280"/>
        <v/>
      </c>
      <c r="AF149" s="6"/>
      <c r="AG149" s="6"/>
      <c r="AH149" s="6"/>
      <c r="AI149" s="6"/>
      <c r="AJ149" s="6"/>
      <c r="AK149" s="6"/>
      <c r="AL149" s="6"/>
      <c r="AM149" s="6"/>
      <c r="AN149" s="6"/>
      <c r="AO149" s="6"/>
      <c r="AP149" s="6"/>
      <c r="AQ149" s="6"/>
      <c r="AR149" s="6"/>
      <c r="AS149" s="6"/>
      <c r="AT149" s="6"/>
      <c r="AU149" s="6"/>
      <c r="AV149" s="6"/>
      <c r="AW149" s="6"/>
      <c r="AX149" s="6"/>
      <c r="AY149" s="6"/>
    </row>
    <row r="150" spans="1:51" ht="60" customHeight="1">
      <c r="A150" s="63" t="s">
        <v>1037</v>
      </c>
      <c r="B150" s="66" t="str">
        <f>VLOOKUP($A150,Orçamento!$A$9:$J$212,4,0)</f>
        <v xml:space="preserve">ARMAÇÃO PARA EXECUÇÃO DE RADIER, PISO DE CONCRETO OU LAJE SOBRE SOLO, COM USO DE TELA Q-92. AF_09/2021 </v>
      </c>
      <c r="C150" s="302" t="str">
        <f t="shared" si="265"/>
        <v/>
      </c>
      <c r="D150" s="315" t="str">
        <f t="shared" si="266"/>
        <v>0,4 KG</v>
      </c>
      <c r="E150" s="302" t="str">
        <f t="shared" si="267"/>
        <v/>
      </c>
      <c r="F150" s="302" t="str">
        <f t="shared" si="268"/>
        <v/>
      </c>
      <c r="G150" s="302" t="str">
        <f t="shared" si="269"/>
        <v/>
      </c>
      <c r="H150" s="302" t="str">
        <f t="shared" si="270"/>
        <v/>
      </c>
      <c r="I150" s="71" t="str">
        <f>VLOOKUP($A150,Orçamento!$A$9:$J$212,5,0)</f>
        <v>KG</v>
      </c>
      <c r="J150" s="91">
        <f>VLOOKUP($A150,Orçamento!$A$9:$J$212,6,0)</f>
        <v>0.4</v>
      </c>
      <c r="K150" s="75">
        <f>VLOOKUP($A150,Orçamento!$A$9:$J$212,8,0)</f>
        <v>18.3</v>
      </c>
      <c r="L150" s="75">
        <f>VLOOKUP($A150,Orçamento!$A$9:$J$212,10,0)</f>
        <v>7.32</v>
      </c>
      <c r="M150" s="39"/>
      <c r="N150" s="346"/>
      <c r="O150" s="346" t="str">
        <f t="shared" si="271"/>
        <v/>
      </c>
      <c r="P150" s="346">
        <f t="shared" si="281"/>
        <v>0.4</v>
      </c>
      <c r="Q150" s="346">
        <f t="shared" si="272"/>
        <v>7.32</v>
      </c>
      <c r="R150" s="346"/>
      <c r="S150" s="346" t="str">
        <f t="shared" si="273"/>
        <v/>
      </c>
      <c r="T150" s="346"/>
      <c r="U150" s="346" t="str">
        <f t="shared" si="274"/>
        <v/>
      </c>
      <c r="V150" s="346"/>
      <c r="W150" s="346" t="str">
        <f t="shared" si="275"/>
        <v/>
      </c>
      <c r="X150" s="346"/>
      <c r="Y150" s="346" t="str">
        <f t="shared" si="276"/>
        <v/>
      </c>
      <c r="Z150" s="6"/>
      <c r="AA150" s="6"/>
      <c r="AB150" s="91">
        <f t="shared" si="277"/>
        <v>0.4</v>
      </c>
      <c r="AC150" s="91" t="str">
        <f t="shared" si="278"/>
        <v/>
      </c>
      <c r="AD150" s="91">
        <f t="shared" si="279"/>
        <v>7.32</v>
      </c>
      <c r="AE150" s="91" t="str">
        <f t="shared" si="280"/>
        <v/>
      </c>
      <c r="AF150" s="6"/>
      <c r="AG150" s="6"/>
      <c r="AH150" s="6"/>
      <c r="AI150" s="6"/>
      <c r="AJ150" s="6"/>
      <c r="AK150" s="6"/>
      <c r="AL150" s="6"/>
      <c r="AM150" s="6"/>
      <c r="AN150" s="6"/>
      <c r="AO150" s="6"/>
      <c r="AP150" s="6"/>
      <c r="AQ150" s="6"/>
      <c r="AR150" s="6"/>
      <c r="AS150" s="6"/>
      <c r="AT150" s="6"/>
      <c r="AU150" s="6"/>
      <c r="AV150" s="6"/>
      <c r="AW150" s="6"/>
      <c r="AX150" s="6"/>
      <c r="AY150" s="6"/>
    </row>
    <row r="151" spans="1:51" ht="79.5" customHeight="1">
      <c r="A151" s="63" t="s">
        <v>1039</v>
      </c>
      <c r="B151" s="66" t="str">
        <f>VLOOKUP($A151,Orçamento!$A$9:$J$212,4,0)</f>
        <v xml:space="preserve">EXECUÇÃO DE PASSEIO (CALÇADA) OU PISO DE CONCRETO COM CONCRETO MOLDADO IN LOCO, USINADO C25, ACABAMENTO CONVENCIONAL, NÃO ARMADO. AF_03/2023 </v>
      </c>
      <c r="C151" s="302" t="str">
        <f t="shared" si="265"/>
        <v/>
      </c>
      <c r="D151" s="305" t="str">
        <f t="shared" si="266"/>
        <v>0,03 M3</v>
      </c>
      <c r="E151" s="302" t="str">
        <f t="shared" si="267"/>
        <v/>
      </c>
      <c r="F151" s="302" t="str">
        <f t="shared" si="268"/>
        <v/>
      </c>
      <c r="G151" s="302" t="str">
        <f t="shared" si="269"/>
        <v/>
      </c>
      <c r="H151" s="302" t="str">
        <f t="shared" si="270"/>
        <v/>
      </c>
      <c r="I151" s="71" t="str">
        <f>VLOOKUP($A151,Orçamento!$A$9:$J$212,5,0)</f>
        <v>M3</v>
      </c>
      <c r="J151" s="91">
        <f>VLOOKUP($A151,Orçamento!$A$9:$J$212,6,0)</f>
        <v>0.03</v>
      </c>
      <c r="K151" s="75">
        <f>VLOOKUP($A151,Orçamento!$A$9:$J$212,8,0)</f>
        <v>903.08</v>
      </c>
      <c r="L151" s="75">
        <f>VLOOKUP($A151,Orçamento!$A$9:$J$212,10,0)</f>
        <v>27.09</v>
      </c>
      <c r="M151" s="39"/>
      <c r="N151" s="346"/>
      <c r="O151" s="346" t="str">
        <f t="shared" si="271"/>
        <v/>
      </c>
      <c r="P151" s="346">
        <f t="shared" si="281"/>
        <v>0.03</v>
      </c>
      <c r="Q151" s="346">
        <f t="shared" si="272"/>
        <v>27.09</v>
      </c>
      <c r="R151" s="346"/>
      <c r="S151" s="346" t="str">
        <f t="shared" si="273"/>
        <v/>
      </c>
      <c r="T151" s="346"/>
      <c r="U151" s="346" t="str">
        <f t="shared" si="274"/>
        <v/>
      </c>
      <c r="V151" s="346"/>
      <c r="W151" s="346" t="str">
        <f t="shared" si="275"/>
        <v/>
      </c>
      <c r="X151" s="346"/>
      <c r="Y151" s="346" t="str">
        <f t="shared" si="276"/>
        <v/>
      </c>
      <c r="Z151" s="6"/>
      <c r="AA151" s="6"/>
      <c r="AB151" s="91">
        <f t="shared" si="277"/>
        <v>0.03</v>
      </c>
      <c r="AC151" s="91" t="str">
        <f t="shared" si="278"/>
        <v/>
      </c>
      <c r="AD151" s="91">
        <f t="shared" si="279"/>
        <v>27.09</v>
      </c>
      <c r="AE151" s="91" t="str">
        <f t="shared" si="280"/>
        <v/>
      </c>
      <c r="AF151" s="6"/>
      <c r="AG151" s="6"/>
      <c r="AH151" s="6"/>
      <c r="AI151" s="6"/>
      <c r="AJ151" s="6"/>
      <c r="AK151" s="6"/>
      <c r="AL151" s="6"/>
      <c r="AM151" s="6"/>
      <c r="AN151" s="6"/>
      <c r="AO151" s="6"/>
      <c r="AP151" s="6"/>
      <c r="AQ151" s="6"/>
      <c r="AR151" s="6"/>
      <c r="AS151" s="6"/>
      <c r="AT151" s="6"/>
      <c r="AU151" s="6"/>
      <c r="AV151" s="6"/>
      <c r="AW151" s="6"/>
      <c r="AX151" s="6"/>
      <c r="AY151" s="6"/>
    </row>
    <row r="152" spans="1:51" ht="8.25" customHeight="1">
      <c r="A152" s="94"/>
      <c r="B152" s="95"/>
      <c r="C152" s="308"/>
      <c r="D152" s="307"/>
      <c r="E152" s="308"/>
      <c r="F152" s="308"/>
      <c r="G152" s="308"/>
      <c r="H152" s="309"/>
      <c r="I152" s="102"/>
      <c r="J152" s="102"/>
      <c r="K152" s="102"/>
      <c r="L152" s="102"/>
      <c r="M152" s="6"/>
      <c r="N152" s="347"/>
      <c r="O152" s="347"/>
      <c r="P152" s="347"/>
      <c r="Q152" s="347"/>
      <c r="R152" s="347"/>
      <c r="S152" s="347"/>
      <c r="T152" s="347"/>
      <c r="U152" s="347"/>
      <c r="V152" s="347"/>
      <c r="W152" s="347"/>
      <c r="X152" s="347"/>
      <c r="Y152" s="347"/>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row>
    <row r="153" spans="1:51" ht="41.25" customHeight="1">
      <c r="A153" s="83" t="s">
        <v>1517</v>
      </c>
      <c r="B153" s="84" t="str">
        <f>VLOOKUP($A153,Orçamento!$A$9:$J$212,4,0)</f>
        <v>ESTRUTURA</v>
      </c>
      <c r="C153" s="321"/>
      <c r="D153" s="321"/>
      <c r="E153" s="295" t="s">
        <v>1960</v>
      </c>
      <c r="F153" s="295" t="s">
        <v>1961</v>
      </c>
      <c r="G153" s="297"/>
      <c r="H153" s="298"/>
      <c r="I153" s="54"/>
      <c r="J153" s="86"/>
      <c r="K153" s="57"/>
      <c r="L153" s="58"/>
      <c r="M153" s="39"/>
      <c r="N153" s="347"/>
      <c r="O153" s="345">
        <f>SUM(O154:O157)</f>
        <v>0</v>
      </c>
      <c r="P153" s="344"/>
      <c r="Q153" s="345">
        <f>SUM(Q154:Q157)</f>
        <v>0</v>
      </c>
      <c r="R153" s="344"/>
      <c r="S153" s="345">
        <f>SUM(S154:S157)</f>
        <v>1329.9099999999999</v>
      </c>
      <c r="T153" s="344"/>
      <c r="U153" s="345">
        <f>SUM(U154:U157)</f>
        <v>272.26</v>
      </c>
      <c r="V153" s="344"/>
      <c r="W153" s="345">
        <f>SUM(W154:W157)</f>
        <v>0</v>
      </c>
      <c r="X153" s="344"/>
      <c r="Y153" s="345">
        <f>SUM(Y154:Y157)</f>
        <v>0</v>
      </c>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c r="AY153" s="39"/>
    </row>
    <row r="154" spans="1:51" ht="79.5" customHeight="1">
      <c r="A154" s="63" t="s">
        <v>1524</v>
      </c>
      <c r="B154" s="66" t="str">
        <f>VLOOKUP($A154,Orçamento!$A$9:$J$212,4,0)</f>
        <v xml:space="preserve">PILAR DE MADEIRA ROLIÇA, EUCALIPTO OU EQUIVALENTE DA REGIÃO, FIXADO COM VERGALHÃO, DIÂMETRO DE 16 A 20 CM, APOIO ARTICULADO, COMPRIMENTO DE 3 M. AF_03/2024 </v>
      </c>
      <c r="C154" s="302" t="str">
        <f t="shared" ref="C154:C157" si="282">IF(N154=0,"",CONCATENATE(N154," ",$I154))</f>
        <v/>
      </c>
      <c r="D154" s="302" t="str">
        <f t="shared" ref="D154:D157" si="283">IF(P154=0,"",CONCATENATE(P154," ",$I154))</f>
        <v/>
      </c>
      <c r="E154" s="304" t="str">
        <f t="shared" ref="E154:E157" si="284">IF(R154=0,"",CONCATENATE(R154," ",$I154))</f>
        <v>4,45 M</v>
      </c>
      <c r="F154" s="322" t="str">
        <f t="shared" ref="F154:F157" si="285">IF(T154=0,"",CONCATENATE(T154," ",$I154))</f>
        <v/>
      </c>
      <c r="G154" s="302" t="str">
        <f t="shared" ref="G154:G157" si="286">IF(V154=0,"",CONCATENATE(V154," ",$I154))</f>
        <v/>
      </c>
      <c r="H154" s="302" t="str">
        <f t="shared" ref="H154:H157" si="287">IF(X154=0,"",CONCATENATE(X154," ",$I154))</f>
        <v/>
      </c>
      <c r="I154" s="71" t="str">
        <f>VLOOKUP($A154,Orçamento!$A$9:$J$212,5,0)</f>
        <v>M</v>
      </c>
      <c r="J154" s="91">
        <f>VLOOKUP($A154,Orçamento!$A$9:$J$212,6,0)</f>
        <v>4.45</v>
      </c>
      <c r="K154" s="75">
        <f>VLOOKUP($A154,Orçamento!$A$9:$J$212,8,0)</f>
        <v>136.1</v>
      </c>
      <c r="L154" s="75">
        <f>VLOOKUP($A154,Orçamento!$A$9:$J$212,10,0)</f>
        <v>605.64</v>
      </c>
      <c r="M154" s="39"/>
      <c r="N154" s="346"/>
      <c r="O154" s="346" t="str">
        <f t="shared" ref="O154:O157" si="288">IF(N154=0,"",TRUNC($K154*N154,2))</f>
        <v/>
      </c>
      <c r="P154" s="346"/>
      <c r="Q154" s="346" t="str">
        <f t="shared" ref="Q154:Q157" si="289">IF(P154=0,"",TRUNC($K154*P154,2))</f>
        <v/>
      </c>
      <c r="R154" s="346">
        <f t="shared" ref="R154:R156" si="290">J154</f>
        <v>4.45</v>
      </c>
      <c r="S154" s="346">
        <f t="shared" ref="S154:S157" si="291">IF(R154=0,"",TRUNC($K154*R154,2))</f>
        <v>605.64</v>
      </c>
      <c r="T154" s="346"/>
      <c r="U154" s="346" t="str">
        <f t="shared" ref="U154:U157" si="292">IF(T154=0,"",TRUNC($K154*T154,2))</f>
        <v/>
      </c>
      <c r="V154" s="346"/>
      <c r="W154" s="346" t="str">
        <f t="shared" ref="W154:W157" si="293">IF(V154=0,"",TRUNC($K154*V154,2))</f>
        <v/>
      </c>
      <c r="X154" s="346"/>
      <c r="Y154" s="346" t="str">
        <f t="shared" ref="Y154:Y157" si="294">IF(X154=0,"",TRUNC($K154*X154,2))</f>
        <v/>
      </c>
      <c r="Z154" s="6"/>
      <c r="AA154" s="6"/>
      <c r="AB154" s="91">
        <f t="shared" ref="AB154:AB157" si="295">SUMIF($N$9:$Y$9,$N$9,N154:Y154)</f>
        <v>4.45</v>
      </c>
      <c r="AC154" s="91" t="str">
        <f t="shared" ref="AC154:AC157" si="296">IF(AB154=J154,"","FALTA")</f>
        <v/>
      </c>
      <c r="AD154" s="91">
        <f t="shared" ref="AD154:AD157" si="297">SUMIF($N$9:$Y$9,$O$9,N154:Y154)</f>
        <v>605.64</v>
      </c>
      <c r="AE154" s="91" t="str">
        <f t="shared" ref="AE154:AE157" si="298">IF(AD154=L154,"","FALTA")</f>
        <v/>
      </c>
      <c r="AF154" s="6"/>
      <c r="AG154" s="6"/>
      <c r="AH154" s="6"/>
      <c r="AI154" s="6"/>
      <c r="AJ154" s="6"/>
      <c r="AK154" s="6"/>
      <c r="AL154" s="6"/>
      <c r="AM154" s="6"/>
      <c r="AN154" s="6"/>
      <c r="AO154" s="6"/>
      <c r="AP154" s="6"/>
      <c r="AQ154" s="6"/>
      <c r="AR154" s="6"/>
      <c r="AS154" s="6"/>
      <c r="AT154" s="6"/>
      <c r="AU154" s="6"/>
      <c r="AV154" s="6"/>
      <c r="AW154" s="6"/>
      <c r="AX154" s="6"/>
      <c r="AY154" s="6"/>
    </row>
    <row r="155" spans="1:51" ht="60" customHeight="1">
      <c r="A155" s="63" t="s">
        <v>1533</v>
      </c>
      <c r="B155" s="66" t="str">
        <f>VLOOKUP($A155,Orçamento!$A$9:$J$212,4,0)</f>
        <v xml:space="preserve">PINTURA VERNIZ (INCOLOR) ALQUÍDICO EM MADEIRA, USO INTERNO E EXTERNO, 3 DEMÃOS. AF_01/2021 </v>
      </c>
      <c r="C155" s="302" t="str">
        <f t="shared" si="282"/>
        <v/>
      </c>
      <c r="D155" s="302" t="str">
        <f t="shared" si="283"/>
        <v/>
      </c>
      <c r="E155" s="315" t="str">
        <f t="shared" si="284"/>
        <v>2,89 M2</v>
      </c>
      <c r="F155" s="324" t="str">
        <f t="shared" si="285"/>
        <v/>
      </c>
      <c r="G155" s="302" t="str">
        <f t="shared" si="286"/>
        <v/>
      </c>
      <c r="H155" s="302" t="str">
        <f t="shared" si="287"/>
        <v/>
      </c>
      <c r="I155" s="71" t="str">
        <f>VLOOKUP($A155,Orçamento!$A$9:$J$212,5,0)</f>
        <v>M2</v>
      </c>
      <c r="J155" s="91">
        <f>VLOOKUP($A155,Orçamento!$A$9:$J$212,6,0)</f>
        <v>2.89</v>
      </c>
      <c r="K155" s="75">
        <f>VLOOKUP($A155,Orçamento!$A$9:$J$212,8,0)</f>
        <v>45.95</v>
      </c>
      <c r="L155" s="75">
        <f>VLOOKUP($A155,Orçamento!$A$9:$J$212,10,0)</f>
        <v>132.79</v>
      </c>
      <c r="M155" s="39"/>
      <c r="N155" s="346"/>
      <c r="O155" s="346" t="str">
        <f t="shared" si="288"/>
        <v/>
      </c>
      <c r="P155" s="346"/>
      <c r="Q155" s="346" t="str">
        <f t="shared" si="289"/>
        <v/>
      </c>
      <c r="R155" s="346">
        <f t="shared" si="290"/>
        <v>2.89</v>
      </c>
      <c r="S155" s="346">
        <f t="shared" si="291"/>
        <v>132.79</v>
      </c>
      <c r="T155" s="346"/>
      <c r="U155" s="346" t="str">
        <f t="shared" si="292"/>
        <v/>
      </c>
      <c r="V155" s="346"/>
      <c r="W155" s="346" t="str">
        <f t="shared" si="293"/>
        <v/>
      </c>
      <c r="X155" s="346"/>
      <c r="Y155" s="346" t="str">
        <f t="shared" si="294"/>
        <v/>
      </c>
      <c r="Z155" s="6"/>
      <c r="AA155" s="6"/>
      <c r="AB155" s="91">
        <f t="shared" si="295"/>
        <v>2.89</v>
      </c>
      <c r="AC155" s="91" t="str">
        <f t="shared" si="296"/>
        <v/>
      </c>
      <c r="AD155" s="91">
        <f t="shared" si="297"/>
        <v>132.79</v>
      </c>
      <c r="AE155" s="91" t="str">
        <f t="shared" si="298"/>
        <v/>
      </c>
      <c r="AF155" s="6"/>
      <c r="AG155" s="6"/>
      <c r="AH155" s="6"/>
      <c r="AI155" s="6"/>
      <c r="AJ155" s="6"/>
      <c r="AK155" s="6"/>
      <c r="AL155" s="6"/>
      <c r="AM155" s="6"/>
      <c r="AN155" s="6"/>
      <c r="AO155" s="6"/>
      <c r="AP155" s="6"/>
      <c r="AQ155" s="6"/>
      <c r="AR155" s="6"/>
      <c r="AS155" s="6"/>
      <c r="AT155" s="6"/>
      <c r="AU155" s="6"/>
      <c r="AV155" s="6"/>
      <c r="AW155" s="6"/>
      <c r="AX155" s="6"/>
      <c r="AY155" s="6"/>
    </row>
    <row r="156" spans="1:51" ht="60" customHeight="1">
      <c r="A156" s="63" t="s">
        <v>1544</v>
      </c>
      <c r="B156" s="66" t="str">
        <f>VLOOKUP($A156,Orçamento!$A$9:$J$212,4,0)</f>
        <v xml:space="preserve">CABO EM AÇO GALVANIZADO COM ALMA DE AÇO, DIÂMETRO DE 5/16´ (7,94 MM) </v>
      </c>
      <c r="C156" s="325" t="str">
        <f t="shared" si="282"/>
        <v/>
      </c>
      <c r="D156" s="326" t="str">
        <f t="shared" si="283"/>
        <v/>
      </c>
      <c r="E156" s="305" t="str">
        <f t="shared" si="284"/>
        <v>18 M</v>
      </c>
      <c r="F156" s="323" t="str">
        <f t="shared" si="285"/>
        <v/>
      </c>
      <c r="G156" s="302" t="str">
        <f t="shared" si="286"/>
        <v/>
      </c>
      <c r="H156" s="302" t="str">
        <f t="shared" si="287"/>
        <v/>
      </c>
      <c r="I156" s="71" t="str">
        <f>VLOOKUP($A156,Orçamento!$A$9:$J$212,5,0)</f>
        <v>M</v>
      </c>
      <c r="J156" s="91">
        <f>VLOOKUP($A156,Orçamento!$A$9:$J$212,6,0)</f>
        <v>18</v>
      </c>
      <c r="K156" s="75">
        <f>VLOOKUP($A156,Orçamento!$A$9:$J$212,8,0)</f>
        <v>32.86</v>
      </c>
      <c r="L156" s="75">
        <f>VLOOKUP($A156,Orçamento!$A$9:$J$212,10,0)</f>
        <v>591.48</v>
      </c>
      <c r="M156" s="39"/>
      <c r="N156" s="346"/>
      <c r="O156" s="346" t="str">
        <f t="shared" si="288"/>
        <v/>
      </c>
      <c r="P156" s="346"/>
      <c r="Q156" s="346" t="str">
        <f t="shared" si="289"/>
        <v/>
      </c>
      <c r="R156" s="346">
        <f t="shared" si="290"/>
        <v>18</v>
      </c>
      <c r="S156" s="346">
        <f t="shared" si="291"/>
        <v>591.48</v>
      </c>
      <c r="T156" s="346"/>
      <c r="U156" s="346" t="str">
        <f t="shared" si="292"/>
        <v/>
      </c>
      <c r="V156" s="346"/>
      <c r="W156" s="346" t="str">
        <f t="shared" si="293"/>
        <v/>
      </c>
      <c r="X156" s="346"/>
      <c r="Y156" s="346" t="str">
        <f t="shared" si="294"/>
        <v/>
      </c>
      <c r="Z156" s="6"/>
      <c r="AA156" s="6"/>
      <c r="AB156" s="91">
        <f t="shared" si="295"/>
        <v>18</v>
      </c>
      <c r="AC156" s="91" t="str">
        <f t="shared" si="296"/>
        <v/>
      </c>
      <c r="AD156" s="91">
        <f t="shared" si="297"/>
        <v>591.48</v>
      </c>
      <c r="AE156" s="91" t="str">
        <f t="shared" si="298"/>
        <v/>
      </c>
      <c r="AF156" s="6"/>
      <c r="AG156" s="6"/>
      <c r="AH156" s="6"/>
      <c r="AI156" s="6"/>
      <c r="AJ156" s="6"/>
      <c r="AK156" s="6"/>
      <c r="AL156" s="6"/>
      <c r="AM156" s="6"/>
      <c r="AN156" s="6"/>
      <c r="AO156" s="6"/>
      <c r="AP156" s="6"/>
      <c r="AQ156" s="6"/>
      <c r="AR156" s="6"/>
      <c r="AS156" s="6"/>
      <c r="AT156" s="6"/>
      <c r="AU156" s="6"/>
      <c r="AV156" s="6"/>
      <c r="AW156" s="6"/>
      <c r="AX156" s="6"/>
      <c r="AY156" s="6"/>
    </row>
    <row r="157" spans="1:51" ht="39.75" customHeight="1">
      <c r="A157" s="63" t="s">
        <v>1555</v>
      </c>
      <c r="B157" s="66" t="str">
        <f>VLOOKUP($A157,Orçamento!$A$9:$J$212,4,0)</f>
        <v xml:space="preserve">PLACA DE IDENTIFICAÇÃO EM ACRÍLICO COM TEXTO EM VINIL </v>
      </c>
      <c r="C157" s="302" t="str">
        <f t="shared" si="282"/>
        <v/>
      </c>
      <c r="D157" s="302" t="str">
        <f t="shared" si="283"/>
        <v/>
      </c>
      <c r="E157" s="302" t="str">
        <f t="shared" si="284"/>
        <v/>
      </c>
      <c r="F157" s="327" t="str">
        <f t="shared" si="285"/>
        <v>0,13 M2</v>
      </c>
      <c r="G157" s="302" t="str">
        <f t="shared" si="286"/>
        <v/>
      </c>
      <c r="H157" s="302" t="str">
        <f t="shared" si="287"/>
        <v/>
      </c>
      <c r="I157" s="71" t="str">
        <f>VLOOKUP($A157,Orçamento!$A$9:$J$212,5,0)</f>
        <v>M2</v>
      </c>
      <c r="J157" s="91">
        <f>VLOOKUP($A157,Orçamento!$A$9:$J$212,6,0)</f>
        <v>0.13</v>
      </c>
      <c r="K157" s="75">
        <f>VLOOKUP($A157,Orçamento!$A$9:$J$212,8,0)</f>
        <v>2094.34</v>
      </c>
      <c r="L157" s="75">
        <f>VLOOKUP($A157,Orçamento!$A$9:$J$212,10,0)</f>
        <v>272.26</v>
      </c>
      <c r="M157" s="39"/>
      <c r="N157" s="346"/>
      <c r="O157" s="346" t="str">
        <f t="shared" si="288"/>
        <v/>
      </c>
      <c r="P157" s="346"/>
      <c r="Q157" s="346" t="str">
        <f t="shared" si="289"/>
        <v/>
      </c>
      <c r="R157" s="346"/>
      <c r="S157" s="346" t="str">
        <f t="shared" si="291"/>
        <v/>
      </c>
      <c r="T157" s="346">
        <f>J157</f>
        <v>0.13</v>
      </c>
      <c r="U157" s="346">
        <f t="shared" si="292"/>
        <v>272.26</v>
      </c>
      <c r="V157" s="346"/>
      <c r="W157" s="346" t="str">
        <f t="shared" si="293"/>
        <v/>
      </c>
      <c r="X157" s="346"/>
      <c r="Y157" s="346" t="str">
        <f t="shared" si="294"/>
        <v/>
      </c>
      <c r="Z157" s="6"/>
      <c r="AA157" s="6"/>
      <c r="AB157" s="91">
        <f t="shared" si="295"/>
        <v>0.13</v>
      </c>
      <c r="AC157" s="91" t="str">
        <f t="shared" si="296"/>
        <v/>
      </c>
      <c r="AD157" s="91">
        <f t="shared" si="297"/>
        <v>272.26</v>
      </c>
      <c r="AE157" s="91" t="str">
        <f t="shared" si="298"/>
        <v/>
      </c>
      <c r="AF157" s="6"/>
      <c r="AG157" s="6"/>
      <c r="AH157" s="6"/>
      <c r="AI157" s="6"/>
      <c r="AJ157" s="6"/>
      <c r="AK157" s="6"/>
      <c r="AL157" s="6"/>
      <c r="AM157" s="6"/>
      <c r="AN157" s="6"/>
      <c r="AO157" s="6"/>
      <c r="AP157" s="6"/>
      <c r="AQ157" s="6"/>
      <c r="AR157" s="6"/>
      <c r="AS157" s="6"/>
      <c r="AT157" s="6"/>
      <c r="AU157" s="6"/>
      <c r="AV157" s="6"/>
      <c r="AW157" s="6"/>
      <c r="AX157" s="6"/>
      <c r="AY157" s="6"/>
    </row>
    <row r="158" spans="1:51" ht="8.25" customHeight="1">
      <c r="A158" s="94"/>
      <c r="B158" s="95"/>
      <c r="C158" s="308"/>
      <c r="D158" s="308"/>
      <c r="E158" s="308"/>
      <c r="F158" s="307"/>
      <c r="G158" s="308"/>
      <c r="H158" s="309"/>
      <c r="I158" s="102"/>
      <c r="J158" s="102"/>
      <c r="K158" s="102"/>
      <c r="L158" s="102"/>
      <c r="M158" s="6"/>
      <c r="N158" s="347"/>
      <c r="O158" s="347"/>
      <c r="P158" s="347"/>
      <c r="Q158" s="347"/>
      <c r="R158" s="347"/>
      <c r="S158" s="347"/>
      <c r="T158" s="347"/>
      <c r="U158" s="347"/>
      <c r="V158" s="347"/>
      <c r="W158" s="347"/>
      <c r="X158" s="347"/>
      <c r="Y158" s="347"/>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row>
    <row r="159" spans="1:51" ht="41.25" customHeight="1">
      <c r="A159" s="106">
        <v>7</v>
      </c>
      <c r="B159" s="107" t="str">
        <f>VLOOKUP($A159,Orçamento!$A$9:$J$212,4,0)</f>
        <v>INSTALAÇÕES ELÉTRICAS</v>
      </c>
      <c r="C159" s="318"/>
      <c r="D159" s="318"/>
      <c r="E159" s="318"/>
      <c r="F159" s="318"/>
      <c r="G159" s="319"/>
      <c r="H159" s="320"/>
      <c r="I159" s="41"/>
      <c r="J159" s="80"/>
      <c r="K159" s="40"/>
      <c r="L159" s="45"/>
      <c r="M159" s="81"/>
      <c r="N159" s="347"/>
      <c r="O159" s="347"/>
      <c r="P159" s="347"/>
      <c r="Q159" s="347"/>
      <c r="R159" s="347"/>
      <c r="S159" s="347"/>
      <c r="T159" s="347"/>
      <c r="U159" s="347"/>
      <c r="V159" s="347"/>
      <c r="W159" s="347"/>
      <c r="X159" s="347"/>
      <c r="Y159" s="347"/>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c r="AY159" s="39"/>
    </row>
    <row r="160" spans="1:51" ht="41.25" customHeight="1">
      <c r="A160" s="83" t="s">
        <v>1577</v>
      </c>
      <c r="B160" s="84" t="str">
        <f>VLOOKUP($A160,Orçamento!$A$9:$J$212,4,0)</f>
        <v>INSTALAÇÃO DE POSTES</v>
      </c>
      <c r="C160" s="321"/>
      <c r="D160" s="321"/>
      <c r="E160" s="295" t="s">
        <v>2026</v>
      </c>
      <c r="F160" s="321"/>
      <c r="G160" s="297"/>
      <c r="H160" s="298"/>
      <c r="I160" s="85"/>
      <c r="J160" s="86"/>
      <c r="K160" s="57"/>
      <c r="L160" s="58"/>
      <c r="M160" s="39"/>
      <c r="N160" s="344"/>
      <c r="O160" s="345">
        <f>SUM(O161:O172)</f>
        <v>0</v>
      </c>
      <c r="P160" s="344"/>
      <c r="Q160" s="345">
        <f>SUM(Q161:Q172)</f>
        <v>0</v>
      </c>
      <c r="R160" s="344"/>
      <c r="S160" s="345">
        <f>SUM(S161:S172)</f>
        <v>5857.11</v>
      </c>
      <c r="T160" s="344"/>
      <c r="U160" s="345">
        <f>SUM(U161:U172)</f>
        <v>0</v>
      </c>
      <c r="V160" s="344"/>
      <c r="W160" s="345">
        <f>SUM(W161:W172)</f>
        <v>0</v>
      </c>
      <c r="X160" s="344"/>
      <c r="Y160" s="345">
        <f>SUM(Y161:Y172)</f>
        <v>0</v>
      </c>
      <c r="Z160" s="39"/>
      <c r="AA160" s="39"/>
      <c r="AB160" s="39"/>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c r="AY160" s="39"/>
    </row>
    <row r="161" spans="1:51" ht="60" customHeight="1">
      <c r="A161" s="63" t="s">
        <v>1582</v>
      </c>
      <c r="B161" s="66" t="str">
        <f>VLOOKUP($A161,Orçamento!$A$9:$J$212,4,0)</f>
        <v xml:space="preserve">POSTE TELECÔNICO RETO EM AÇO SAE 1010/1020 GALVANIZADO A FOGO, ALTURA DE 10,00 M </v>
      </c>
      <c r="C161" s="302" t="str">
        <f t="shared" ref="C161:C172" si="299">IF(N161=0,"",CONCATENATE(N161," ",$I161))</f>
        <v/>
      </c>
      <c r="D161" s="302" t="str">
        <f t="shared" ref="D161:D172" si="300">IF(P161=0,"",CONCATENATE(P161," ",$I161))</f>
        <v/>
      </c>
      <c r="E161" s="304" t="str">
        <f t="shared" ref="E161:E172" si="301">IF(R161=0,"",CONCATENATE(R161," ",$I161))</f>
        <v>1 UN</v>
      </c>
      <c r="F161" s="302" t="str">
        <f t="shared" ref="F161:F172" si="302">IF(T161=0,"",CONCATENATE(T161," ",$I161))</f>
        <v/>
      </c>
      <c r="G161" s="302" t="str">
        <f t="shared" ref="G161:G172" si="303">IF(V161=0,"",CONCATENATE(V161," ",$I161))</f>
        <v/>
      </c>
      <c r="H161" s="302" t="str">
        <f t="shared" ref="H161:H172" si="304">IF(X161=0,"",CONCATENATE(X161," ",$I161))</f>
        <v/>
      </c>
      <c r="I161" s="108" t="str">
        <f>VLOOKUP($A161,Orçamento!$A$9:$J$212,5,0)</f>
        <v>UN</v>
      </c>
      <c r="J161" s="109">
        <f>VLOOKUP($A161,Orçamento!$A$9:$J$212,6,0)</f>
        <v>1</v>
      </c>
      <c r="K161" s="110">
        <f>VLOOKUP($A161,Orçamento!$A$9:$J$212,8,0)</f>
        <v>3184.33</v>
      </c>
      <c r="L161" s="110">
        <f>VLOOKUP($A161,Orçamento!$A$9:$J$212,10,0)</f>
        <v>3184.33</v>
      </c>
      <c r="M161" s="39"/>
      <c r="N161" s="346"/>
      <c r="O161" s="346" t="str">
        <f t="shared" ref="O161:O172" si="305">IF(N161=0,"",TRUNC($K161*N161,2))</f>
        <v/>
      </c>
      <c r="P161" s="346"/>
      <c r="Q161" s="346" t="str">
        <f t="shared" ref="Q161:Q172" si="306">IF(P161=0,"",TRUNC($K161*P161,2))</f>
        <v/>
      </c>
      <c r="R161" s="346">
        <f t="shared" ref="R161:R172" si="307">J161</f>
        <v>1</v>
      </c>
      <c r="S161" s="346">
        <f t="shared" ref="S161:S172" si="308">IF(R161=0,"",TRUNC($K161*R161,2))</f>
        <v>3184.33</v>
      </c>
      <c r="T161" s="346"/>
      <c r="U161" s="346" t="str">
        <f t="shared" ref="U161:U172" si="309">IF(T161=0,"",TRUNC($K161*T161,2))</f>
        <v/>
      </c>
      <c r="V161" s="346"/>
      <c r="W161" s="346" t="str">
        <f t="shared" ref="W161:W172" si="310">IF(V161=0,"",TRUNC($K161*V161,2))</f>
        <v/>
      </c>
      <c r="X161" s="346"/>
      <c r="Y161" s="346" t="str">
        <f t="shared" ref="Y161:Y172" si="311">IF(X161=0,"",TRUNC($K161*X161,2))</f>
        <v/>
      </c>
      <c r="Z161" s="6"/>
      <c r="AA161" s="6"/>
      <c r="AB161" s="91">
        <f t="shared" ref="AB161:AB172" si="312">SUMIF($N$9:$Y$9,$N$9,N161:Y161)</f>
        <v>1</v>
      </c>
      <c r="AC161" s="91" t="str">
        <f t="shared" ref="AC161:AC172" si="313">IF(AB161=J161,"","FALTA")</f>
        <v/>
      </c>
      <c r="AD161" s="91">
        <f t="shared" ref="AD161:AD172" si="314">SUMIF($N$9:$Y$9,$O$9,N161:Y161)</f>
        <v>3184.33</v>
      </c>
      <c r="AE161" s="91" t="str">
        <f t="shared" ref="AE161:AE172" si="315">IF(AD161=L161,"","FALTA")</f>
        <v/>
      </c>
      <c r="AF161" s="6"/>
      <c r="AG161" s="6"/>
      <c r="AH161" s="6"/>
      <c r="AI161" s="6"/>
      <c r="AJ161" s="6"/>
      <c r="AK161" s="6"/>
      <c r="AL161" s="6"/>
      <c r="AM161" s="6"/>
      <c r="AN161" s="6"/>
      <c r="AO161" s="6"/>
      <c r="AP161" s="6"/>
      <c r="AQ161" s="6"/>
      <c r="AR161" s="6"/>
      <c r="AS161" s="6"/>
      <c r="AT161" s="6"/>
      <c r="AU161" s="6"/>
      <c r="AV161" s="6"/>
      <c r="AW161" s="6"/>
      <c r="AX161" s="6"/>
      <c r="AY161" s="6"/>
    </row>
    <row r="162" spans="1:51" ht="60" customHeight="1">
      <c r="A162" s="63" t="s">
        <v>1593</v>
      </c>
      <c r="B162" s="66" t="str">
        <f>VLOOKUP($A162,Orçamento!$A$9:$J$212,4,0)</f>
        <v xml:space="preserve">LUMINÁRIA DE LED PARA ILUMINAÇÃO PÚBLICA, DE 98 W ATÉ 137 W - FORNECIMENTO E INSTALAÇÃO. AF_02/2025_PS </v>
      </c>
      <c r="C162" s="302" t="str">
        <f t="shared" si="299"/>
        <v/>
      </c>
      <c r="D162" s="302" t="str">
        <f t="shared" si="300"/>
        <v/>
      </c>
      <c r="E162" s="315" t="str">
        <f t="shared" si="301"/>
        <v>4 UN</v>
      </c>
      <c r="F162" s="302" t="str">
        <f t="shared" si="302"/>
        <v/>
      </c>
      <c r="G162" s="302" t="str">
        <f t="shared" si="303"/>
        <v/>
      </c>
      <c r="H162" s="302" t="str">
        <f t="shared" si="304"/>
        <v/>
      </c>
      <c r="I162" s="71" t="str">
        <f>VLOOKUP($A162,Orçamento!$A$9:$J$212,5,0)</f>
        <v>UN</v>
      </c>
      <c r="J162" s="91">
        <f>VLOOKUP($A162,Orçamento!$A$9:$J$212,6,0)</f>
        <v>4</v>
      </c>
      <c r="K162" s="75">
        <f>VLOOKUP($A162,Orçamento!$A$9:$J$212,8,0)</f>
        <v>411.99</v>
      </c>
      <c r="L162" s="75">
        <f>VLOOKUP($A162,Orçamento!$A$9:$J$212,10,0)</f>
        <v>1647.96</v>
      </c>
      <c r="M162" s="39"/>
      <c r="N162" s="346"/>
      <c r="O162" s="346" t="str">
        <f t="shared" si="305"/>
        <v/>
      </c>
      <c r="P162" s="346"/>
      <c r="Q162" s="346" t="str">
        <f t="shared" si="306"/>
        <v/>
      </c>
      <c r="R162" s="346">
        <f t="shared" si="307"/>
        <v>4</v>
      </c>
      <c r="S162" s="346">
        <f t="shared" si="308"/>
        <v>1647.96</v>
      </c>
      <c r="T162" s="346"/>
      <c r="U162" s="346" t="str">
        <f t="shared" si="309"/>
        <v/>
      </c>
      <c r="V162" s="346"/>
      <c r="W162" s="346" t="str">
        <f t="shared" si="310"/>
        <v/>
      </c>
      <c r="X162" s="346"/>
      <c r="Y162" s="346" t="str">
        <f t="shared" si="311"/>
        <v/>
      </c>
      <c r="Z162" s="6"/>
      <c r="AA162" s="6"/>
      <c r="AB162" s="91">
        <f t="shared" si="312"/>
        <v>4</v>
      </c>
      <c r="AC162" s="91" t="str">
        <f t="shared" si="313"/>
        <v/>
      </c>
      <c r="AD162" s="91">
        <f t="shared" si="314"/>
        <v>1647.96</v>
      </c>
      <c r="AE162" s="91" t="str">
        <f t="shared" si="315"/>
        <v/>
      </c>
      <c r="AF162" s="6"/>
      <c r="AG162" s="6"/>
      <c r="AH162" s="6"/>
      <c r="AI162" s="6"/>
      <c r="AJ162" s="6"/>
      <c r="AK162" s="6"/>
      <c r="AL162" s="6"/>
      <c r="AM162" s="6"/>
      <c r="AN162" s="6"/>
      <c r="AO162" s="6"/>
      <c r="AP162" s="6"/>
      <c r="AQ162" s="6"/>
      <c r="AR162" s="6"/>
      <c r="AS162" s="6"/>
      <c r="AT162" s="6"/>
      <c r="AU162" s="6"/>
      <c r="AV162" s="6"/>
      <c r="AW162" s="6"/>
      <c r="AX162" s="6"/>
      <c r="AY162" s="6"/>
    </row>
    <row r="163" spans="1:51" ht="60" customHeight="1">
      <c r="A163" s="63" t="s">
        <v>1600</v>
      </c>
      <c r="B163" s="66" t="str">
        <f>VLOOKUP($A163,Orçamento!$A$9:$J$212,4,0)</f>
        <v xml:space="preserve">SUPORTE TUBULAR DE FIXAÇÃO EM POSTE PARA 2 LUMINÁRIAS TIPO PÉTALA </v>
      </c>
      <c r="C163" s="302" t="str">
        <f t="shared" si="299"/>
        <v/>
      </c>
      <c r="D163" s="302" t="str">
        <f t="shared" si="300"/>
        <v/>
      </c>
      <c r="E163" s="315" t="str">
        <f t="shared" si="301"/>
        <v>2 UN</v>
      </c>
      <c r="F163" s="302" t="str">
        <f t="shared" si="302"/>
        <v/>
      </c>
      <c r="G163" s="302" t="str">
        <f t="shared" si="303"/>
        <v/>
      </c>
      <c r="H163" s="302" t="str">
        <f t="shared" si="304"/>
        <v/>
      </c>
      <c r="I163" s="71" t="str">
        <f>VLOOKUP($A163,Orçamento!$A$9:$J$212,5,0)</f>
        <v>UN</v>
      </c>
      <c r="J163" s="91">
        <f>VLOOKUP($A163,Orçamento!$A$9:$J$212,6,0)</f>
        <v>2</v>
      </c>
      <c r="K163" s="75">
        <f>VLOOKUP($A163,Orçamento!$A$9:$J$212,8,0)</f>
        <v>137.94</v>
      </c>
      <c r="L163" s="75">
        <f>VLOOKUP($A163,Orçamento!$A$9:$J$212,10,0)</f>
        <v>275.88</v>
      </c>
      <c r="M163" s="39"/>
      <c r="N163" s="346"/>
      <c r="O163" s="346" t="str">
        <f t="shared" si="305"/>
        <v/>
      </c>
      <c r="P163" s="346"/>
      <c r="Q163" s="346" t="str">
        <f t="shared" si="306"/>
        <v/>
      </c>
      <c r="R163" s="346">
        <f t="shared" si="307"/>
        <v>2</v>
      </c>
      <c r="S163" s="346">
        <f t="shared" si="308"/>
        <v>275.88</v>
      </c>
      <c r="T163" s="346"/>
      <c r="U163" s="346" t="str">
        <f t="shared" si="309"/>
        <v/>
      </c>
      <c r="V163" s="346"/>
      <c r="W163" s="346" t="str">
        <f t="shared" si="310"/>
        <v/>
      </c>
      <c r="X163" s="346"/>
      <c r="Y163" s="346" t="str">
        <f t="shared" si="311"/>
        <v/>
      </c>
      <c r="Z163" s="6"/>
      <c r="AA163" s="6"/>
      <c r="AB163" s="91">
        <f t="shared" si="312"/>
        <v>2</v>
      </c>
      <c r="AC163" s="91" t="str">
        <f t="shared" si="313"/>
        <v/>
      </c>
      <c r="AD163" s="91">
        <f t="shared" si="314"/>
        <v>275.88</v>
      </c>
      <c r="AE163" s="91" t="str">
        <f t="shared" si="315"/>
        <v/>
      </c>
      <c r="AF163" s="6"/>
      <c r="AG163" s="6"/>
      <c r="AH163" s="6"/>
      <c r="AI163" s="6"/>
      <c r="AJ163" s="6"/>
      <c r="AK163" s="6"/>
      <c r="AL163" s="6"/>
      <c r="AM163" s="6"/>
      <c r="AN163" s="6"/>
      <c r="AO163" s="6"/>
      <c r="AP163" s="6"/>
      <c r="AQ163" s="6"/>
      <c r="AR163" s="6"/>
      <c r="AS163" s="6"/>
      <c r="AT163" s="6"/>
      <c r="AU163" s="6"/>
      <c r="AV163" s="6"/>
      <c r="AW163" s="6"/>
      <c r="AX163" s="6"/>
      <c r="AY163" s="6"/>
    </row>
    <row r="164" spans="1:51" ht="60" customHeight="1">
      <c r="A164" s="63" t="s">
        <v>1611</v>
      </c>
      <c r="B164" s="66" t="str">
        <f>VLOOKUP($A164,Orçamento!$A$9:$J$212,4,0)</f>
        <v xml:space="preserve">ESCAVAÇÃO MANUAL EM SOLO DE 1ª E 2ª CATEGORIA EM VALA OU CAVA ATÉ 1,5 M </v>
      </c>
      <c r="C164" s="302" t="str">
        <f t="shared" si="299"/>
        <v/>
      </c>
      <c r="D164" s="302" t="str">
        <f t="shared" si="300"/>
        <v/>
      </c>
      <c r="E164" s="315" t="str">
        <f t="shared" si="301"/>
        <v>0,08 M3</v>
      </c>
      <c r="F164" s="302" t="str">
        <f t="shared" si="302"/>
        <v/>
      </c>
      <c r="G164" s="302" t="str">
        <f t="shared" si="303"/>
        <v/>
      </c>
      <c r="H164" s="302" t="str">
        <f t="shared" si="304"/>
        <v/>
      </c>
      <c r="I164" s="71" t="str">
        <f>VLOOKUP($A164,Orçamento!$A$9:$J$212,5,0)</f>
        <v>M3</v>
      </c>
      <c r="J164" s="91">
        <f>VLOOKUP($A164,Orçamento!$A$9:$J$212,6,0)</f>
        <v>0.08</v>
      </c>
      <c r="K164" s="75">
        <f>VLOOKUP($A164,Orçamento!$A$9:$J$212,8,0)</f>
        <v>87.47</v>
      </c>
      <c r="L164" s="75">
        <f>VLOOKUP($A164,Orçamento!$A$9:$J$212,10,0)</f>
        <v>6.99</v>
      </c>
      <c r="M164" s="39"/>
      <c r="N164" s="346"/>
      <c r="O164" s="346" t="str">
        <f t="shared" si="305"/>
        <v/>
      </c>
      <c r="P164" s="346"/>
      <c r="Q164" s="346" t="str">
        <f t="shared" si="306"/>
        <v/>
      </c>
      <c r="R164" s="346">
        <f t="shared" si="307"/>
        <v>0.08</v>
      </c>
      <c r="S164" s="346">
        <f t="shared" si="308"/>
        <v>6.99</v>
      </c>
      <c r="T164" s="346"/>
      <c r="U164" s="346" t="str">
        <f t="shared" si="309"/>
        <v/>
      </c>
      <c r="V164" s="346"/>
      <c r="W164" s="346" t="str">
        <f t="shared" si="310"/>
        <v/>
      </c>
      <c r="X164" s="346"/>
      <c r="Y164" s="346" t="str">
        <f t="shared" si="311"/>
        <v/>
      </c>
      <c r="Z164" s="6"/>
      <c r="AA164" s="6"/>
      <c r="AB164" s="91">
        <f t="shared" si="312"/>
        <v>0.08</v>
      </c>
      <c r="AC164" s="91" t="str">
        <f t="shared" si="313"/>
        <v/>
      </c>
      <c r="AD164" s="91">
        <f t="shared" si="314"/>
        <v>6.99</v>
      </c>
      <c r="AE164" s="91" t="str">
        <f t="shared" si="315"/>
        <v/>
      </c>
      <c r="AF164" s="6"/>
      <c r="AG164" s="6"/>
      <c r="AH164" s="6"/>
      <c r="AI164" s="6"/>
      <c r="AJ164" s="6"/>
      <c r="AK164" s="6"/>
      <c r="AL164" s="6"/>
      <c r="AM164" s="6"/>
      <c r="AN164" s="6"/>
      <c r="AO164" s="6"/>
      <c r="AP164" s="6"/>
      <c r="AQ164" s="6"/>
      <c r="AR164" s="6"/>
      <c r="AS164" s="6"/>
      <c r="AT164" s="6"/>
      <c r="AU164" s="6"/>
      <c r="AV164" s="6"/>
      <c r="AW164" s="6"/>
      <c r="AX164" s="6"/>
      <c r="AY164" s="6"/>
    </row>
    <row r="165" spans="1:51" ht="79.5" customHeight="1">
      <c r="A165" s="63" t="s">
        <v>1623</v>
      </c>
      <c r="B165" s="66" t="str">
        <f>VLOOKUP($A165,Orçamento!$A$9:$J$212,4,0)</f>
        <v xml:space="preserve">PREPARO DE FUNDO DE VALA COM LARGURA MENOR QUE 1,5 M (ACERTO DO SOLO NATURAL), EM LOCAL COM NÍVEL BAIXO DE INTERFERÊNCIA. AF_01/2026 </v>
      </c>
      <c r="C165" s="302" t="str">
        <f t="shared" si="299"/>
        <v/>
      </c>
      <c r="D165" s="302" t="str">
        <f t="shared" si="300"/>
        <v/>
      </c>
      <c r="E165" s="315" t="str">
        <f t="shared" si="301"/>
        <v>0,16 M2</v>
      </c>
      <c r="F165" s="302" t="str">
        <f t="shared" si="302"/>
        <v/>
      </c>
      <c r="G165" s="302" t="str">
        <f t="shared" si="303"/>
        <v/>
      </c>
      <c r="H165" s="302" t="str">
        <f t="shared" si="304"/>
        <v/>
      </c>
      <c r="I165" s="71" t="str">
        <f>VLOOKUP($A165,Orçamento!$A$9:$J$212,5,0)</f>
        <v>M2</v>
      </c>
      <c r="J165" s="91">
        <f>VLOOKUP($A165,Orçamento!$A$9:$J$212,6,0)</f>
        <v>0.16</v>
      </c>
      <c r="K165" s="75">
        <f>VLOOKUP($A165,Orçamento!$A$9:$J$212,8,0)</f>
        <v>12.48</v>
      </c>
      <c r="L165" s="75">
        <f>VLOOKUP($A165,Orçamento!$A$9:$J$212,10,0)</f>
        <v>1.99</v>
      </c>
      <c r="M165" s="39"/>
      <c r="N165" s="346"/>
      <c r="O165" s="346" t="str">
        <f t="shared" si="305"/>
        <v/>
      </c>
      <c r="P165" s="346"/>
      <c r="Q165" s="346" t="str">
        <f t="shared" si="306"/>
        <v/>
      </c>
      <c r="R165" s="346">
        <f t="shared" si="307"/>
        <v>0.16</v>
      </c>
      <c r="S165" s="346">
        <f t="shared" si="308"/>
        <v>1.99</v>
      </c>
      <c r="T165" s="346"/>
      <c r="U165" s="346" t="str">
        <f t="shared" si="309"/>
        <v/>
      </c>
      <c r="V165" s="346"/>
      <c r="W165" s="346" t="str">
        <f t="shared" si="310"/>
        <v/>
      </c>
      <c r="X165" s="346"/>
      <c r="Y165" s="346" t="str">
        <f t="shared" si="311"/>
        <v/>
      </c>
      <c r="Z165" s="6"/>
      <c r="AA165" s="6"/>
      <c r="AB165" s="91">
        <f t="shared" si="312"/>
        <v>0.16</v>
      </c>
      <c r="AC165" s="91" t="str">
        <f t="shared" si="313"/>
        <v/>
      </c>
      <c r="AD165" s="91">
        <f t="shared" si="314"/>
        <v>1.99</v>
      </c>
      <c r="AE165" s="91" t="str">
        <f t="shared" si="315"/>
        <v/>
      </c>
      <c r="AF165" s="6"/>
      <c r="AG165" s="6"/>
      <c r="AH165" s="6"/>
      <c r="AI165" s="6"/>
      <c r="AJ165" s="6"/>
      <c r="AK165" s="6"/>
      <c r="AL165" s="6"/>
      <c r="AM165" s="6"/>
      <c r="AN165" s="6"/>
      <c r="AO165" s="6"/>
      <c r="AP165" s="6"/>
      <c r="AQ165" s="6"/>
      <c r="AR165" s="6"/>
      <c r="AS165" s="6"/>
      <c r="AT165" s="6"/>
      <c r="AU165" s="6"/>
      <c r="AV165" s="6"/>
      <c r="AW165" s="6"/>
      <c r="AX165" s="6"/>
      <c r="AY165" s="6"/>
    </row>
    <row r="166" spans="1:51" ht="79.5" customHeight="1">
      <c r="A166" s="63" t="s">
        <v>1631</v>
      </c>
      <c r="B166" s="66" t="str">
        <f>VLOOKUP($A166,Orçamento!$A$9:$J$212,4,0)</f>
        <v xml:space="preserve">CAIXA ENTERRADA ELÉTRICA RETANGULAR, EM CONCRETO PRÉ-MOLDADO, FUNDO COM BRITA, DIMENSÕES INTERNAS: 0,4X0,4X0,4 M. AF_12/2020 </v>
      </c>
      <c r="C166" s="302" t="str">
        <f t="shared" si="299"/>
        <v/>
      </c>
      <c r="D166" s="302" t="str">
        <f t="shared" si="300"/>
        <v/>
      </c>
      <c r="E166" s="315" t="str">
        <f t="shared" si="301"/>
        <v>1 UN</v>
      </c>
      <c r="F166" s="302" t="str">
        <f t="shared" si="302"/>
        <v/>
      </c>
      <c r="G166" s="302" t="str">
        <f t="shared" si="303"/>
        <v/>
      </c>
      <c r="H166" s="302" t="str">
        <f t="shared" si="304"/>
        <v/>
      </c>
      <c r="I166" s="71" t="str">
        <f>VLOOKUP($A166,Orçamento!$A$9:$J$212,5,0)</f>
        <v>UN</v>
      </c>
      <c r="J166" s="91">
        <f>VLOOKUP($A166,Orçamento!$A$9:$J$212,6,0)</f>
        <v>1</v>
      </c>
      <c r="K166" s="75">
        <f>VLOOKUP($A166,Orçamento!$A$9:$J$212,8,0)</f>
        <v>303.3</v>
      </c>
      <c r="L166" s="75">
        <f>VLOOKUP($A166,Orçamento!$A$9:$J$212,10,0)</f>
        <v>303.3</v>
      </c>
      <c r="M166" s="39"/>
      <c r="N166" s="346"/>
      <c r="O166" s="346" t="str">
        <f t="shared" si="305"/>
        <v/>
      </c>
      <c r="P166" s="346"/>
      <c r="Q166" s="346" t="str">
        <f t="shared" si="306"/>
        <v/>
      </c>
      <c r="R166" s="346">
        <f t="shared" si="307"/>
        <v>1</v>
      </c>
      <c r="S166" s="346">
        <f t="shared" si="308"/>
        <v>303.3</v>
      </c>
      <c r="T166" s="346"/>
      <c r="U166" s="346" t="str">
        <f t="shared" si="309"/>
        <v/>
      </c>
      <c r="V166" s="346"/>
      <c r="W166" s="346" t="str">
        <f t="shared" si="310"/>
        <v/>
      </c>
      <c r="X166" s="346"/>
      <c r="Y166" s="346" t="str">
        <f t="shared" si="311"/>
        <v/>
      </c>
      <c r="Z166" s="6"/>
      <c r="AA166" s="6"/>
      <c r="AB166" s="91">
        <f t="shared" si="312"/>
        <v>1</v>
      </c>
      <c r="AC166" s="91" t="str">
        <f t="shared" si="313"/>
        <v/>
      </c>
      <c r="AD166" s="91">
        <f t="shared" si="314"/>
        <v>303.3</v>
      </c>
      <c r="AE166" s="91" t="str">
        <f t="shared" si="315"/>
        <v/>
      </c>
      <c r="AF166" s="6"/>
      <c r="AG166" s="6"/>
      <c r="AH166" s="6"/>
      <c r="AI166" s="6"/>
      <c r="AJ166" s="6"/>
      <c r="AK166" s="6"/>
      <c r="AL166" s="6"/>
      <c r="AM166" s="6"/>
      <c r="AN166" s="6"/>
      <c r="AO166" s="6"/>
      <c r="AP166" s="6"/>
      <c r="AQ166" s="6"/>
      <c r="AR166" s="6"/>
      <c r="AS166" s="6"/>
      <c r="AT166" s="6"/>
      <c r="AU166" s="6"/>
      <c r="AV166" s="6"/>
      <c r="AW166" s="6"/>
      <c r="AX166" s="6"/>
      <c r="AY166" s="6"/>
    </row>
    <row r="167" spans="1:51" ht="39.75" customHeight="1">
      <c r="A167" s="63" t="s">
        <v>1638</v>
      </c>
      <c r="B167" s="66" t="str">
        <f>VLOOKUP($A167,Orçamento!$A$9:$J$212,4,0)</f>
        <v xml:space="preserve">LASTRO DE PEDRA BRITADA </v>
      </c>
      <c r="C167" s="302" t="str">
        <f t="shared" si="299"/>
        <v/>
      </c>
      <c r="D167" s="302" t="str">
        <f t="shared" si="300"/>
        <v/>
      </c>
      <c r="E167" s="315" t="str">
        <f t="shared" si="301"/>
        <v>0,05 M3</v>
      </c>
      <c r="F167" s="302" t="str">
        <f t="shared" si="302"/>
        <v/>
      </c>
      <c r="G167" s="302" t="str">
        <f t="shared" si="303"/>
        <v/>
      </c>
      <c r="H167" s="302" t="str">
        <f t="shared" si="304"/>
        <v/>
      </c>
      <c r="I167" s="71" t="str">
        <f>VLOOKUP($A167,Orçamento!$A$9:$J$212,5,0)</f>
        <v>M3</v>
      </c>
      <c r="J167" s="91">
        <f>VLOOKUP($A167,Orçamento!$A$9:$J$212,6,0)</f>
        <v>0.05</v>
      </c>
      <c r="K167" s="75">
        <f>VLOOKUP($A167,Orçamento!$A$9:$J$212,8,0)</f>
        <v>278.62</v>
      </c>
      <c r="L167" s="75">
        <f>VLOOKUP($A167,Orçamento!$A$9:$J$212,10,0)</f>
        <v>13.93</v>
      </c>
      <c r="M167" s="39"/>
      <c r="N167" s="346"/>
      <c r="O167" s="346" t="str">
        <f t="shared" si="305"/>
        <v/>
      </c>
      <c r="P167" s="346"/>
      <c r="Q167" s="346" t="str">
        <f t="shared" si="306"/>
        <v/>
      </c>
      <c r="R167" s="346">
        <f t="shared" si="307"/>
        <v>0.05</v>
      </c>
      <c r="S167" s="346">
        <f t="shared" si="308"/>
        <v>13.93</v>
      </c>
      <c r="T167" s="346"/>
      <c r="U167" s="346" t="str">
        <f t="shared" si="309"/>
        <v/>
      </c>
      <c r="V167" s="346"/>
      <c r="W167" s="346" t="str">
        <f t="shared" si="310"/>
        <v/>
      </c>
      <c r="X167" s="346"/>
      <c r="Y167" s="346" t="str">
        <f t="shared" si="311"/>
        <v/>
      </c>
      <c r="Z167" s="6"/>
      <c r="AA167" s="6"/>
      <c r="AB167" s="91">
        <f t="shared" si="312"/>
        <v>0.05</v>
      </c>
      <c r="AC167" s="91" t="str">
        <f t="shared" si="313"/>
        <v/>
      </c>
      <c r="AD167" s="91">
        <f t="shared" si="314"/>
        <v>13.93</v>
      </c>
      <c r="AE167" s="91" t="str">
        <f t="shared" si="315"/>
        <v/>
      </c>
      <c r="AF167" s="6"/>
      <c r="AG167" s="6"/>
      <c r="AH167" s="6"/>
      <c r="AI167" s="6"/>
      <c r="AJ167" s="6"/>
      <c r="AK167" s="6"/>
      <c r="AL167" s="6"/>
      <c r="AM167" s="6"/>
      <c r="AN167" s="6"/>
      <c r="AO167" s="6"/>
      <c r="AP167" s="6"/>
      <c r="AQ167" s="6"/>
      <c r="AR167" s="6"/>
      <c r="AS167" s="6"/>
      <c r="AT167" s="6"/>
      <c r="AU167" s="6"/>
      <c r="AV167" s="6"/>
      <c r="AW167" s="6"/>
      <c r="AX167" s="6"/>
      <c r="AY167" s="6"/>
    </row>
    <row r="168" spans="1:51" ht="79.5" customHeight="1">
      <c r="A168" s="63" t="s">
        <v>1641</v>
      </c>
      <c r="B168" s="66" t="str">
        <f>VLOOKUP($A168,Orçamento!$A$9:$J$212,4,0)</f>
        <v xml:space="preserve">CONCRETO FCK = 15MPA, TRAÇO 1:3,4:3,5 (EM MASSA SECA DE CIMENTO/ AREIA MÉDIA/ BRITA 1) - PREPARO MECÂNICO COM BETONEIRA 400 L. AF_05/2021 </v>
      </c>
      <c r="C168" s="302" t="str">
        <f t="shared" si="299"/>
        <v/>
      </c>
      <c r="D168" s="302" t="str">
        <f t="shared" si="300"/>
        <v/>
      </c>
      <c r="E168" s="315" t="str">
        <f t="shared" si="301"/>
        <v>0,06 M3</v>
      </c>
      <c r="F168" s="302" t="str">
        <f t="shared" si="302"/>
        <v/>
      </c>
      <c r="G168" s="302" t="str">
        <f t="shared" si="303"/>
        <v/>
      </c>
      <c r="H168" s="302" t="str">
        <f t="shared" si="304"/>
        <v/>
      </c>
      <c r="I168" s="71" t="str">
        <f>VLOOKUP($A168,Orçamento!$A$9:$J$212,5,0)</f>
        <v>M3</v>
      </c>
      <c r="J168" s="91">
        <f>VLOOKUP($A168,Orçamento!$A$9:$J$212,6,0)</f>
        <v>0.06</v>
      </c>
      <c r="K168" s="75">
        <f>VLOOKUP($A168,Orçamento!$A$9:$J$212,8,0)</f>
        <v>543.13</v>
      </c>
      <c r="L168" s="75">
        <f>VLOOKUP($A168,Orçamento!$A$9:$J$212,10,0)</f>
        <v>32.58</v>
      </c>
      <c r="M168" s="39"/>
      <c r="N168" s="346"/>
      <c r="O168" s="346" t="str">
        <f t="shared" si="305"/>
        <v/>
      </c>
      <c r="P168" s="346"/>
      <c r="Q168" s="346" t="str">
        <f t="shared" si="306"/>
        <v/>
      </c>
      <c r="R168" s="346">
        <f t="shared" si="307"/>
        <v>0.06</v>
      </c>
      <c r="S168" s="346">
        <f t="shared" si="308"/>
        <v>32.58</v>
      </c>
      <c r="T168" s="346"/>
      <c r="U168" s="346" t="str">
        <f t="shared" si="309"/>
        <v/>
      </c>
      <c r="V168" s="346"/>
      <c r="W168" s="346" t="str">
        <f t="shared" si="310"/>
        <v/>
      </c>
      <c r="X168" s="346"/>
      <c r="Y168" s="346" t="str">
        <f t="shared" si="311"/>
        <v/>
      </c>
      <c r="Z168" s="6"/>
      <c r="AA168" s="6"/>
      <c r="AB168" s="91">
        <f t="shared" si="312"/>
        <v>0.06</v>
      </c>
      <c r="AC168" s="91" t="str">
        <f t="shared" si="313"/>
        <v/>
      </c>
      <c r="AD168" s="91">
        <f t="shared" si="314"/>
        <v>32.58</v>
      </c>
      <c r="AE168" s="91" t="str">
        <f t="shared" si="315"/>
        <v/>
      </c>
      <c r="AF168" s="6"/>
      <c r="AG168" s="6"/>
      <c r="AH168" s="6"/>
      <c r="AI168" s="6"/>
      <c r="AJ168" s="6"/>
      <c r="AK168" s="6"/>
      <c r="AL168" s="6"/>
      <c r="AM168" s="6"/>
      <c r="AN168" s="6"/>
      <c r="AO168" s="6"/>
      <c r="AP168" s="6"/>
      <c r="AQ168" s="6"/>
      <c r="AR168" s="6"/>
      <c r="AS168" s="6"/>
      <c r="AT168" s="6"/>
      <c r="AU168" s="6"/>
      <c r="AV168" s="6"/>
      <c r="AW168" s="6"/>
      <c r="AX168" s="6"/>
      <c r="AY168" s="6"/>
    </row>
    <row r="169" spans="1:51" ht="60" customHeight="1">
      <c r="A169" s="63" t="s">
        <v>1647</v>
      </c>
      <c r="B169" s="66" t="str">
        <f>VLOOKUP($A169,Orçamento!$A$9:$J$212,4,0)</f>
        <v xml:space="preserve">CABO DE COBRE FLEXÍVEL DE 3 X 1,5 MM², ISOLAMENTO 0,6/1 KV - ISOLAÇÃO HEPR 90°C </v>
      </c>
      <c r="C169" s="302" t="str">
        <f t="shared" si="299"/>
        <v/>
      </c>
      <c r="D169" s="302" t="str">
        <f t="shared" si="300"/>
        <v/>
      </c>
      <c r="E169" s="315" t="str">
        <f t="shared" si="301"/>
        <v>12 M</v>
      </c>
      <c r="F169" s="302" t="str">
        <f t="shared" si="302"/>
        <v/>
      </c>
      <c r="G169" s="302" t="str">
        <f t="shared" si="303"/>
        <v/>
      </c>
      <c r="H169" s="302" t="str">
        <f t="shared" si="304"/>
        <v/>
      </c>
      <c r="I169" s="71" t="str">
        <f>VLOOKUP($A169,Orçamento!$A$9:$J$212,5,0)</f>
        <v>M</v>
      </c>
      <c r="J169" s="91">
        <f>VLOOKUP($A169,Orçamento!$A$9:$J$212,6,0)</f>
        <v>12</v>
      </c>
      <c r="K169" s="75">
        <f>VLOOKUP($A169,Orçamento!$A$9:$J$212,8,0)</f>
        <v>9.36</v>
      </c>
      <c r="L169" s="75">
        <f>VLOOKUP($A169,Orçamento!$A$9:$J$212,10,0)</f>
        <v>112.32</v>
      </c>
      <c r="M169" s="39"/>
      <c r="N169" s="346"/>
      <c r="O169" s="346" t="str">
        <f t="shared" si="305"/>
        <v/>
      </c>
      <c r="P169" s="346"/>
      <c r="Q169" s="346" t="str">
        <f t="shared" si="306"/>
        <v/>
      </c>
      <c r="R169" s="346">
        <f t="shared" si="307"/>
        <v>12</v>
      </c>
      <c r="S169" s="346">
        <f t="shared" si="308"/>
        <v>112.32</v>
      </c>
      <c r="T169" s="346"/>
      <c r="U169" s="346" t="str">
        <f t="shared" si="309"/>
        <v/>
      </c>
      <c r="V169" s="346"/>
      <c r="W169" s="346" t="str">
        <f t="shared" si="310"/>
        <v/>
      </c>
      <c r="X169" s="346"/>
      <c r="Y169" s="346" t="str">
        <f t="shared" si="311"/>
        <v/>
      </c>
      <c r="Z169" s="6"/>
      <c r="AA169" s="6"/>
      <c r="AB169" s="91">
        <f t="shared" si="312"/>
        <v>12</v>
      </c>
      <c r="AC169" s="91" t="str">
        <f t="shared" si="313"/>
        <v/>
      </c>
      <c r="AD169" s="91">
        <f t="shared" si="314"/>
        <v>112.32</v>
      </c>
      <c r="AE169" s="91" t="str">
        <f t="shared" si="315"/>
        <v/>
      </c>
      <c r="AF169" s="6"/>
      <c r="AG169" s="6"/>
      <c r="AH169" s="6"/>
      <c r="AI169" s="6"/>
      <c r="AJ169" s="6"/>
      <c r="AK169" s="6"/>
      <c r="AL169" s="6"/>
      <c r="AM169" s="6"/>
      <c r="AN169" s="6"/>
      <c r="AO169" s="6"/>
      <c r="AP169" s="6"/>
      <c r="AQ169" s="6"/>
      <c r="AR169" s="6"/>
      <c r="AS169" s="6"/>
      <c r="AT169" s="6"/>
      <c r="AU169" s="6"/>
      <c r="AV169" s="6"/>
      <c r="AW169" s="6"/>
      <c r="AX169" s="6"/>
      <c r="AY169" s="6"/>
    </row>
    <row r="170" spans="1:51" ht="60" customHeight="1">
      <c r="A170" s="63" t="s">
        <v>1181</v>
      </c>
      <c r="B170" s="66" t="str">
        <f>VLOOKUP($A170,Orçamento!$A$9:$J$212,4,0)</f>
        <v xml:space="preserve">HASTE DE ATERRAMENTO, DIÂMETRO 5/8", COM 3 METROS - FORNECIMENTO E INSTALAÇÃO. AF_08/2023 </v>
      </c>
      <c r="C170" s="302" t="str">
        <f t="shared" si="299"/>
        <v/>
      </c>
      <c r="D170" s="302" t="str">
        <f t="shared" si="300"/>
        <v/>
      </c>
      <c r="E170" s="315" t="str">
        <f t="shared" si="301"/>
        <v>1 UN</v>
      </c>
      <c r="F170" s="302" t="str">
        <f t="shared" si="302"/>
        <v/>
      </c>
      <c r="G170" s="302" t="str">
        <f t="shared" si="303"/>
        <v/>
      </c>
      <c r="H170" s="302" t="str">
        <f t="shared" si="304"/>
        <v/>
      </c>
      <c r="I170" s="71" t="str">
        <f>VLOOKUP($A170,Orçamento!$A$9:$J$212,5,0)</f>
        <v>UN</v>
      </c>
      <c r="J170" s="91">
        <f>VLOOKUP($A170,Orçamento!$A$9:$J$212,6,0)</f>
        <v>1</v>
      </c>
      <c r="K170" s="75">
        <f>VLOOKUP($A170,Orçamento!$A$9:$J$212,8,0)</f>
        <v>106.93</v>
      </c>
      <c r="L170" s="75">
        <f>VLOOKUP($A170,Orçamento!$A$9:$J$212,10,0)</f>
        <v>106.93</v>
      </c>
      <c r="M170" s="39"/>
      <c r="N170" s="346"/>
      <c r="O170" s="346" t="str">
        <f t="shared" si="305"/>
        <v/>
      </c>
      <c r="P170" s="346"/>
      <c r="Q170" s="346" t="str">
        <f t="shared" si="306"/>
        <v/>
      </c>
      <c r="R170" s="346">
        <f t="shared" si="307"/>
        <v>1</v>
      </c>
      <c r="S170" s="346">
        <f t="shared" si="308"/>
        <v>106.93</v>
      </c>
      <c r="T170" s="346"/>
      <c r="U170" s="346" t="str">
        <f t="shared" si="309"/>
        <v/>
      </c>
      <c r="V170" s="346"/>
      <c r="W170" s="346" t="str">
        <f t="shared" si="310"/>
        <v/>
      </c>
      <c r="X170" s="346"/>
      <c r="Y170" s="346" t="str">
        <f t="shared" si="311"/>
        <v/>
      </c>
      <c r="Z170" s="6"/>
      <c r="AA170" s="6"/>
      <c r="AB170" s="91">
        <f t="shared" si="312"/>
        <v>1</v>
      </c>
      <c r="AC170" s="91" t="str">
        <f t="shared" si="313"/>
        <v/>
      </c>
      <c r="AD170" s="91">
        <f t="shared" si="314"/>
        <v>106.93</v>
      </c>
      <c r="AE170" s="91" t="str">
        <f t="shared" si="315"/>
        <v/>
      </c>
      <c r="AF170" s="6"/>
      <c r="AG170" s="6"/>
      <c r="AH170" s="6"/>
      <c r="AI170" s="6"/>
      <c r="AJ170" s="6"/>
      <c r="AK170" s="6"/>
      <c r="AL170" s="6"/>
      <c r="AM170" s="6"/>
      <c r="AN170" s="6"/>
      <c r="AO170" s="6"/>
      <c r="AP170" s="6"/>
      <c r="AQ170" s="6"/>
      <c r="AR170" s="6"/>
      <c r="AS170" s="6"/>
      <c r="AT170" s="6"/>
      <c r="AU170" s="6"/>
      <c r="AV170" s="6"/>
      <c r="AW170" s="6"/>
      <c r="AX170" s="6"/>
      <c r="AY170" s="6"/>
    </row>
    <row r="171" spans="1:51" ht="39.75" customHeight="1">
      <c r="A171" s="63" t="s">
        <v>1187</v>
      </c>
      <c r="B171" s="66" t="str">
        <f>VLOOKUP($A171,Orçamento!$A$9:$J$212,4,0)</f>
        <v xml:space="preserve">CONECTOR CABO/HASTE DE 3/4´ </v>
      </c>
      <c r="C171" s="302" t="str">
        <f t="shared" si="299"/>
        <v/>
      </c>
      <c r="D171" s="302" t="str">
        <f t="shared" si="300"/>
        <v/>
      </c>
      <c r="E171" s="315" t="str">
        <f t="shared" si="301"/>
        <v>1 UN</v>
      </c>
      <c r="F171" s="302" t="str">
        <f t="shared" si="302"/>
        <v/>
      </c>
      <c r="G171" s="302" t="str">
        <f t="shared" si="303"/>
        <v/>
      </c>
      <c r="H171" s="302" t="str">
        <f t="shared" si="304"/>
        <v/>
      </c>
      <c r="I171" s="71" t="str">
        <f>VLOOKUP($A171,Orçamento!$A$9:$J$212,5,0)</f>
        <v>UN</v>
      </c>
      <c r="J171" s="91">
        <f>VLOOKUP($A171,Orçamento!$A$9:$J$212,6,0)</f>
        <v>1</v>
      </c>
      <c r="K171" s="75">
        <f>VLOOKUP($A171,Orçamento!$A$9:$J$212,8,0)</f>
        <v>31.78</v>
      </c>
      <c r="L171" s="75">
        <f>VLOOKUP($A171,Orçamento!$A$9:$J$212,10,0)</f>
        <v>31.78</v>
      </c>
      <c r="M171" s="39"/>
      <c r="N171" s="346"/>
      <c r="O171" s="346" t="str">
        <f t="shared" si="305"/>
        <v/>
      </c>
      <c r="P171" s="346"/>
      <c r="Q171" s="346" t="str">
        <f t="shared" si="306"/>
        <v/>
      </c>
      <c r="R171" s="346">
        <f t="shared" si="307"/>
        <v>1</v>
      </c>
      <c r="S171" s="346">
        <f t="shared" si="308"/>
        <v>31.78</v>
      </c>
      <c r="T171" s="346"/>
      <c r="U171" s="346" t="str">
        <f t="shared" si="309"/>
        <v/>
      </c>
      <c r="V171" s="346"/>
      <c r="W171" s="346" t="str">
        <f t="shared" si="310"/>
        <v/>
      </c>
      <c r="X171" s="346"/>
      <c r="Y171" s="346" t="str">
        <f t="shared" si="311"/>
        <v/>
      </c>
      <c r="Z171" s="6"/>
      <c r="AA171" s="6"/>
      <c r="AB171" s="91">
        <f t="shared" si="312"/>
        <v>1</v>
      </c>
      <c r="AC171" s="91" t="str">
        <f t="shared" si="313"/>
        <v/>
      </c>
      <c r="AD171" s="91">
        <f t="shared" si="314"/>
        <v>31.78</v>
      </c>
      <c r="AE171" s="91" t="str">
        <f t="shared" si="315"/>
        <v/>
      </c>
      <c r="AF171" s="6"/>
      <c r="AG171" s="6"/>
      <c r="AH171" s="6"/>
      <c r="AI171" s="6"/>
      <c r="AJ171" s="6"/>
      <c r="AK171" s="6"/>
      <c r="AL171" s="6"/>
      <c r="AM171" s="6"/>
      <c r="AN171" s="6"/>
      <c r="AO171" s="6"/>
      <c r="AP171" s="6"/>
      <c r="AQ171" s="6"/>
      <c r="AR171" s="6"/>
      <c r="AS171" s="6"/>
      <c r="AT171" s="6"/>
      <c r="AU171" s="6"/>
      <c r="AV171" s="6"/>
      <c r="AW171" s="6"/>
      <c r="AX171" s="6"/>
      <c r="AY171" s="6"/>
    </row>
    <row r="172" spans="1:51" ht="60" customHeight="1">
      <c r="A172" s="63" t="s">
        <v>1192</v>
      </c>
      <c r="B172" s="66" t="str">
        <f>VLOOKUP($A172,Orçamento!$A$9:$J$212,4,0)</f>
        <v xml:space="preserve">RELÉ FOTOELÉTRICO PARA COMANDO DE ILUMINAÇÃO EXTERNA 1000 W - FORNECIMENTO E INSTALAÇÃO. AF_02/2025 </v>
      </c>
      <c r="C172" s="302" t="str">
        <f t="shared" si="299"/>
        <v/>
      </c>
      <c r="D172" s="302" t="str">
        <f t="shared" si="300"/>
        <v/>
      </c>
      <c r="E172" s="305" t="str">
        <f t="shared" si="301"/>
        <v>4 UN</v>
      </c>
      <c r="F172" s="302" t="str">
        <f t="shared" si="302"/>
        <v/>
      </c>
      <c r="G172" s="302" t="str">
        <f t="shared" si="303"/>
        <v/>
      </c>
      <c r="H172" s="302" t="str">
        <f t="shared" si="304"/>
        <v/>
      </c>
      <c r="I172" s="71" t="str">
        <f>VLOOKUP($A172,Orçamento!$A$9:$J$212,5,0)</f>
        <v>UN</v>
      </c>
      <c r="J172" s="91">
        <f>VLOOKUP($A172,Orçamento!$A$9:$J$212,6,0)</f>
        <v>4</v>
      </c>
      <c r="K172" s="75">
        <f>VLOOKUP($A172,Orçamento!$A$9:$J$212,8,0)</f>
        <v>34.78</v>
      </c>
      <c r="L172" s="75">
        <f>VLOOKUP($A172,Orçamento!$A$9:$J$212,10,0)</f>
        <v>139.12</v>
      </c>
      <c r="M172" s="39"/>
      <c r="N172" s="346"/>
      <c r="O172" s="346" t="str">
        <f t="shared" si="305"/>
        <v/>
      </c>
      <c r="P172" s="346"/>
      <c r="Q172" s="346" t="str">
        <f t="shared" si="306"/>
        <v/>
      </c>
      <c r="R172" s="346">
        <f t="shared" si="307"/>
        <v>4</v>
      </c>
      <c r="S172" s="346">
        <f t="shared" si="308"/>
        <v>139.12</v>
      </c>
      <c r="T172" s="346"/>
      <c r="U172" s="346" t="str">
        <f t="shared" si="309"/>
        <v/>
      </c>
      <c r="V172" s="346"/>
      <c r="W172" s="346" t="str">
        <f t="shared" si="310"/>
        <v/>
      </c>
      <c r="X172" s="346"/>
      <c r="Y172" s="346" t="str">
        <f t="shared" si="311"/>
        <v/>
      </c>
      <c r="Z172" s="6"/>
      <c r="AA172" s="6"/>
      <c r="AB172" s="91">
        <f t="shared" si="312"/>
        <v>4</v>
      </c>
      <c r="AC172" s="91" t="str">
        <f t="shared" si="313"/>
        <v/>
      </c>
      <c r="AD172" s="91">
        <f t="shared" si="314"/>
        <v>139.12</v>
      </c>
      <c r="AE172" s="91" t="str">
        <f t="shared" si="315"/>
        <v/>
      </c>
      <c r="AF172" s="6"/>
      <c r="AG172" s="6"/>
      <c r="AH172" s="6"/>
      <c r="AI172" s="6"/>
      <c r="AJ172" s="6"/>
      <c r="AK172" s="6"/>
      <c r="AL172" s="6"/>
      <c r="AM172" s="6"/>
      <c r="AN172" s="6"/>
      <c r="AO172" s="6"/>
      <c r="AP172" s="6"/>
      <c r="AQ172" s="6"/>
      <c r="AR172" s="6"/>
      <c r="AS172" s="6"/>
      <c r="AT172" s="6"/>
      <c r="AU172" s="6"/>
      <c r="AV172" s="6"/>
      <c r="AW172" s="6"/>
      <c r="AX172" s="6"/>
      <c r="AY172" s="6"/>
    </row>
    <row r="173" spans="1:51" ht="8.25" customHeight="1">
      <c r="A173" s="94"/>
      <c r="B173" s="95"/>
      <c r="C173" s="308"/>
      <c r="D173" s="308"/>
      <c r="E173" s="307"/>
      <c r="F173" s="308"/>
      <c r="G173" s="308"/>
      <c r="H173" s="309"/>
      <c r="I173" s="102"/>
      <c r="J173" s="102"/>
      <c r="K173" s="102"/>
      <c r="L173" s="102"/>
      <c r="M173" s="6"/>
      <c r="N173" s="347"/>
      <c r="O173" s="347"/>
      <c r="P173" s="347"/>
      <c r="Q173" s="347"/>
      <c r="R173" s="347"/>
      <c r="S173" s="347"/>
      <c r="T173" s="347"/>
      <c r="U173" s="347"/>
      <c r="V173" s="347"/>
      <c r="W173" s="347"/>
      <c r="X173" s="347"/>
      <c r="Y173" s="347"/>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row>
    <row r="174" spans="1:51" ht="41.25" customHeight="1">
      <c r="A174" s="83" t="s">
        <v>1686</v>
      </c>
      <c r="B174" s="84" t="str">
        <f>VLOOKUP($A174,Orçamento!$A$9:$J$212,4,0)</f>
        <v>CABEAMENTO E IMPLANTAÇÃO</v>
      </c>
      <c r="C174" s="321"/>
      <c r="D174" s="321"/>
      <c r="E174" s="295" t="s">
        <v>2144</v>
      </c>
      <c r="F174" s="321"/>
      <c r="G174" s="297"/>
      <c r="H174" s="298"/>
      <c r="I174" s="54"/>
      <c r="J174" s="86"/>
      <c r="K174" s="57"/>
      <c r="L174" s="58"/>
      <c r="M174" s="39"/>
      <c r="N174" s="347"/>
      <c r="O174" s="345">
        <f>SUM(O175:O180)</f>
        <v>0</v>
      </c>
      <c r="P174" s="344"/>
      <c r="Q174" s="345">
        <f>SUM(Q175:Q180)</f>
        <v>0</v>
      </c>
      <c r="R174" s="344"/>
      <c r="S174" s="345">
        <f>SUM(S175:S180)</f>
        <v>1303.8999999999999</v>
      </c>
      <c r="T174" s="344"/>
      <c r="U174" s="345">
        <f>SUM(U175:U180)</f>
        <v>0</v>
      </c>
      <c r="V174" s="344"/>
      <c r="W174" s="345">
        <f>SUM(W175:W180)</f>
        <v>0</v>
      </c>
      <c r="X174" s="344"/>
      <c r="Y174" s="345">
        <f>SUM(Y175:Y180)</f>
        <v>0</v>
      </c>
      <c r="Z174" s="39"/>
      <c r="AA174" s="39"/>
      <c r="AB174" s="39"/>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c r="AY174" s="39"/>
    </row>
    <row r="175" spans="1:51" ht="60" customHeight="1">
      <c r="A175" s="63" t="s">
        <v>1689</v>
      </c>
      <c r="B175" s="66" t="str">
        <f>VLOOKUP($A175,Orçamento!$A$9:$J$212,4,0)</f>
        <v xml:space="preserve">ESCAVAÇÃO MANUAL EM SOLO DE 1ª E 2ª CATEGORIA EM VALA OU CAVA ATÉ 1,5 M </v>
      </c>
      <c r="C175" s="302" t="str">
        <f t="shared" ref="C175:C180" si="316">IF(N175=0,"",CONCATENATE(N175," ",$I175))</f>
        <v/>
      </c>
      <c r="D175" s="302" t="str">
        <f t="shared" ref="D175:D180" si="317">IF(P175=0,"",CONCATENATE(P175," ",$I175))</f>
        <v/>
      </c>
      <c r="E175" s="304" t="str">
        <f t="shared" ref="E175:E180" si="318">IF(R175=0,"",CONCATENATE(R175," ",$I175))</f>
        <v>2,7 M3</v>
      </c>
      <c r="F175" s="302" t="str">
        <f t="shared" ref="F175:F180" si="319">IF(T175=0,"",CONCATENATE(T175," ",$I175))</f>
        <v/>
      </c>
      <c r="G175" s="302" t="str">
        <f t="shared" ref="G175:G180" si="320">IF(V175=0,"",CONCATENATE(V175," ",$I175))</f>
        <v/>
      </c>
      <c r="H175" s="302" t="str">
        <f t="shared" ref="H175:H180" si="321">IF(X175=0,"",CONCATENATE(X175," ",$I175))</f>
        <v/>
      </c>
      <c r="I175" s="71" t="str">
        <f>VLOOKUP($A175,Orçamento!$A$9:$J$212,5,0)</f>
        <v>M3</v>
      </c>
      <c r="J175" s="91">
        <f>VLOOKUP($A175,Orçamento!$A$9:$J$212,6,0)</f>
        <v>2.7</v>
      </c>
      <c r="K175" s="75">
        <f>VLOOKUP($A175,Orçamento!$A$9:$J$212,8,0)</f>
        <v>87.47</v>
      </c>
      <c r="L175" s="75">
        <f>VLOOKUP($A175,Orçamento!$A$9:$J$212,10,0)</f>
        <v>236.16</v>
      </c>
      <c r="M175" s="39"/>
      <c r="N175" s="346"/>
      <c r="O175" s="346" t="str">
        <f t="shared" ref="O175:O180" si="322">IF(N175=0,"",TRUNC($K175*N175,2))</f>
        <v/>
      </c>
      <c r="P175" s="346"/>
      <c r="Q175" s="346" t="str">
        <f t="shared" ref="Q175:Q180" si="323">IF(P175=0,"",TRUNC($K175*P175,2))</f>
        <v/>
      </c>
      <c r="R175" s="346">
        <f t="shared" ref="R175:R180" si="324">J175</f>
        <v>2.7</v>
      </c>
      <c r="S175" s="346">
        <f t="shared" ref="S175:S180" si="325">IF(R175=0,"",TRUNC($K175*R175,2))</f>
        <v>236.16</v>
      </c>
      <c r="T175" s="346"/>
      <c r="U175" s="346" t="str">
        <f t="shared" ref="U175:U180" si="326">IF(T175=0,"",TRUNC($K175*T175,2))</f>
        <v/>
      </c>
      <c r="V175" s="346"/>
      <c r="W175" s="346" t="str">
        <f t="shared" ref="W175:W180" si="327">IF(V175=0,"",TRUNC($K175*V175,2))</f>
        <v/>
      </c>
      <c r="X175" s="346"/>
      <c r="Y175" s="346" t="str">
        <f t="shared" ref="Y175:Y180" si="328">IF(X175=0,"",TRUNC($K175*X175,2))</f>
        <v/>
      </c>
      <c r="Z175" s="6"/>
      <c r="AA175" s="6"/>
      <c r="AB175" s="91">
        <f t="shared" ref="AB175:AB180" si="329">SUMIF($N$9:$Y$9,$N$9,N175:Y175)</f>
        <v>2.7</v>
      </c>
      <c r="AC175" s="91" t="str">
        <f t="shared" ref="AC175:AC180" si="330">IF(AB175=J175,"","FALTA")</f>
        <v/>
      </c>
      <c r="AD175" s="91">
        <f t="shared" ref="AD175:AD180" si="331">SUMIF($N$9:$Y$9,$O$9,N175:Y175)</f>
        <v>236.16</v>
      </c>
      <c r="AE175" s="91" t="str">
        <f t="shared" ref="AE175:AE180" si="332">IF(AD175=L175,"","FALTA")</f>
        <v/>
      </c>
      <c r="AF175" s="6"/>
      <c r="AG175" s="6"/>
      <c r="AH175" s="6"/>
      <c r="AI175" s="6"/>
      <c r="AJ175" s="6"/>
      <c r="AK175" s="6"/>
      <c r="AL175" s="6"/>
      <c r="AM175" s="6"/>
      <c r="AN175" s="6"/>
      <c r="AO175" s="6"/>
      <c r="AP175" s="6"/>
      <c r="AQ175" s="6"/>
      <c r="AR175" s="6"/>
      <c r="AS175" s="6"/>
      <c r="AT175" s="6"/>
      <c r="AU175" s="6"/>
      <c r="AV175" s="6"/>
      <c r="AW175" s="6"/>
      <c r="AX175" s="6"/>
      <c r="AY175" s="6"/>
    </row>
    <row r="176" spans="1:51" ht="79.5" customHeight="1">
      <c r="A176" s="63" t="s">
        <v>1707</v>
      </c>
      <c r="B176" s="66" t="str">
        <f>VLOOKUP($A176,Orçamento!$A$9:$J$212,4,0)</f>
        <v xml:space="preserve">PREPARO DE FUNDO DE VALA COM LARGURA MENOR QUE 1,5 M (ACERTO DO SOLO NATURAL), EM LOCAL COM NÍVEL BAIXO DE INTERFERÊNCIA. AF_01/2026 </v>
      </c>
      <c r="C176" s="302" t="str">
        <f t="shared" si="316"/>
        <v/>
      </c>
      <c r="D176" s="302" t="str">
        <f t="shared" si="317"/>
        <v/>
      </c>
      <c r="E176" s="315" t="str">
        <f t="shared" si="318"/>
        <v>3,6 M2</v>
      </c>
      <c r="F176" s="302" t="str">
        <f t="shared" si="319"/>
        <v/>
      </c>
      <c r="G176" s="302" t="str">
        <f t="shared" si="320"/>
        <v/>
      </c>
      <c r="H176" s="302" t="str">
        <f t="shared" si="321"/>
        <v/>
      </c>
      <c r="I176" s="71" t="str">
        <f>VLOOKUP($A176,Orçamento!$A$9:$J$212,5,0)</f>
        <v>M2</v>
      </c>
      <c r="J176" s="91">
        <f>VLOOKUP($A176,Orçamento!$A$9:$J$212,6,0)</f>
        <v>3.6</v>
      </c>
      <c r="K176" s="75">
        <f>VLOOKUP($A176,Orçamento!$A$9:$J$212,8,0)</f>
        <v>12.48</v>
      </c>
      <c r="L176" s="75">
        <f>VLOOKUP($A176,Orçamento!$A$9:$J$212,10,0)</f>
        <v>44.92</v>
      </c>
      <c r="M176" s="39"/>
      <c r="N176" s="346"/>
      <c r="O176" s="346" t="str">
        <f t="shared" si="322"/>
        <v/>
      </c>
      <c r="P176" s="346"/>
      <c r="Q176" s="346" t="str">
        <f t="shared" si="323"/>
        <v/>
      </c>
      <c r="R176" s="346">
        <f t="shared" si="324"/>
        <v>3.6</v>
      </c>
      <c r="S176" s="346">
        <f t="shared" si="325"/>
        <v>44.92</v>
      </c>
      <c r="T176" s="346"/>
      <c r="U176" s="346" t="str">
        <f t="shared" si="326"/>
        <v/>
      </c>
      <c r="V176" s="346"/>
      <c r="W176" s="346" t="str">
        <f t="shared" si="327"/>
        <v/>
      </c>
      <c r="X176" s="346"/>
      <c r="Y176" s="346" t="str">
        <f t="shared" si="328"/>
        <v/>
      </c>
      <c r="Z176" s="6"/>
      <c r="AA176" s="6"/>
      <c r="AB176" s="91">
        <f t="shared" si="329"/>
        <v>3.6</v>
      </c>
      <c r="AC176" s="91" t="str">
        <f t="shared" si="330"/>
        <v/>
      </c>
      <c r="AD176" s="91">
        <f t="shared" si="331"/>
        <v>44.92</v>
      </c>
      <c r="AE176" s="91" t="str">
        <f t="shared" si="332"/>
        <v/>
      </c>
      <c r="AF176" s="6"/>
      <c r="AG176" s="6"/>
      <c r="AH176" s="6"/>
      <c r="AI176" s="6"/>
      <c r="AJ176" s="6"/>
      <c r="AK176" s="6"/>
      <c r="AL176" s="6"/>
      <c r="AM176" s="6"/>
      <c r="AN176" s="6"/>
      <c r="AO176" s="6"/>
      <c r="AP176" s="6"/>
      <c r="AQ176" s="6"/>
      <c r="AR176" s="6"/>
      <c r="AS176" s="6"/>
      <c r="AT176" s="6"/>
      <c r="AU176" s="6"/>
      <c r="AV176" s="6"/>
      <c r="AW176" s="6"/>
      <c r="AX176" s="6"/>
      <c r="AY176" s="6"/>
    </row>
    <row r="177" spans="1:51" ht="60" customHeight="1">
      <c r="A177" s="63" t="s">
        <v>1717</v>
      </c>
      <c r="B177" s="66" t="str">
        <f>VLOOKUP($A177,Orçamento!$A$9:$J$212,4,0)</f>
        <v xml:space="preserve">ELETRODUTO CORRUGADO EM POLIETILENO DE ALTA DENSIDADE, DN= 75 MM, COM ACESSÓRIOS </v>
      </c>
      <c r="C177" s="302" t="str">
        <f t="shared" si="316"/>
        <v/>
      </c>
      <c r="D177" s="302" t="str">
        <f t="shared" si="317"/>
        <v/>
      </c>
      <c r="E177" s="315" t="str">
        <f t="shared" si="318"/>
        <v>12 M</v>
      </c>
      <c r="F177" s="302" t="str">
        <f t="shared" si="319"/>
        <v/>
      </c>
      <c r="G177" s="302" t="str">
        <f t="shared" si="320"/>
        <v/>
      </c>
      <c r="H177" s="302" t="str">
        <f t="shared" si="321"/>
        <v/>
      </c>
      <c r="I177" s="71" t="str">
        <f>VLOOKUP($A177,Orçamento!$A$9:$J$212,5,0)</f>
        <v>M</v>
      </c>
      <c r="J177" s="91">
        <f>VLOOKUP($A177,Orçamento!$A$9:$J$212,6,0)</f>
        <v>12</v>
      </c>
      <c r="K177" s="75">
        <f>VLOOKUP($A177,Orçamento!$A$9:$J$212,8,0)</f>
        <v>21.66</v>
      </c>
      <c r="L177" s="75">
        <f>VLOOKUP($A177,Orçamento!$A$9:$J$212,10,0)</f>
        <v>259.92</v>
      </c>
      <c r="M177" s="39"/>
      <c r="N177" s="346"/>
      <c r="O177" s="346" t="str">
        <f t="shared" si="322"/>
        <v/>
      </c>
      <c r="P177" s="346"/>
      <c r="Q177" s="346" t="str">
        <f t="shared" si="323"/>
        <v/>
      </c>
      <c r="R177" s="346">
        <f t="shared" si="324"/>
        <v>12</v>
      </c>
      <c r="S177" s="346">
        <f t="shared" si="325"/>
        <v>259.92</v>
      </c>
      <c r="T177" s="346"/>
      <c r="U177" s="346" t="str">
        <f t="shared" si="326"/>
        <v/>
      </c>
      <c r="V177" s="346"/>
      <c r="W177" s="346" t="str">
        <f t="shared" si="327"/>
        <v/>
      </c>
      <c r="X177" s="346"/>
      <c r="Y177" s="346" t="str">
        <f t="shared" si="328"/>
        <v/>
      </c>
      <c r="Z177" s="6"/>
      <c r="AA177" s="6"/>
      <c r="AB177" s="91">
        <f t="shared" si="329"/>
        <v>12</v>
      </c>
      <c r="AC177" s="91" t="str">
        <f t="shared" si="330"/>
        <v/>
      </c>
      <c r="AD177" s="91">
        <f t="shared" si="331"/>
        <v>259.92</v>
      </c>
      <c r="AE177" s="91" t="str">
        <f t="shared" si="332"/>
        <v/>
      </c>
      <c r="AF177" s="6"/>
      <c r="AG177" s="6"/>
      <c r="AH177" s="6"/>
      <c r="AI177" s="6"/>
      <c r="AJ177" s="6"/>
      <c r="AK177" s="6"/>
      <c r="AL177" s="6"/>
      <c r="AM177" s="6"/>
      <c r="AN177" s="6"/>
      <c r="AO177" s="6"/>
      <c r="AP177" s="6"/>
      <c r="AQ177" s="6"/>
      <c r="AR177" s="6"/>
      <c r="AS177" s="6"/>
      <c r="AT177" s="6"/>
      <c r="AU177" s="6"/>
      <c r="AV177" s="6"/>
      <c r="AW177" s="6"/>
      <c r="AX177" s="6"/>
      <c r="AY177" s="6"/>
    </row>
    <row r="178" spans="1:51" ht="79.5" customHeight="1">
      <c r="A178" s="63" t="s">
        <v>1728</v>
      </c>
      <c r="B178" s="66" t="str">
        <f>VLOOKUP($A178,Orçamento!$A$9:$J$212,4,0)</f>
        <v xml:space="preserve">CABO DE COBRE FLEXÍVEL ISOLADO, 6 MM², ANTI-CHAMA 0,6/1,0 KV, PARA CIRCUITOS TERMINAIS - FORNECIMENTO E INSTALAÇÃO. AF_03/2023 </v>
      </c>
      <c r="C178" s="302" t="str">
        <f t="shared" si="316"/>
        <v/>
      </c>
      <c r="D178" s="302" t="str">
        <f t="shared" si="317"/>
        <v/>
      </c>
      <c r="E178" s="315" t="str">
        <f t="shared" si="318"/>
        <v>36 M</v>
      </c>
      <c r="F178" s="302" t="str">
        <f t="shared" si="319"/>
        <v/>
      </c>
      <c r="G178" s="302" t="str">
        <f t="shared" si="320"/>
        <v/>
      </c>
      <c r="H178" s="302" t="str">
        <f t="shared" si="321"/>
        <v/>
      </c>
      <c r="I178" s="71" t="str">
        <f>VLOOKUP($A178,Orçamento!$A$9:$J$212,5,0)</f>
        <v>M</v>
      </c>
      <c r="J178" s="91">
        <f>VLOOKUP($A178,Orçamento!$A$9:$J$212,6,0)</f>
        <v>36</v>
      </c>
      <c r="K178" s="75">
        <f>VLOOKUP($A178,Orçamento!$A$9:$J$212,8,0)</f>
        <v>15.42</v>
      </c>
      <c r="L178" s="75">
        <f>VLOOKUP($A178,Orçamento!$A$9:$J$212,10,0)</f>
        <v>555.12</v>
      </c>
      <c r="M178" s="39"/>
      <c r="N178" s="346"/>
      <c r="O178" s="346" t="str">
        <f t="shared" si="322"/>
        <v/>
      </c>
      <c r="P178" s="346"/>
      <c r="Q178" s="346" t="str">
        <f t="shared" si="323"/>
        <v/>
      </c>
      <c r="R178" s="346">
        <f t="shared" si="324"/>
        <v>36</v>
      </c>
      <c r="S178" s="346">
        <f t="shared" si="325"/>
        <v>555.12</v>
      </c>
      <c r="T178" s="346"/>
      <c r="U178" s="346" t="str">
        <f t="shared" si="326"/>
        <v/>
      </c>
      <c r="V178" s="346"/>
      <c r="W178" s="346" t="str">
        <f t="shared" si="327"/>
        <v/>
      </c>
      <c r="X178" s="346"/>
      <c r="Y178" s="346" t="str">
        <f t="shared" si="328"/>
        <v/>
      </c>
      <c r="Z178" s="6"/>
      <c r="AA178" s="6"/>
      <c r="AB178" s="91">
        <f t="shared" si="329"/>
        <v>36</v>
      </c>
      <c r="AC178" s="91" t="str">
        <f t="shared" si="330"/>
        <v/>
      </c>
      <c r="AD178" s="91">
        <f t="shared" si="331"/>
        <v>555.12</v>
      </c>
      <c r="AE178" s="91" t="str">
        <f t="shared" si="332"/>
        <v/>
      </c>
      <c r="AF178" s="6"/>
      <c r="AG178" s="6"/>
      <c r="AH178" s="6"/>
      <c r="AI178" s="6"/>
      <c r="AJ178" s="6"/>
      <c r="AK178" s="6"/>
      <c r="AL178" s="6"/>
      <c r="AM178" s="6"/>
      <c r="AN178" s="6"/>
      <c r="AO178" s="6"/>
      <c r="AP178" s="6"/>
      <c r="AQ178" s="6"/>
      <c r="AR178" s="6"/>
      <c r="AS178" s="6"/>
      <c r="AT178" s="6"/>
      <c r="AU178" s="6"/>
      <c r="AV178" s="6"/>
      <c r="AW178" s="6"/>
      <c r="AX178" s="6"/>
      <c r="AY178" s="6"/>
    </row>
    <row r="179" spans="1:51" ht="79.5" customHeight="1">
      <c r="A179" s="63" t="s">
        <v>1736</v>
      </c>
      <c r="B179" s="66" t="str">
        <f>VLOOKUP($A179,Orçamento!$A$9:$J$212,4,0)</f>
        <v xml:space="preserve">CONCRETO FCK = 15MPA, TRAÇO 1:3,4:3,5 (EM MASSA SECA DE CIMENTO/ AREIA MÉDIA/ BRITA 1) - PREPARO MECÂNICO COM BETONEIRA 400 L. AF_05/2021 </v>
      </c>
      <c r="C179" s="302" t="str">
        <f t="shared" si="316"/>
        <v/>
      </c>
      <c r="D179" s="302" t="str">
        <f t="shared" si="317"/>
        <v/>
      </c>
      <c r="E179" s="315" t="str">
        <f t="shared" si="318"/>
        <v>0,18 M3</v>
      </c>
      <c r="F179" s="302" t="str">
        <f t="shared" si="319"/>
        <v/>
      </c>
      <c r="G179" s="302" t="str">
        <f t="shared" si="320"/>
        <v/>
      </c>
      <c r="H179" s="302" t="str">
        <f t="shared" si="321"/>
        <v/>
      </c>
      <c r="I179" s="71" t="str">
        <f>VLOOKUP($A179,Orçamento!$A$9:$J$212,5,0)</f>
        <v>M3</v>
      </c>
      <c r="J179" s="91">
        <f>VLOOKUP($A179,Orçamento!$A$9:$J$212,6,0)</f>
        <v>0.18</v>
      </c>
      <c r="K179" s="75">
        <f>VLOOKUP($A179,Orçamento!$A$9:$J$212,8,0)</f>
        <v>543.13</v>
      </c>
      <c r="L179" s="75">
        <f>VLOOKUP($A179,Orçamento!$A$9:$J$212,10,0)</f>
        <v>97.76</v>
      </c>
      <c r="M179" s="39"/>
      <c r="N179" s="346"/>
      <c r="O179" s="346" t="str">
        <f t="shared" si="322"/>
        <v/>
      </c>
      <c r="P179" s="346"/>
      <c r="Q179" s="346" t="str">
        <f t="shared" si="323"/>
        <v/>
      </c>
      <c r="R179" s="346">
        <f t="shared" si="324"/>
        <v>0.18</v>
      </c>
      <c r="S179" s="346">
        <f t="shared" si="325"/>
        <v>97.76</v>
      </c>
      <c r="T179" s="346"/>
      <c r="U179" s="346" t="str">
        <f t="shared" si="326"/>
        <v/>
      </c>
      <c r="V179" s="346"/>
      <c r="W179" s="346" t="str">
        <f t="shared" si="327"/>
        <v/>
      </c>
      <c r="X179" s="346"/>
      <c r="Y179" s="346" t="str">
        <f t="shared" si="328"/>
        <v/>
      </c>
      <c r="Z179" s="6"/>
      <c r="AA179" s="6"/>
      <c r="AB179" s="91">
        <f t="shared" si="329"/>
        <v>0.18</v>
      </c>
      <c r="AC179" s="91" t="str">
        <f t="shared" si="330"/>
        <v/>
      </c>
      <c r="AD179" s="91">
        <f t="shared" si="331"/>
        <v>97.76</v>
      </c>
      <c r="AE179" s="91" t="str">
        <f t="shared" si="332"/>
        <v/>
      </c>
      <c r="AF179" s="6"/>
      <c r="AG179" s="6"/>
      <c r="AH179" s="6"/>
      <c r="AI179" s="6"/>
      <c r="AJ179" s="6"/>
      <c r="AK179" s="6"/>
      <c r="AL179" s="6"/>
      <c r="AM179" s="6"/>
      <c r="AN179" s="6"/>
      <c r="AO179" s="6"/>
      <c r="AP179" s="6"/>
      <c r="AQ179" s="6"/>
      <c r="AR179" s="6"/>
      <c r="AS179" s="6"/>
      <c r="AT179" s="6"/>
      <c r="AU179" s="6"/>
      <c r="AV179" s="6"/>
      <c r="AW179" s="6"/>
      <c r="AX179" s="6"/>
      <c r="AY179" s="6"/>
    </row>
    <row r="180" spans="1:51" ht="60" customHeight="1">
      <c r="A180" s="63" t="s">
        <v>1746</v>
      </c>
      <c r="B180" s="66" t="str">
        <f>VLOOKUP($A180,Orçamento!$A$9:$J$212,4,0)</f>
        <v xml:space="preserve">REATERRO MANUAL DE VALAS, COM COMPACTADOR DE SOLOS DE PERCUSSÃO. AF_08/2023 </v>
      </c>
      <c r="C180" s="302" t="str">
        <f t="shared" si="316"/>
        <v/>
      </c>
      <c r="D180" s="302" t="str">
        <f t="shared" si="317"/>
        <v/>
      </c>
      <c r="E180" s="305" t="str">
        <f t="shared" si="318"/>
        <v>2,52 M3</v>
      </c>
      <c r="F180" s="302" t="str">
        <f t="shared" si="319"/>
        <v/>
      </c>
      <c r="G180" s="302" t="str">
        <f t="shared" si="320"/>
        <v/>
      </c>
      <c r="H180" s="302" t="str">
        <f t="shared" si="321"/>
        <v/>
      </c>
      <c r="I180" s="71" t="str">
        <f>VLOOKUP($A180,Orçamento!$A$9:$J$212,5,0)</f>
        <v>M3</v>
      </c>
      <c r="J180" s="91">
        <f>VLOOKUP($A180,Orçamento!$A$9:$J$212,6,0)</f>
        <v>2.52</v>
      </c>
      <c r="K180" s="75">
        <f>VLOOKUP($A180,Orçamento!$A$9:$J$212,8,0)</f>
        <v>43.66</v>
      </c>
      <c r="L180" s="75">
        <f>VLOOKUP($A180,Orçamento!$A$9:$J$212,10,0)</f>
        <v>110.02</v>
      </c>
      <c r="M180" s="39"/>
      <c r="N180" s="346"/>
      <c r="O180" s="346" t="str">
        <f t="shared" si="322"/>
        <v/>
      </c>
      <c r="P180" s="346"/>
      <c r="Q180" s="346" t="str">
        <f t="shared" si="323"/>
        <v/>
      </c>
      <c r="R180" s="346">
        <f t="shared" si="324"/>
        <v>2.52</v>
      </c>
      <c r="S180" s="346">
        <f t="shared" si="325"/>
        <v>110.02</v>
      </c>
      <c r="T180" s="346"/>
      <c r="U180" s="346" t="str">
        <f t="shared" si="326"/>
        <v/>
      </c>
      <c r="V180" s="346"/>
      <c r="W180" s="346" t="str">
        <f t="shared" si="327"/>
        <v/>
      </c>
      <c r="X180" s="346"/>
      <c r="Y180" s="346" t="str">
        <f t="shared" si="328"/>
        <v/>
      </c>
      <c r="Z180" s="6"/>
      <c r="AA180" s="6"/>
      <c r="AB180" s="91">
        <f t="shared" si="329"/>
        <v>2.52</v>
      </c>
      <c r="AC180" s="91" t="str">
        <f t="shared" si="330"/>
        <v/>
      </c>
      <c r="AD180" s="91">
        <f t="shared" si="331"/>
        <v>110.02</v>
      </c>
      <c r="AE180" s="91" t="str">
        <f t="shared" si="332"/>
        <v/>
      </c>
      <c r="AF180" s="6"/>
      <c r="AG180" s="6"/>
      <c r="AH180" s="6"/>
      <c r="AI180" s="6"/>
      <c r="AJ180" s="6"/>
      <c r="AK180" s="6"/>
      <c r="AL180" s="6"/>
      <c r="AM180" s="6"/>
      <c r="AN180" s="6"/>
      <c r="AO180" s="6"/>
      <c r="AP180" s="6"/>
      <c r="AQ180" s="6"/>
      <c r="AR180" s="6"/>
      <c r="AS180" s="6"/>
      <c r="AT180" s="6"/>
      <c r="AU180" s="6"/>
      <c r="AV180" s="6"/>
      <c r="AW180" s="6"/>
      <c r="AX180" s="6"/>
      <c r="AY180" s="6"/>
    </row>
    <row r="181" spans="1:51" ht="8.25" customHeight="1">
      <c r="A181" s="94"/>
      <c r="B181" s="95"/>
      <c r="C181" s="308"/>
      <c r="D181" s="308"/>
      <c r="E181" s="307"/>
      <c r="F181" s="308"/>
      <c r="G181" s="308"/>
      <c r="H181" s="309"/>
      <c r="I181" s="102"/>
      <c r="J181" s="102"/>
      <c r="K181" s="102"/>
      <c r="L181" s="102"/>
      <c r="M181" s="6"/>
      <c r="N181" s="347"/>
      <c r="O181" s="347"/>
      <c r="P181" s="347"/>
      <c r="Q181" s="347"/>
      <c r="R181" s="347"/>
      <c r="S181" s="347"/>
      <c r="T181" s="347"/>
      <c r="U181" s="347"/>
      <c r="V181" s="347"/>
      <c r="W181" s="347"/>
      <c r="X181" s="347"/>
      <c r="Y181" s="347"/>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row>
    <row r="182" spans="1:51" ht="41.25" customHeight="1">
      <c r="A182" s="83" t="s">
        <v>1757</v>
      </c>
      <c r="B182" s="84" t="str">
        <f>VLOOKUP($A182,Orçamento!$A$9:$J$212,4,0)</f>
        <v>CAIXA DE COMANDO E ACIONAMENTO</v>
      </c>
      <c r="C182" s="321"/>
      <c r="D182" s="321"/>
      <c r="E182" s="295" t="s">
        <v>2203</v>
      </c>
      <c r="F182" s="321"/>
      <c r="G182" s="297"/>
      <c r="H182" s="298"/>
      <c r="I182" s="54"/>
      <c r="J182" s="86"/>
      <c r="K182" s="57"/>
      <c r="L182" s="58"/>
      <c r="M182" s="39"/>
      <c r="N182" s="347"/>
      <c r="O182" s="345">
        <f>SUM(O183:O188)</f>
        <v>0</v>
      </c>
      <c r="P182" s="344"/>
      <c r="Q182" s="345">
        <f>SUM(Q183:Q188)</f>
        <v>0</v>
      </c>
      <c r="R182" s="344"/>
      <c r="S182" s="345">
        <f>SUM(S183:S188)</f>
        <v>1448.85</v>
      </c>
      <c r="T182" s="344"/>
      <c r="U182" s="345">
        <f>SUM(U183:U188)</f>
        <v>0</v>
      </c>
      <c r="V182" s="344"/>
      <c r="W182" s="345">
        <f>SUM(W183:W188)</f>
        <v>0</v>
      </c>
      <c r="X182" s="344"/>
      <c r="Y182" s="345">
        <f>SUM(Y183:Y188)</f>
        <v>0</v>
      </c>
      <c r="Z182" s="39"/>
      <c r="AA182" s="39"/>
      <c r="AB182" s="39"/>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c r="AY182" s="39"/>
    </row>
    <row r="183" spans="1:51" ht="60" customHeight="1">
      <c r="A183" s="63" t="s">
        <v>1761</v>
      </c>
      <c r="B183" s="66" t="str">
        <f>VLOOKUP($A183,Orçamento!$A$9:$J$212,4,0)</f>
        <v xml:space="preserve">QUADRO DE MEDIÇÃO GERAL DE ENERGIA PARA 1 MEDIDOR DE SOBREPOR - FORNECIMENTO E INSTALAÇÃO. AF_07/2025 </v>
      </c>
      <c r="C183" s="302" t="str">
        <f t="shared" ref="C183:C188" si="333">IF(N183=0,"",CONCATENATE(N183," ",$I183))</f>
        <v/>
      </c>
      <c r="D183" s="302" t="str">
        <f t="shared" ref="D183:D188" si="334">IF(P183=0,"",CONCATENATE(P183," ",$I183))</f>
        <v/>
      </c>
      <c r="E183" s="304" t="str">
        <f t="shared" ref="E183:E188" si="335">IF(R183=0,"",CONCATENATE(R183," ",$I183))</f>
        <v>1 UN</v>
      </c>
      <c r="F183" s="302" t="str">
        <f t="shared" ref="F183:F188" si="336">IF(T183=0,"",CONCATENATE(T183," ",$I183))</f>
        <v/>
      </c>
      <c r="G183" s="302" t="str">
        <f t="shared" ref="G183:G188" si="337">IF(V183=0,"",CONCATENATE(V183," ",$I183))</f>
        <v/>
      </c>
      <c r="H183" s="302" t="str">
        <f t="shared" ref="H183:H188" si="338">IF(X183=0,"",CONCATENATE(X183," ",$I183))</f>
        <v/>
      </c>
      <c r="I183" s="71" t="str">
        <f>VLOOKUP($A183,Orçamento!$A$9:$J$212,5,0)</f>
        <v>UN</v>
      </c>
      <c r="J183" s="91">
        <f>VLOOKUP($A183,Orçamento!$A$9:$J$212,6,0)</f>
        <v>1</v>
      </c>
      <c r="K183" s="75">
        <f>VLOOKUP($A183,Orçamento!$A$9:$J$212,8,0)</f>
        <v>142.34</v>
      </c>
      <c r="L183" s="75">
        <f>VLOOKUP($A183,Orçamento!$A$9:$J$212,10,0)</f>
        <v>142.34</v>
      </c>
      <c r="M183" s="39"/>
      <c r="N183" s="346"/>
      <c r="O183" s="346" t="str">
        <f t="shared" ref="O183:O188" si="339">IF(N183=0,"",TRUNC($K183*N183,2))</f>
        <v/>
      </c>
      <c r="P183" s="346"/>
      <c r="Q183" s="346" t="str">
        <f t="shared" ref="Q183:Q188" si="340">IF(P183=0,"",TRUNC($K183*P183,2))</f>
        <v/>
      </c>
      <c r="R183" s="346">
        <f t="shared" ref="R183:R188" si="341">J183</f>
        <v>1</v>
      </c>
      <c r="S183" s="346">
        <f t="shared" ref="S183:S188" si="342">IF(R183=0,"",TRUNC($K183*R183,2))</f>
        <v>142.34</v>
      </c>
      <c r="T183" s="346"/>
      <c r="U183" s="346" t="str">
        <f t="shared" ref="U183:U188" si="343">IF(T183=0,"",TRUNC($K183*T183,2))</f>
        <v/>
      </c>
      <c r="V183" s="346"/>
      <c r="W183" s="346" t="str">
        <f t="shared" ref="W183:W188" si="344">IF(V183=0,"",TRUNC($K183*V183,2))</f>
        <v/>
      </c>
      <c r="X183" s="346"/>
      <c r="Y183" s="346" t="str">
        <f t="shared" ref="Y183:Y188" si="345">IF(X183=0,"",TRUNC($K183*X183,2))</f>
        <v/>
      </c>
      <c r="Z183" s="6"/>
      <c r="AA183" s="6"/>
      <c r="AB183" s="91">
        <f t="shared" ref="AB183:AB188" si="346">SUMIF($N$9:$Y$9,$N$9,N183:Y183)</f>
        <v>1</v>
      </c>
      <c r="AC183" s="91" t="str">
        <f t="shared" ref="AC183:AC188" si="347">IF(AB183=J183,"","FALTA")</f>
        <v/>
      </c>
      <c r="AD183" s="91">
        <f t="shared" ref="AD183:AD188" si="348">SUMIF($N$9:$Y$9,$O$9,N183:Y183)</f>
        <v>142.34</v>
      </c>
      <c r="AE183" s="91" t="str">
        <f t="shared" ref="AE183:AE188" si="349">IF(AD183=L183,"","FALTA")</f>
        <v/>
      </c>
      <c r="AF183" s="6"/>
      <c r="AG183" s="6"/>
      <c r="AH183" s="6"/>
      <c r="AI183" s="6"/>
      <c r="AJ183" s="6"/>
      <c r="AK183" s="6"/>
      <c r="AL183" s="6"/>
      <c r="AM183" s="6"/>
      <c r="AN183" s="6"/>
      <c r="AO183" s="6"/>
      <c r="AP183" s="6"/>
      <c r="AQ183" s="6"/>
      <c r="AR183" s="6"/>
      <c r="AS183" s="6"/>
      <c r="AT183" s="6"/>
      <c r="AU183" s="6"/>
      <c r="AV183" s="6"/>
      <c r="AW183" s="6"/>
      <c r="AX183" s="6"/>
      <c r="AY183" s="6"/>
    </row>
    <row r="184" spans="1:51" ht="60" customHeight="1">
      <c r="A184" s="63" t="s">
        <v>1770</v>
      </c>
      <c r="B184" s="66" t="str">
        <f>VLOOKUP($A184,Orçamento!$A$9:$J$212,4,0)</f>
        <v xml:space="preserve">ELETRODUTO GALVANIZADO CONFORME NBR13057 -  3/4´ COM ACESSÓRIOS </v>
      </c>
      <c r="C184" s="302" t="str">
        <f t="shared" si="333"/>
        <v/>
      </c>
      <c r="D184" s="302" t="str">
        <f t="shared" si="334"/>
        <v/>
      </c>
      <c r="E184" s="315" t="str">
        <f t="shared" si="335"/>
        <v>8 M</v>
      </c>
      <c r="F184" s="302" t="str">
        <f t="shared" si="336"/>
        <v/>
      </c>
      <c r="G184" s="302" t="str">
        <f t="shared" si="337"/>
        <v/>
      </c>
      <c r="H184" s="302" t="str">
        <f t="shared" si="338"/>
        <v/>
      </c>
      <c r="I184" s="71" t="str">
        <f>VLOOKUP($A184,Orçamento!$A$9:$J$212,5,0)</f>
        <v>M</v>
      </c>
      <c r="J184" s="91">
        <f>VLOOKUP($A184,Orçamento!$A$9:$J$212,6,0)</f>
        <v>8</v>
      </c>
      <c r="K184" s="75">
        <f>VLOOKUP($A184,Orçamento!$A$9:$J$212,8,0)</f>
        <v>60.65</v>
      </c>
      <c r="L184" s="75">
        <f>VLOOKUP($A184,Orçamento!$A$9:$J$212,10,0)</f>
        <v>485.2</v>
      </c>
      <c r="M184" s="39"/>
      <c r="N184" s="346"/>
      <c r="O184" s="346" t="str">
        <f t="shared" si="339"/>
        <v/>
      </c>
      <c r="P184" s="346"/>
      <c r="Q184" s="346" t="str">
        <f t="shared" si="340"/>
        <v/>
      </c>
      <c r="R184" s="346">
        <f t="shared" si="341"/>
        <v>8</v>
      </c>
      <c r="S184" s="346">
        <f t="shared" si="342"/>
        <v>485.2</v>
      </c>
      <c r="T184" s="346"/>
      <c r="U184" s="346" t="str">
        <f t="shared" si="343"/>
        <v/>
      </c>
      <c r="V184" s="346"/>
      <c r="W184" s="346" t="str">
        <f t="shared" si="344"/>
        <v/>
      </c>
      <c r="X184" s="346"/>
      <c r="Y184" s="346" t="str">
        <f t="shared" si="345"/>
        <v/>
      </c>
      <c r="Z184" s="6"/>
      <c r="AA184" s="6"/>
      <c r="AB184" s="91">
        <f t="shared" si="346"/>
        <v>8</v>
      </c>
      <c r="AC184" s="91" t="str">
        <f t="shared" si="347"/>
        <v/>
      </c>
      <c r="AD184" s="91">
        <f t="shared" si="348"/>
        <v>485.2</v>
      </c>
      <c r="AE184" s="91" t="str">
        <f t="shared" si="349"/>
        <v/>
      </c>
      <c r="AF184" s="6"/>
      <c r="AG184" s="6"/>
      <c r="AH184" s="6"/>
      <c r="AI184" s="6"/>
      <c r="AJ184" s="6"/>
      <c r="AK184" s="6"/>
      <c r="AL184" s="6"/>
      <c r="AM184" s="6"/>
      <c r="AN184" s="6"/>
      <c r="AO184" s="6"/>
      <c r="AP184" s="6"/>
      <c r="AQ184" s="6"/>
      <c r="AR184" s="6"/>
      <c r="AS184" s="6"/>
      <c r="AT184" s="6"/>
      <c r="AU184" s="6"/>
      <c r="AV184" s="6"/>
      <c r="AW184" s="6"/>
      <c r="AX184" s="6"/>
      <c r="AY184" s="6"/>
    </row>
    <row r="185" spans="1:51" ht="60" customHeight="1">
      <c r="A185" s="63" t="s">
        <v>1780</v>
      </c>
      <c r="B185" s="66" t="str">
        <f>VLOOKUP($A185,Orçamento!$A$9:$J$212,4,0)</f>
        <v xml:space="preserve">DISJUNTOR TERMOMAGNÉTICO, BIPOLAR 220/380 V, CORRENTE DE 10 A ATÉ 50 A </v>
      </c>
      <c r="C185" s="302" t="str">
        <f t="shared" si="333"/>
        <v/>
      </c>
      <c r="D185" s="302" t="str">
        <f t="shared" si="334"/>
        <v/>
      </c>
      <c r="E185" s="315" t="str">
        <f t="shared" si="335"/>
        <v>1 UN</v>
      </c>
      <c r="F185" s="302" t="str">
        <f t="shared" si="336"/>
        <v/>
      </c>
      <c r="G185" s="302" t="str">
        <f t="shared" si="337"/>
        <v/>
      </c>
      <c r="H185" s="302" t="str">
        <f t="shared" si="338"/>
        <v/>
      </c>
      <c r="I185" s="71" t="str">
        <f>VLOOKUP($A185,Orçamento!$A$9:$J$212,5,0)</f>
        <v>UN</v>
      </c>
      <c r="J185" s="91">
        <f>VLOOKUP($A185,Orçamento!$A$9:$J$212,6,0)</f>
        <v>1</v>
      </c>
      <c r="K185" s="75">
        <f>VLOOKUP($A185,Orçamento!$A$9:$J$212,8,0)</f>
        <v>163.46</v>
      </c>
      <c r="L185" s="75">
        <f>VLOOKUP($A185,Orçamento!$A$9:$J$212,10,0)</f>
        <v>163.46</v>
      </c>
      <c r="M185" s="39"/>
      <c r="N185" s="346"/>
      <c r="O185" s="346" t="str">
        <f t="shared" si="339"/>
        <v/>
      </c>
      <c r="P185" s="346"/>
      <c r="Q185" s="346" t="str">
        <f t="shared" si="340"/>
        <v/>
      </c>
      <c r="R185" s="346">
        <f t="shared" si="341"/>
        <v>1</v>
      </c>
      <c r="S185" s="346">
        <f t="shared" si="342"/>
        <v>163.46</v>
      </c>
      <c r="T185" s="346"/>
      <c r="U185" s="346" t="str">
        <f t="shared" si="343"/>
        <v/>
      </c>
      <c r="V185" s="346"/>
      <c r="W185" s="346" t="str">
        <f t="shared" si="344"/>
        <v/>
      </c>
      <c r="X185" s="346"/>
      <c r="Y185" s="346" t="str">
        <f t="shared" si="345"/>
        <v/>
      </c>
      <c r="Z185" s="6"/>
      <c r="AA185" s="6"/>
      <c r="AB185" s="91">
        <f t="shared" si="346"/>
        <v>1</v>
      </c>
      <c r="AC185" s="91" t="str">
        <f t="shared" si="347"/>
        <v/>
      </c>
      <c r="AD185" s="91">
        <f t="shared" si="348"/>
        <v>163.46</v>
      </c>
      <c r="AE185" s="91" t="str">
        <f t="shared" si="349"/>
        <v/>
      </c>
      <c r="AF185" s="6"/>
      <c r="AG185" s="6"/>
      <c r="AH185" s="6"/>
      <c r="AI185" s="6"/>
      <c r="AJ185" s="6"/>
      <c r="AK185" s="6"/>
      <c r="AL185" s="6"/>
      <c r="AM185" s="6"/>
      <c r="AN185" s="6"/>
      <c r="AO185" s="6"/>
      <c r="AP185" s="6"/>
      <c r="AQ185" s="6"/>
      <c r="AR185" s="6"/>
      <c r="AS185" s="6"/>
      <c r="AT185" s="6"/>
      <c r="AU185" s="6"/>
      <c r="AV185" s="6"/>
      <c r="AW185" s="6"/>
      <c r="AX185" s="6"/>
      <c r="AY185" s="6"/>
    </row>
    <row r="186" spans="1:51" ht="60" customHeight="1">
      <c r="A186" s="63" t="s">
        <v>1788</v>
      </c>
      <c r="B186" s="66" t="str">
        <f>VLOOKUP($A186,Orçamento!$A$9:$J$212,4,0)</f>
        <v xml:space="preserve">CONTATOR TRIPOLAR I NOMINAL 38A - FORNECIMENTO E INSTALAÇÃO. AF_07/2025 </v>
      </c>
      <c r="C186" s="302" t="str">
        <f t="shared" si="333"/>
        <v/>
      </c>
      <c r="D186" s="302" t="str">
        <f t="shared" si="334"/>
        <v/>
      </c>
      <c r="E186" s="315" t="str">
        <f t="shared" si="335"/>
        <v>1 UN</v>
      </c>
      <c r="F186" s="302" t="str">
        <f t="shared" si="336"/>
        <v/>
      </c>
      <c r="G186" s="302" t="str">
        <f t="shared" si="337"/>
        <v/>
      </c>
      <c r="H186" s="302" t="str">
        <f t="shared" si="338"/>
        <v/>
      </c>
      <c r="I186" s="71" t="str">
        <f>VLOOKUP($A186,Orçamento!$A$9:$J$212,5,0)</f>
        <v>UN</v>
      </c>
      <c r="J186" s="91">
        <f>VLOOKUP($A186,Orçamento!$A$9:$J$212,6,0)</f>
        <v>1</v>
      </c>
      <c r="K186" s="75">
        <f>VLOOKUP($A186,Orçamento!$A$9:$J$212,8,0)</f>
        <v>436.77</v>
      </c>
      <c r="L186" s="75">
        <f>VLOOKUP($A186,Orçamento!$A$9:$J$212,10,0)</f>
        <v>436.77</v>
      </c>
      <c r="M186" s="39"/>
      <c r="N186" s="346"/>
      <c r="O186" s="346" t="str">
        <f t="shared" si="339"/>
        <v/>
      </c>
      <c r="P186" s="346"/>
      <c r="Q186" s="346" t="str">
        <f t="shared" si="340"/>
        <v/>
      </c>
      <c r="R186" s="346">
        <f t="shared" si="341"/>
        <v>1</v>
      </c>
      <c r="S186" s="346">
        <f t="shared" si="342"/>
        <v>436.77</v>
      </c>
      <c r="T186" s="346"/>
      <c r="U186" s="346" t="str">
        <f t="shared" si="343"/>
        <v/>
      </c>
      <c r="V186" s="346"/>
      <c r="W186" s="346" t="str">
        <f t="shared" si="344"/>
        <v/>
      </c>
      <c r="X186" s="346"/>
      <c r="Y186" s="346" t="str">
        <f t="shared" si="345"/>
        <v/>
      </c>
      <c r="Z186" s="6"/>
      <c r="AA186" s="6"/>
      <c r="AB186" s="91">
        <f t="shared" si="346"/>
        <v>1</v>
      </c>
      <c r="AC186" s="91" t="str">
        <f t="shared" si="347"/>
        <v/>
      </c>
      <c r="AD186" s="91">
        <f t="shared" si="348"/>
        <v>436.77</v>
      </c>
      <c r="AE186" s="91" t="str">
        <f t="shared" si="349"/>
        <v/>
      </c>
      <c r="AF186" s="6"/>
      <c r="AG186" s="6"/>
      <c r="AH186" s="6"/>
      <c r="AI186" s="6"/>
      <c r="AJ186" s="6"/>
      <c r="AK186" s="6"/>
      <c r="AL186" s="6"/>
      <c r="AM186" s="6"/>
      <c r="AN186" s="6"/>
      <c r="AO186" s="6"/>
      <c r="AP186" s="6"/>
      <c r="AQ186" s="6"/>
      <c r="AR186" s="6"/>
      <c r="AS186" s="6"/>
      <c r="AT186" s="6"/>
      <c r="AU186" s="6"/>
      <c r="AV186" s="6"/>
      <c r="AW186" s="6"/>
      <c r="AX186" s="6"/>
      <c r="AY186" s="6"/>
    </row>
    <row r="187" spans="1:51" ht="60" customHeight="1">
      <c r="A187" s="63" t="s">
        <v>1800</v>
      </c>
      <c r="B187" s="66" t="str">
        <f>VLOOKUP($A187,Orçamento!$A$9:$J$212,4,0)</f>
        <v xml:space="preserve">RELÉ FOTOELÉTRICO PARA COMANDO DE ILUMINAÇÃO EXTERNA 1000 W - FORNECIMENTO E INSTALAÇÃO. AF_02/2025 </v>
      </c>
      <c r="C187" s="302" t="str">
        <f t="shared" si="333"/>
        <v/>
      </c>
      <c r="D187" s="302" t="str">
        <f t="shared" si="334"/>
        <v/>
      </c>
      <c r="E187" s="315" t="str">
        <f t="shared" si="335"/>
        <v>1 UN</v>
      </c>
      <c r="F187" s="302" t="str">
        <f t="shared" si="336"/>
        <v/>
      </c>
      <c r="G187" s="302" t="str">
        <f t="shared" si="337"/>
        <v/>
      </c>
      <c r="H187" s="302" t="str">
        <f t="shared" si="338"/>
        <v/>
      </c>
      <c r="I187" s="71" t="str">
        <f>VLOOKUP($A187,Orçamento!$A$9:$J$212,5,0)</f>
        <v>UN</v>
      </c>
      <c r="J187" s="91">
        <f>VLOOKUP($A187,Orçamento!$A$9:$J$212,6,0)</f>
        <v>1</v>
      </c>
      <c r="K187" s="75">
        <f>VLOOKUP($A187,Orçamento!$A$9:$J$212,8,0)</f>
        <v>34.78</v>
      </c>
      <c r="L187" s="75">
        <f>VLOOKUP($A187,Orçamento!$A$9:$J$212,10,0)</f>
        <v>34.78</v>
      </c>
      <c r="M187" s="39"/>
      <c r="N187" s="346"/>
      <c r="O187" s="346" t="str">
        <f t="shared" si="339"/>
        <v/>
      </c>
      <c r="P187" s="346"/>
      <c r="Q187" s="346" t="str">
        <f t="shared" si="340"/>
        <v/>
      </c>
      <c r="R187" s="346">
        <f t="shared" si="341"/>
        <v>1</v>
      </c>
      <c r="S187" s="346">
        <f t="shared" si="342"/>
        <v>34.78</v>
      </c>
      <c r="T187" s="346"/>
      <c r="U187" s="346" t="str">
        <f t="shared" si="343"/>
        <v/>
      </c>
      <c r="V187" s="346"/>
      <c r="W187" s="346" t="str">
        <f t="shared" si="344"/>
        <v/>
      </c>
      <c r="X187" s="346"/>
      <c r="Y187" s="346" t="str">
        <f t="shared" si="345"/>
        <v/>
      </c>
      <c r="Z187" s="6"/>
      <c r="AA187" s="6"/>
      <c r="AB187" s="91">
        <f t="shared" si="346"/>
        <v>1</v>
      </c>
      <c r="AC187" s="91" t="str">
        <f t="shared" si="347"/>
        <v/>
      </c>
      <c r="AD187" s="91">
        <f t="shared" si="348"/>
        <v>34.78</v>
      </c>
      <c r="AE187" s="91" t="str">
        <f t="shared" si="349"/>
        <v/>
      </c>
      <c r="AF187" s="6"/>
      <c r="AG187" s="6"/>
      <c r="AH187" s="6"/>
      <c r="AI187" s="6"/>
      <c r="AJ187" s="6"/>
      <c r="AK187" s="6"/>
      <c r="AL187" s="6"/>
      <c r="AM187" s="6"/>
      <c r="AN187" s="6"/>
      <c r="AO187" s="6"/>
      <c r="AP187" s="6"/>
      <c r="AQ187" s="6"/>
      <c r="AR187" s="6"/>
      <c r="AS187" s="6"/>
      <c r="AT187" s="6"/>
      <c r="AU187" s="6"/>
      <c r="AV187" s="6"/>
      <c r="AW187" s="6"/>
      <c r="AX187" s="6"/>
      <c r="AY187" s="6"/>
    </row>
    <row r="188" spans="1:51" ht="39.75" customHeight="1">
      <c r="A188" s="63" t="s">
        <v>1807</v>
      </c>
      <c r="B188" s="66" t="str">
        <f>VLOOKUP($A188,Orçamento!$A$9:$J$212,4,0)</f>
        <v xml:space="preserve">DISPOSITIVO DIFERENCIAL RESIDUAL DE 25 A X 30 MA - 2 POLOS </v>
      </c>
      <c r="C188" s="302" t="str">
        <f t="shared" si="333"/>
        <v/>
      </c>
      <c r="D188" s="302" t="str">
        <f t="shared" si="334"/>
        <v/>
      </c>
      <c r="E188" s="305" t="str">
        <f t="shared" si="335"/>
        <v>1 UN</v>
      </c>
      <c r="F188" s="302" t="str">
        <f t="shared" si="336"/>
        <v/>
      </c>
      <c r="G188" s="302" t="str">
        <f t="shared" si="337"/>
        <v/>
      </c>
      <c r="H188" s="302" t="str">
        <f t="shared" si="338"/>
        <v/>
      </c>
      <c r="I188" s="71" t="str">
        <f>VLOOKUP($A188,Orçamento!$A$9:$J$212,5,0)</f>
        <v>UN</v>
      </c>
      <c r="J188" s="91">
        <f>VLOOKUP($A188,Orçamento!$A$9:$J$212,6,0)</f>
        <v>1</v>
      </c>
      <c r="K188" s="75">
        <f>VLOOKUP($A188,Orçamento!$A$9:$J$212,8,0)</f>
        <v>186.3</v>
      </c>
      <c r="L188" s="75">
        <f>VLOOKUP($A188,Orçamento!$A$9:$J$212,10,0)</f>
        <v>186.3</v>
      </c>
      <c r="M188" s="39"/>
      <c r="N188" s="346"/>
      <c r="O188" s="346" t="str">
        <f t="shared" si="339"/>
        <v/>
      </c>
      <c r="P188" s="346"/>
      <c r="Q188" s="346" t="str">
        <f t="shared" si="340"/>
        <v/>
      </c>
      <c r="R188" s="346">
        <f t="shared" si="341"/>
        <v>1</v>
      </c>
      <c r="S188" s="346">
        <f t="shared" si="342"/>
        <v>186.3</v>
      </c>
      <c r="T188" s="346"/>
      <c r="U188" s="346" t="str">
        <f t="shared" si="343"/>
        <v/>
      </c>
      <c r="V188" s="346"/>
      <c r="W188" s="346" t="str">
        <f t="shared" si="344"/>
        <v/>
      </c>
      <c r="X188" s="346"/>
      <c r="Y188" s="346" t="str">
        <f t="shared" si="345"/>
        <v/>
      </c>
      <c r="Z188" s="6"/>
      <c r="AA188" s="6"/>
      <c r="AB188" s="91">
        <f t="shared" si="346"/>
        <v>1</v>
      </c>
      <c r="AC188" s="91" t="str">
        <f t="shared" si="347"/>
        <v/>
      </c>
      <c r="AD188" s="91">
        <f t="shared" si="348"/>
        <v>186.3</v>
      </c>
      <c r="AE188" s="91" t="str">
        <f t="shared" si="349"/>
        <v/>
      </c>
      <c r="AF188" s="6"/>
      <c r="AG188" s="6"/>
      <c r="AH188" s="6"/>
      <c r="AI188" s="6"/>
      <c r="AJ188" s="6"/>
      <c r="AK188" s="6"/>
      <c r="AL188" s="6"/>
      <c r="AM188" s="6"/>
      <c r="AN188" s="6"/>
      <c r="AO188" s="6"/>
      <c r="AP188" s="6"/>
      <c r="AQ188" s="6"/>
      <c r="AR188" s="6"/>
      <c r="AS188" s="6"/>
      <c r="AT188" s="6"/>
      <c r="AU188" s="6"/>
      <c r="AV188" s="6"/>
      <c r="AW188" s="6"/>
      <c r="AX188" s="6"/>
      <c r="AY188" s="6"/>
    </row>
    <row r="189" spans="1:51" ht="8.25" customHeight="1">
      <c r="A189" s="94"/>
      <c r="B189" s="95"/>
      <c r="C189" s="308"/>
      <c r="D189" s="308"/>
      <c r="E189" s="307"/>
      <c r="F189" s="308"/>
      <c r="G189" s="308"/>
      <c r="H189" s="309"/>
      <c r="I189" s="102"/>
      <c r="J189" s="102"/>
      <c r="K189" s="102"/>
      <c r="L189" s="102"/>
      <c r="M189" s="6"/>
      <c r="N189" s="347"/>
      <c r="O189" s="347"/>
      <c r="P189" s="347"/>
      <c r="Q189" s="347"/>
      <c r="R189" s="347"/>
      <c r="S189" s="347"/>
      <c r="T189" s="347"/>
      <c r="U189" s="347"/>
      <c r="V189" s="347"/>
      <c r="W189" s="347"/>
      <c r="X189" s="347"/>
      <c r="Y189" s="347"/>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row>
    <row r="190" spans="1:51" ht="41.25" customHeight="1">
      <c r="A190" s="83" t="s">
        <v>1817</v>
      </c>
      <c r="B190" s="84" t="str">
        <f>VLOOKUP($A190,Orçamento!$A$9:$J$212,4,0)</f>
        <v>ENTRADA DE ENERGIA</v>
      </c>
      <c r="C190" s="321"/>
      <c r="D190" s="321"/>
      <c r="E190" s="295" t="s">
        <v>2238</v>
      </c>
      <c r="F190" s="321"/>
      <c r="G190" s="297"/>
      <c r="H190" s="298"/>
      <c r="I190" s="54"/>
      <c r="J190" s="86"/>
      <c r="K190" s="57"/>
      <c r="L190" s="58"/>
      <c r="M190" s="39"/>
      <c r="N190" s="347"/>
      <c r="O190" s="345">
        <f>SUM(O191:O199)</f>
        <v>0</v>
      </c>
      <c r="P190" s="344"/>
      <c r="Q190" s="345">
        <f>SUM(Q191:Q199)</f>
        <v>0</v>
      </c>
      <c r="R190" s="344"/>
      <c r="S190" s="345">
        <f>SUM(S191:S199)</f>
        <v>5438.33</v>
      </c>
      <c r="T190" s="344"/>
      <c r="U190" s="345">
        <f>SUM(U191:U199)</f>
        <v>0</v>
      </c>
      <c r="V190" s="344"/>
      <c r="W190" s="345">
        <f>SUM(W191:W199)</f>
        <v>0</v>
      </c>
      <c r="X190" s="344"/>
      <c r="Y190" s="345">
        <f>SUM(Y191:Y199)</f>
        <v>0</v>
      </c>
      <c r="Z190" s="39"/>
      <c r="AA190" s="39"/>
      <c r="AB190" s="39"/>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c r="AY190" s="39"/>
    </row>
    <row r="191" spans="1:51" ht="79.5" customHeight="1">
      <c r="A191" s="63" t="s">
        <v>1822</v>
      </c>
      <c r="B191" s="66" t="str">
        <f>VLOOKUP($A191,Orçamento!$A$9:$J$212,4,0)</f>
        <v xml:space="preserve">ENTRADA DE ENERGIA ELÉTRICA, AÉREA, BIFÁSICA, COM CAIXA DE SOBREPOR, CABO DE 10 MM2 E DISJUNTOR DIN 50A (NÃO INCLUSO O POSTE DE CONCRETO). AF_12/2025 </v>
      </c>
      <c r="C191" s="302" t="str">
        <f t="shared" ref="C191:C199" si="350">IF(N191=0,"",CONCATENATE(N191," ",$I191))</f>
        <v/>
      </c>
      <c r="D191" s="302" t="str">
        <f t="shared" ref="D191:D199" si="351">IF(P191=0,"",CONCATENATE(P191," ",$I191))</f>
        <v/>
      </c>
      <c r="E191" s="304" t="str">
        <f t="shared" ref="E191:E199" si="352">IF(R191=0,"",CONCATENATE(R191," ",$I191))</f>
        <v>1 UN</v>
      </c>
      <c r="F191" s="302" t="str">
        <f t="shared" ref="F191:F199" si="353">IF(T191=0,"",CONCATENATE(T191," ",$I191))</f>
        <v/>
      </c>
      <c r="G191" s="302" t="str">
        <f t="shared" ref="G191:G199" si="354">IF(V191=0,"",CONCATENATE(V191," ",$I191))</f>
        <v/>
      </c>
      <c r="H191" s="302" t="str">
        <f t="shared" ref="H191:H199" si="355">IF(X191=0,"",CONCATENATE(X191," ",$I191))</f>
        <v/>
      </c>
      <c r="I191" s="71" t="str">
        <f>VLOOKUP($A191,Orçamento!$A$9:$J$212,5,0)</f>
        <v>UN</v>
      </c>
      <c r="J191" s="91">
        <f>VLOOKUP($A191,Orçamento!$A$9:$J$212,6,0)</f>
        <v>1</v>
      </c>
      <c r="K191" s="75">
        <f>VLOOKUP($A191,Orçamento!$A$9:$J$212,8,0)</f>
        <v>2530.17</v>
      </c>
      <c r="L191" s="75">
        <f>VLOOKUP($A191,Orçamento!$A$9:$J$212,10,0)</f>
        <v>2530.17</v>
      </c>
      <c r="M191" s="39"/>
      <c r="N191" s="346"/>
      <c r="O191" s="346" t="str">
        <f t="shared" ref="O191:O199" si="356">IF(N191=0,"",TRUNC($K191*N191,2))</f>
        <v/>
      </c>
      <c r="P191" s="346"/>
      <c r="Q191" s="346" t="str">
        <f t="shared" ref="Q191:Q199" si="357">IF(P191=0,"",TRUNC($K191*P191,2))</f>
        <v/>
      </c>
      <c r="R191" s="346">
        <f t="shared" ref="R191:R199" si="358">J191</f>
        <v>1</v>
      </c>
      <c r="S191" s="346">
        <f t="shared" ref="S191:S199" si="359">IF(R191=0,"",TRUNC($K191*R191,2))</f>
        <v>2530.17</v>
      </c>
      <c r="T191" s="346"/>
      <c r="U191" s="346" t="str">
        <f t="shared" ref="U191:U199" si="360">IF(T191=0,"",TRUNC($K191*T191,2))</f>
        <v/>
      </c>
      <c r="V191" s="346"/>
      <c r="W191" s="346" t="str">
        <f t="shared" ref="W191:W199" si="361">IF(V191=0,"",TRUNC($K191*V191,2))</f>
        <v/>
      </c>
      <c r="X191" s="346"/>
      <c r="Y191" s="346" t="str">
        <f t="shared" ref="Y191:Y199" si="362">IF(X191=0,"",TRUNC($K191*X191,2))</f>
        <v/>
      </c>
      <c r="Z191" s="6"/>
      <c r="AA191" s="6"/>
      <c r="AB191" s="91">
        <f t="shared" ref="AB191:AB199" si="363">SUMIF($N$9:$Y$9,$N$9,N191:Y191)</f>
        <v>1</v>
      </c>
      <c r="AC191" s="91" t="str">
        <f t="shared" ref="AC191:AC199" si="364">IF(AB191=J191,"","FALTA")</f>
        <v/>
      </c>
      <c r="AD191" s="91">
        <f t="shared" ref="AD191:AD199" si="365">SUMIF($N$9:$Y$9,$O$9,N191:Y191)</f>
        <v>2530.17</v>
      </c>
      <c r="AE191" s="91" t="str">
        <f t="shared" ref="AE191:AE199" si="366">IF(AD191=L191,"","FALTA")</f>
        <v/>
      </c>
      <c r="AF191" s="6"/>
      <c r="AG191" s="6"/>
      <c r="AH191" s="6"/>
      <c r="AI191" s="6"/>
      <c r="AJ191" s="6"/>
      <c r="AK191" s="6"/>
      <c r="AL191" s="6"/>
      <c r="AM191" s="6"/>
      <c r="AN191" s="6"/>
      <c r="AO191" s="6"/>
      <c r="AP191" s="6"/>
      <c r="AQ191" s="6"/>
      <c r="AR191" s="6"/>
      <c r="AS191" s="6"/>
      <c r="AT191" s="6"/>
      <c r="AU191" s="6"/>
      <c r="AV191" s="6"/>
      <c r="AW191" s="6"/>
      <c r="AX191" s="6"/>
      <c r="AY191" s="6"/>
    </row>
    <row r="192" spans="1:51" ht="60" customHeight="1">
      <c r="A192" s="63" t="s">
        <v>1836</v>
      </c>
      <c r="B192" s="66" t="str">
        <f>VLOOKUP($A192,Orçamento!$A$9:$J$212,4,0)</f>
        <v xml:space="preserve">POSTE DE CONCRETO ARMADO DE SECAO DUPLO T, EXTENSAO DE 10,00 M, RESISTENCIA DE 300 A 400 DAN, TIPO B OU D </v>
      </c>
      <c r="C192" s="302" t="str">
        <f t="shared" si="350"/>
        <v/>
      </c>
      <c r="D192" s="302" t="str">
        <f t="shared" si="351"/>
        <v/>
      </c>
      <c r="E192" s="315" t="str">
        <f t="shared" si="352"/>
        <v>1 UN</v>
      </c>
      <c r="F192" s="302" t="str">
        <f t="shared" si="353"/>
        <v/>
      </c>
      <c r="G192" s="302" t="str">
        <f t="shared" si="354"/>
        <v/>
      </c>
      <c r="H192" s="302" t="str">
        <f t="shared" si="355"/>
        <v/>
      </c>
      <c r="I192" s="71" t="str">
        <f>VLOOKUP($A192,Orçamento!$A$9:$J$212,5,0)</f>
        <v>UN</v>
      </c>
      <c r="J192" s="91">
        <f>VLOOKUP($A192,Orçamento!$A$9:$J$212,6,0)</f>
        <v>1</v>
      </c>
      <c r="K192" s="75">
        <f>VLOOKUP($A192,Orçamento!$A$9:$J$212,8,0)</f>
        <v>1307.96</v>
      </c>
      <c r="L192" s="75">
        <f>VLOOKUP($A192,Orçamento!$A$9:$J$212,10,0)</f>
        <v>1307.96</v>
      </c>
      <c r="M192" s="39"/>
      <c r="N192" s="346"/>
      <c r="O192" s="346" t="str">
        <f t="shared" si="356"/>
        <v/>
      </c>
      <c r="P192" s="346"/>
      <c r="Q192" s="346" t="str">
        <f t="shared" si="357"/>
        <v/>
      </c>
      <c r="R192" s="346">
        <f t="shared" si="358"/>
        <v>1</v>
      </c>
      <c r="S192" s="346">
        <f t="shared" si="359"/>
        <v>1307.96</v>
      </c>
      <c r="T192" s="346"/>
      <c r="U192" s="346" t="str">
        <f t="shared" si="360"/>
        <v/>
      </c>
      <c r="V192" s="346"/>
      <c r="W192" s="346" t="str">
        <f t="shared" si="361"/>
        <v/>
      </c>
      <c r="X192" s="346"/>
      <c r="Y192" s="346" t="str">
        <f t="shared" si="362"/>
        <v/>
      </c>
      <c r="Z192" s="6"/>
      <c r="AA192" s="6"/>
      <c r="AB192" s="91">
        <f t="shared" si="363"/>
        <v>1</v>
      </c>
      <c r="AC192" s="91" t="str">
        <f t="shared" si="364"/>
        <v/>
      </c>
      <c r="AD192" s="91">
        <f t="shared" si="365"/>
        <v>1307.96</v>
      </c>
      <c r="AE192" s="91" t="str">
        <f t="shared" si="366"/>
        <v/>
      </c>
      <c r="AF192" s="6"/>
      <c r="AG192" s="6"/>
      <c r="AH192" s="6"/>
      <c r="AI192" s="6"/>
      <c r="AJ192" s="6"/>
      <c r="AK192" s="6"/>
      <c r="AL192" s="6"/>
      <c r="AM192" s="6"/>
      <c r="AN192" s="6"/>
      <c r="AO192" s="6"/>
      <c r="AP192" s="6"/>
      <c r="AQ192" s="6"/>
      <c r="AR192" s="6"/>
      <c r="AS192" s="6"/>
      <c r="AT192" s="6"/>
      <c r="AU192" s="6"/>
      <c r="AV192" s="6"/>
      <c r="AW192" s="6"/>
      <c r="AX192" s="6"/>
      <c r="AY192" s="6"/>
    </row>
    <row r="193" spans="1:51" ht="60" customHeight="1">
      <c r="A193" s="63" t="s">
        <v>1854</v>
      </c>
      <c r="B193" s="66" t="str">
        <f>VLOOKUP($A193,Orçamento!$A$9:$J$212,4,0)</f>
        <v xml:space="preserve">SUPRESSOR DE SURTO MONOFÁSICO, CORRENTE NOMINAL 4 A 11 KA, IMAX. DE SURTO 12 ATÉ 15 KA </v>
      </c>
      <c r="C193" s="302" t="str">
        <f t="shared" si="350"/>
        <v/>
      </c>
      <c r="D193" s="302" t="str">
        <f t="shared" si="351"/>
        <v/>
      </c>
      <c r="E193" s="315" t="str">
        <f t="shared" si="352"/>
        <v>2 UN</v>
      </c>
      <c r="F193" s="302" t="str">
        <f t="shared" si="353"/>
        <v/>
      </c>
      <c r="G193" s="302" t="str">
        <f t="shared" si="354"/>
        <v/>
      </c>
      <c r="H193" s="302" t="str">
        <f t="shared" si="355"/>
        <v/>
      </c>
      <c r="I193" s="71" t="str">
        <f>VLOOKUP($A193,Orçamento!$A$9:$J$212,5,0)</f>
        <v>UN</v>
      </c>
      <c r="J193" s="91">
        <f>VLOOKUP($A193,Orçamento!$A$9:$J$212,6,0)</f>
        <v>2</v>
      </c>
      <c r="K193" s="75">
        <f>VLOOKUP($A193,Orçamento!$A$9:$J$212,8,0)</f>
        <v>97.73</v>
      </c>
      <c r="L193" s="75">
        <f>VLOOKUP($A193,Orçamento!$A$9:$J$212,10,0)</f>
        <v>195.46</v>
      </c>
      <c r="M193" s="39"/>
      <c r="N193" s="346"/>
      <c r="O193" s="346" t="str">
        <f t="shared" si="356"/>
        <v/>
      </c>
      <c r="P193" s="346"/>
      <c r="Q193" s="346" t="str">
        <f t="shared" si="357"/>
        <v/>
      </c>
      <c r="R193" s="346">
        <f t="shared" si="358"/>
        <v>2</v>
      </c>
      <c r="S193" s="346">
        <f t="shared" si="359"/>
        <v>195.46</v>
      </c>
      <c r="T193" s="346"/>
      <c r="U193" s="346" t="str">
        <f t="shared" si="360"/>
        <v/>
      </c>
      <c r="V193" s="346"/>
      <c r="W193" s="346" t="str">
        <f t="shared" si="361"/>
        <v/>
      </c>
      <c r="X193" s="346"/>
      <c r="Y193" s="346" t="str">
        <f t="shared" si="362"/>
        <v/>
      </c>
      <c r="Z193" s="6"/>
      <c r="AA193" s="6"/>
      <c r="AB193" s="91">
        <f t="shared" si="363"/>
        <v>2</v>
      </c>
      <c r="AC193" s="91" t="str">
        <f t="shared" si="364"/>
        <v/>
      </c>
      <c r="AD193" s="91">
        <f t="shared" si="365"/>
        <v>195.46</v>
      </c>
      <c r="AE193" s="91" t="str">
        <f t="shared" si="366"/>
        <v/>
      </c>
      <c r="AF193" s="6"/>
      <c r="AG193" s="6"/>
      <c r="AH193" s="6"/>
      <c r="AI193" s="6"/>
      <c r="AJ193" s="6"/>
      <c r="AK193" s="6"/>
      <c r="AL193" s="6"/>
      <c r="AM193" s="6"/>
      <c r="AN193" s="6"/>
      <c r="AO193" s="6"/>
      <c r="AP193" s="6"/>
      <c r="AQ193" s="6"/>
      <c r="AR193" s="6"/>
      <c r="AS193" s="6"/>
      <c r="AT193" s="6"/>
      <c r="AU193" s="6"/>
      <c r="AV193" s="6"/>
      <c r="AW193" s="6"/>
      <c r="AX193" s="6"/>
      <c r="AY193" s="6"/>
    </row>
    <row r="194" spans="1:51" ht="60" customHeight="1">
      <c r="A194" s="63" t="s">
        <v>1866</v>
      </c>
      <c r="B194" s="66" t="str">
        <f>VLOOKUP($A194,Orçamento!$A$9:$J$212,4,0)</f>
        <v xml:space="preserve">ESCAVAÇÃO MANUAL EM SOLO DE 1ª E 2ª CATEGORIA EM VALA OU CAVA ATÉ 1,5 M </v>
      </c>
      <c r="C194" s="302" t="str">
        <f t="shared" si="350"/>
        <v/>
      </c>
      <c r="D194" s="302" t="str">
        <f t="shared" si="351"/>
        <v/>
      </c>
      <c r="E194" s="315" t="str">
        <f t="shared" si="352"/>
        <v>0,08 M3</v>
      </c>
      <c r="F194" s="302" t="str">
        <f t="shared" si="353"/>
        <v/>
      </c>
      <c r="G194" s="302" t="str">
        <f t="shared" si="354"/>
        <v/>
      </c>
      <c r="H194" s="302" t="str">
        <f t="shared" si="355"/>
        <v/>
      </c>
      <c r="I194" s="71" t="str">
        <f>VLOOKUP($A194,Orçamento!$A$9:$J$212,5,0)</f>
        <v>M3</v>
      </c>
      <c r="J194" s="91">
        <f>VLOOKUP($A194,Orçamento!$A$9:$J$212,6,0)</f>
        <v>0.08</v>
      </c>
      <c r="K194" s="75">
        <f>VLOOKUP($A194,Orçamento!$A$9:$J$212,8,0)</f>
        <v>87.47</v>
      </c>
      <c r="L194" s="75">
        <f>VLOOKUP($A194,Orçamento!$A$9:$J$212,10,0)</f>
        <v>6.99</v>
      </c>
      <c r="M194" s="39"/>
      <c r="N194" s="346"/>
      <c r="O194" s="346" t="str">
        <f t="shared" si="356"/>
        <v/>
      </c>
      <c r="P194" s="346"/>
      <c r="Q194" s="346" t="str">
        <f t="shared" si="357"/>
        <v/>
      </c>
      <c r="R194" s="346">
        <f t="shared" si="358"/>
        <v>0.08</v>
      </c>
      <c r="S194" s="346">
        <f t="shared" si="359"/>
        <v>6.99</v>
      </c>
      <c r="T194" s="346"/>
      <c r="U194" s="346" t="str">
        <f t="shared" si="360"/>
        <v/>
      </c>
      <c r="V194" s="346"/>
      <c r="W194" s="346" t="str">
        <f t="shared" si="361"/>
        <v/>
      </c>
      <c r="X194" s="346"/>
      <c r="Y194" s="346" t="str">
        <f t="shared" si="362"/>
        <v/>
      </c>
      <c r="Z194" s="6"/>
      <c r="AA194" s="6"/>
      <c r="AB194" s="91">
        <f t="shared" si="363"/>
        <v>0.08</v>
      </c>
      <c r="AC194" s="91" t="str">
        <f t="shared" si="364"/>
        <v/>
      </c>
      <c r="AD194" s="91">
        <f t="shared" si="365"/>
        <v>6.99</v>
      </c>
      <c r="AE194" s="91" t="str">
        <f t="shared" si="366"/>
        <v/>
      </c>
      <c r="AF194" s="6"/>
      <c r="AG194" s="6"/>
      <c r="AH194" s="6"/>
      <c r="AI194" s="6"/>
      <c r="AJ194" s="6"/>
      <c r="AK194" s="6"/>
      <c r="AL194" s="6"/>
      <c r="AM194" s="6"/>
      <c r="AN194" s="6"/>
      <c r="AO194" s="6"/>
      <c r="AP194" s="6"/>
      <c r="AQ194" s="6"/>
      <c r="AR194" s="6"/>
      <c r="AS194" s="6"/>
      <c r="AT194" s="6"/>
      <c r="AU194" s="6"/>
      <c r="AV194" s="6"/>
      <c r="AW194" s="6"/>
      <c r="AX194" s="6"/>
      <c r="AY194" s="6"/>
    </row>
    <row r="195" spans="1:51" ht="79.5" customHeight="1">
      <c r="A195" s="63" t="s">
        <v>1878</v>
      </c>
      <c r="B195" s="66" t="str">
        <f>VLOOKUP($A195,Orçamento!$A$9:$J$212,4,0)</f>
        <v xml:space="preserve">PREPARO DE FUNDO DE VALA COM LARGURA MENOR QUE 1,5 M (ACERTO DO SOLO NATURAL), EM LOCAL COM NÍVEL BAIXO DE INTERFERÊNCIA. AF_01/2026 </v>
      </c>
      <c r="C195" s="302" t="str">
        <f t="shared" si="350"/>
        <v/>
      </c>
      <c r="D195" s="302" t="str">
        <f t="shared" si="351"/>
        <v/>
      </c>
      <c r="E195" s="315" t="str">
        <f t="shared" si="352"/>
        <v>0,16 M2</v>
      </c>
      <c r="F195" s="302" t="str">
        <f t="shared" si="353"/>
        <v/>
      </c>
      <c r="G195" s="302" t="str">
        <f t="shared" si="354"/>
        <v/>
      </c>
      <c r="H195" s="302" t="str">
        <f t="shared" si="355"/>
        <v/>
      </c>
      <c r="I195" s="71" t="str">
        <f>VLOOKUP($A195,Orçamento!$A$9:$J$212,5,0)</f>
        <v>M2</v>
      </c>
      <c r="J195" s="91">
        <f>VLOOKUP($A195,Orçamento!$A$9:$J$212,6,0)</f>
        <v>0.16</v>
      </c>
      <c r="K195" s="75">
        <f>VLOOKUP($A195,Orçamento!$A$9:$J$212,8,0)</f>
        <v>12.48</v>
      </c>
      <c r="L195" s="75">
        <f>VLOOKUP($A195,Orçamento!$A$9:$J$212,10,0)</f>
        <v>1.99</v>
      </c>
      <c r="M195" s="39"/>
      <c r="N195" s="346"/>
      <c r="O195" s="346" t="str">
        <f t="shared" si="356"/>
        <v/>
      </c>
      <c r="P195" s="346"/>
      <c r="Q195" s="346" t="str">
        <f t="shared" si="357"/>
        <v/>
      </c>
      <c r="R195" s="346">
        <f t="shared" si="358"/>
        <v>0.16</v>
      </c>
      <c r="S195" s="346">
        <f t="shared" si="359"/>
        <v>1.99</v>
      </c>
      <c r="T195" s="346"/>
      <c r="U195" s="346" t="str">
        <f t="shared" si="360"/>
        <v/>
      </c>
      <c r="V195" s="346"/>
      <c r="W195" s="346" t="str">
        <f t="shared" si="361"/>
        <v/>
      </c>
      <c r="X195" s="346"/>
      <c r="Y195" s="346" t="str">
        <f t="shared" si="362"/>
        <v/>
      </c>
      <c r="Z195" s="6"/>
      <c r="AA195" s="6"/>
      <c r="AB195" s="91">
        <f t="shared" si="363"/>
        <v>0.16</v>
      </c>
      <c r="AC195" s="91" t="str">
        <f t="shared" si="364"/>
        <v/>
      </c>
      <c r="AD195" s="91">
        <f t="shared" si="365"/>
        <v>1.99</v>
      </c>
      <c r="AE195" s="91" t="str">
        <f t="shared" si="366"/>
        <v/>
      </c>
      <c r="AF195" s="6"/>
      <c r="AG195" s="6"/>
      <c r="AH195" s="6"/>
      <c r="AI195" s="6"/>
      <c r="AJ195" s="6"/>
      <c r="AK195" s="6"/>
      <c r="AL195" s="6"/>
      <c r="AM195" s="6"/>
      <c r="AN195" s="6"/>
      <c r="AO195" s="6"/>
      <c r="AP195" s="6"/>
      <c r="AQ195" s="6"/>
      <c r="AR195" s="6"/>
      <c r="AS195" s="6"/>
      <c r="AT195" s="6"/>
      <c r="AU195" s="6"/>
      <c r="AV195" s="6"/>
      <c r="AW195" s="6"/>
      <c r="AX195" s="6"/>
      <c r="AY195" s="6"/>
    </row>
    <row r="196" spans="1:51" ht="79.5" customHeight="1">
      <c r="A196" s="63" t="s">
        <v>1887</v>
      </c>
      <c r="B196" s="66" t="str">
        <f>VLOOKUP($A196,Orçamento!$A$9:$J$212,4,0)</f>
        <v xml:space="preserve">CAIXA ENTERRADA ELÉTRICA RETANGULAR, EM CONCRETO PRÉ-MOLDADO, FUNDO COM BRITA, DIMENSÕES INTERNAS: 0,4X0,4X0,4 M. AF_12/2020 </v>
      </c>
      <c r="C196" s="302" t="str">
        <f t="shared" si="350"/>
        <v/>
      </c>
      <c r="D196" s="302" t="str">
        <f t="shared" si="351"/>
        <v/>
      </c>
      <c r="E196" s="315" t="str">
        <f t="shared" si="352"/>
        <v>1 UN</v>
      </c>
      <c r="F196" s="302" t="str">
        <f t="shared" si="353"/>
        <v/>
      </c>
      <c r="G196" s="302" t="str">
        <f t="shared" si="354"/>
        <v/>
      </c>
      <c r="H196" s="302" t="str">
        <f t="shared" si="355"/>
        <v/>
      </c>
      <c r="I196" s="71" t="str">
        <f>VLOOKUP($A196,Orçamento!$A$9:$J$212,5,0)</f>
        <v>UN</v>
      </c>
      <c r="J196" s="91">
        <f>VLOOKUP($A196,Orçamento!$A$9:$J$212,6,0)</f>
        <v>1</v>
      </c>
      <c r="K196" s="75">
        <f>VLOOKUP($A196,Orçamento!$A$9:$J$212,8,0)</f>
        <v>303.3</v>
      </c>
      <c r="L196" s="75">
        <f>VLOOKUP($A196,Orçamento!$A$9:$J$212,10,0)</f>
        <v>303.3</v>
      </c>
      <c r="M196" s="39"/>
      <c r="N196" s="346"/>
      <c r="O196" s="346" t="str">
        <f t="shared" si="356"/>
        <v/>
      </c>
      <c r="P196" s="346"/>
      <c r="Q196" s="346" t="str">
        <f t="shared" si="357"/>
        <v/>
      </c>
      <c r="R196" s="346">
        <f t="shared" si="358"/>
        <v>1</v>
      </c>
      <c r="S196" s="346">
        <f t="shared" si="359"/>
        <v>303.3</v>
      </c>
      <c r="T196" s="346"/>
      <c r="U196" s="346" t="str">
        <f t="shared" si="360"/>
        <v/>
      </c>
      <c r="V196" s="346"/>
      <c r="W196" s="346" t="str">
        <f t="shared" si="361"/>
        <v/>
      </c>
      <c r="X196" s="346"/>
      <c r="Y196" s="346" t="str">
        <f t="shared" si="362"/>
        <v/>
      </c>
      <c r="Z196" s="6"/>
      <c r="AA196" s="6"/>
      <c r="AB196" s="91">
        <f t="shared" si="363"/>
        <v>1</v>
      </c>
      <c r="AC196" s="91" t="str">
        <f t="shared" si="364"/>
        <v/>
      </c>
      <c r="AD196" s="91">
        <f t="shared" si="365"/>
        <v>303.3</v>
      </c>
      <c r="AE196" s="91" t="str">
        <f t="shared" si="366"/>
        <v/>
      </c>
      <c r="AF196" s="6"/>
      <c r="AG196" s="6"/>
      <c r="AH196" s="6"/>
      <c r="AI196" s="6"/>
      <c r="AJ196" s="6"/>
      <c r="AK196" s="6"/>
      <c r="AL196" s="6"/>
      <c r="AM196" s="6"/>
      <c r="AN196" s="6"/>
      <c r="AO196" s="6"/>
      <c r="AP196" s="6"/>
      <c r="AQ196" s="6"/>
      <c r="AR196" s="6"/>
      <c r="AS196" s="6"/>
      <c r="AT196" s="6"/>
      <c r="AU196" s="6"/>
      <c r="AV196" s="6"/>
      <c r="AW196" s="6"/>
      <c r="AX196" s="6"/>
      <c r="AY196" s="6"/>
    </row>
    <row r="197" spans="1:51" ht="39.75" customHeight="1">
      <c r="A197" s="63" t="s">
        <v>1895</v>
      </c>
      <c r="B197" s="66" t="str">
        <f>VLOOKUP($A197,Orçamento!$A$9:$J$212,4,0)</f>
        <v xml:space="preserve">LASTRO DE PEDRA BRITADA </v>
      </c>
      <c r="C197" s="302" t="str">
        <f t="shared" si="350"/>
        <v/>
      </c>
      <c r="D197" s="302" t="str">
        <f t="shared" si="351"/>
        <v/>
      </c>
      <c r="E197" s="315" t="str">
        <f t="shared" si="352"/>
        <v>0,05 M3</v>
      </c>
      <c r="F197" s="302" t="str">
        <f t="shared" si="353"/>
        <v/>
      </c>
      <c r="G197" s="302" t="str">
        <f t="shared" si="354"/>
        <v/>
      </c>
      <c r="H197" s="302" t="str">
        <f t="shared" si="355"/>
        <v/>
      </c>
      <c r="I197" s="71" t="str">
        <f>VLOOKUP($A197,Orçamento!$A$9:$J$212,5,0)</f>
        <v>M3</v>
      </c>
      <c r="J197" s="91">
        <f>VLOOKUP($A197,Orçamento!$A$9:$J$212,6,0)</f>
        <v>0.05</v>
      </c>
      <c r="K197" s="75">
        <f>VLOOKUP($A197,Orçamento!$A$9:$J$212,8,0)</f>
        <v>278.62</v>
      </c>
      <c r="L197" s="75">
        <f>VLOOKUP($A197,Orçamento!$A$9:$J$212,10,0)</f>
        <v>13.93</v>
      </c>
      <c r="M197" s="39"/>
      <c r="N197" s="346"/>
      <c r="O197" s="346" t="str">
        <f t="shared" si="356"/>
        <v/>
      </c>
      <c r="P197" s="346"/>
      <c r="Q197" s="346" t="str">
        <f t="shared" si="357"/>
        <v/>
      </c>
      <c r="R197" s="346">
        <f t="shared" si="358"/>
        <v>0.05</v>
      </c>
      <c r="S197" s="346">
        <f t="shared" si="359"/>
        <v>13.93</v>
      </c>
      <c r="T197" s="346"/>
      <c r="U197" s="346" t="str">
        <f t="shared" si="360"/>
        <v/>
      </c>
      <c r="V197" s="346"/>
      <c r="W197" s="346" t="str">
        <f t="shared" si="361"/>
        <v/>
      </c>
      <c r="X197" s="346"/>
      <c r="Y197" s="346" t="str">
        <f t="shared" si="362"/>
        <v/>
      </c>
      <c r="Z197" s="6"/>
      <c r="AA197" s="6"/>
      <c r="AB197" s="91">
        <f t="shared" si="363"/>
        <v>0.05</v>
      </c>
      <c r="AC197" s="91" t="str">
        <f t="shared" si="364"/>
        <v/>
      </c>
      <c r="AD197" s="91">
        <f t="shared" si="365"/>
        <v>13.93</v>
      </c>
      <c r="AE197" s="91" t="str">
        <f t="shared" si="366"/>
        <v/>
      </c>
      <c r="AF197" s="6"/>
      <c r="AG197" s="6"/>
      <c r="AH197" s="6"/>
      <c r="AI197" s="6"/>
      <c r="AJ197" s="6"/>
      <c r="AK197" s="6"/>
      <c r="AL197" s="6"/>
      <c r="AM197" s="6"/>
      <c r="AN197" s="6"/>
      <c r="AO197" s="6"/>
      <c r="AP197" s="6"/>
      <c r="AQ197" s="6"/>
      <c r="AR197" s="6"/>
      <c r="AS197" s="6"/>
      <c r="AT197" s="6"/>
      <c r="AU197" s="6"/>
      <c r="AV197" s="6"/>
      <c r="AW197" s="6"/>
      <c r="AX197" s="6"/>
      <c r="AY197" s="6"/>
    </row>
    <row r="198" spans="1:51" ht="79.5" customHeight="1">
      <c r="A198" s="63" t="s">
        <v>1903</v>
      </c>
      <c r="B198" s="66" t="str">
        <f>VLOOKUP($A198,Orçamento!$A$9:$J$212,4,0)</f>
        <v xml:space="preserve">CONCRETO FCK = 15MPA, TRAÇO 1:3,4:3,5 (EM MASSA SECA DE CIMENTO/ AREIA MÉDIA/ BRITA 1) - PREPARO MECÂNICO COM BETONEIRA 400 L. AF_05/2021 </v>
      </c>
      <c r="C198" s="302" t="str">
        <f t="shared" si="350"/>
        <v/>
      </c>
      <c r="D198" s="302" t="str">
        <f t="shared" si="351"/>
        <v/>
      </c>
      <c r="E198" s="315" t="str">
        <f t="shared" si="352"/>
        <v>0,06 M3</v>
      </c>
      <c r="F198" s="302" t="str">
        <f t="shared" si="353"/>
        <v/>
      </c>
      <c r="G198" s="302" t="str">
        <f t="shared" si="354"/>
        <v/>
      </c>
      <c r="H198" s="302" t="str">
        <f t="shared" si="355"/>
        <v/>
      </c>
      <c r="I198" s="71" t="str">
        <f>VLOOKUP($A198,Orçamento!$A$9:$J$212,5,0)</f>
        <v>M3</v>
      </c>
      <c r="J198" s="91">
        <f>VLOOKUP($A198,Orçamento!$A$9:$J$212,6,0)</f>
        <v>0.06</v>
      </c>
      <c r="K198" s="75">
        <f>VLOOKUP($A198,Orçamento!$A$9:$J$212,8,0)</f>
        <v>543.13</v>
      </c>
      <c r="L198" s="75">
        <f>VLOOKUP($A198,Orçamento!$A$9:$J$212,10,0)</f>
        <v>32.58</v>
      </c>
      <c r="M198" s="39"/>
      <c r="N198" s="346"/>
      <c r="O198" s="346" t="str">
        <f t="shared" si="356"/>
        <v/>
      </c>
      <c r="P198" s="346"/>
      <c r="Q198" s="346" t="str">
        <f t="shared" si="357"/>
        <v/>
      </c>
      <c r="R198" s="346">
        <f t="shared" si="358"/>
        <v>0.06</v>
      </c>
      <c r="S198" s="346">
        <f t="shared" si="359"/>
        <v>32.58</v>
      </c>
      <c r="T198" s="346"/>
      <c r="U198" s="346" t="str">
        <f t="shared" si="360"/>
        <v/>
      </c>
      <c r="V198" s="346"/>
      <c r="W198" s="346" t="str">
        <f t="shared" si="361"/>
        <v/>
      </c>
      <c r="X198" s="346"/>
      <c r="Y198" s="346" t="str">
        <f t="shared" si="362"/>
        <v/>
      </c>
      <c r="Z198" s="6"/>
      <c r="AA198" s="6"/>
      <c r="AB198" s="91">
        <f t="shared" si="363"/>
        <v>0.06</v>
      </c>
      <c r="AC198" s="91" t="str">
        <f t="shared" si="364"/>
        <v/>
      </c>
      <c r="AD198" s="91">
        <f t="shared" si="365"/>
        <v>32.58</v>
      </c>
      <c r="AE198" s="91" t="str">
        <f t="shared" si="366"/>
        <v/>
      </c>
      <c r="AF198" s="6"/>
      <c r="AG198" s="6"/>
      <c r="AH198" s="6"/>
      <c r="AI198" s="6"/>
      <c r="AJ198" s="6"/>
      <c r="AK198" s="6"/>
      <c r="AL198" s="6"/>
      <c r="AM198" s="6"/>
      <c r="AN198" s="6"/>
      <c r="AO198" s="6"/>
      <c r="AP198" s="6"/>
      <c r="AQ198" s="6"/>
      <c r="AR198" s="6"/>
      <c r="AS198" s="6"/>
      <c r="AT198" s="6"/>
      <c r="AU198" s="6"/>
      <c r="AV198" s="6"/>
      <c r="AW198" s="6"/>
      <c r="AX198" s="6"/>
      <c r="AY198" s="6"/>
    </row>
    <row r="199" spans="1:51" ht="39.75" customHeight="1">
      <c r="A199" s="63" t="s">
        <v>1912</v>
      </c>
      <c r="B199" s="66" t="str">
        <f>VLOOKUP($A199,Orçamento!$A$9:$J$212,4,0)</f>
        <v xml:space="preserve">CAIXA DE PROTEÇÃO ANTIFURTO </v>
      </c>
      <c r="C199" s="302" t="str">
        <f t="shared" si="350"/>
        <v/>
      </c>
      <c r="D199" s="302" t="str">
        <f t="shared" si="351"/>
        <v/>
      </c>
      <c r="E199" s="305" t="str">
        <f t="shared" si="352"/>
        <v>1 UN.</v>
      </c>
      <c r="F199" s="302" t="str">
        <f t="shared" si="353"/>
        <v/>
      </c>
      <c r="G199" s="302" t="str">
        <f t="shared" si="354"/>
        <v/>
      </c>
      <c r="H199" s="302" t="str">
        <f t="shared" si="355"/>
        <v/>
      </c>
      <c r="I199" s="71" t="str">
        <f>VLOOKUP($A199,Orçamento!$A$9:$J$212,5,0)</f>
        <v>UN.</v>
      </c>
      <c r="J199" s="91">
        <f>VLOOKUP($A199,Orçamento!$A$9:$J$212,6,0)</f>
        <v>1</v>
      </c>
      <c r="K199" s="75">
        <f>VLOOKUP($A199,Orçamento!$A$9:$J$212,8,0)</f>
        <v>1045.95</v>
      </c>
      <c r="L199" s="75">
        <f>VLOOKUP($A199,Orçamento!$A$9:$J$212,10,0)</f>
        <v>1045.95</v>
      </c>
      <c r="M199" s="39"/>
      <c r="N199" s="346"/>
      <c r="O199" s="346" t="str">
        <f t="shared" si="356"/>
        <v/>
      </c>
      <c r="P199" s="346"/>
      <c r="Q199" s="346" t="str">
        <f t="shared" si="357"/>
        <v/>
      </c>
      <c r="R199" s="346">
        <f t="shared" si="358"/>
        <v>1</v>
      </c>
      <c r="S199" s="346">
        <f t="shared" si="359"/>
        <v>1045.95</v>
      </c>
      <c r="T199" s="346"/>
      <c r="U199" s="346" t="str">
        <f t="shared" si="360"/>
        <v/>
      </c>
      <c r="V199" s="346"/>
      <c r="W199" s="346" t="str">
        <f t="shared" si="361"/>
        <v/>
      </c>
      <c r="X199" s="346"/>
      <c r="Y199" s="346" t="str">
        <f t="shared" si="362"/>
        <v/>
      </c>
      <c r="Z199" s="6"/>
      <c r="AA199" s="6"/>
      <c r="AB199" s="91">
        <f t="shared" si="363"/>
        <v>1</v>
      </c>
      <c r="AC199" s="91" t="str">
        <f t="shared" si="364"/>
        <v/>
      </c>
      <c r="AD199" s="91">
        <f t="shared" si="365"/>
        <v>1045.95</v>
      </c>
      <c r="AE199" s="91" t="str">
        <f t="shared" si="366"/>
        <v/>
      </c>
      <c r="AF199" s="6"/>
      <c r="AG199" s="6"/>
      <c r="AH199" s="6"/>
      <c r="AI199" s="6"/>
      <c r="AJ199" s="6"/>
      <c r="AK199" s="6"/>
      <c r="AL199" s="6"/>
      <c r="AM199" s="6"/>
      <c r="AN199" s="6"/>
      <c r="AO199" s="6"/>
      <c r="AP199" s="6"/>
      <c r="AQ199" s="6"/>
      <c r="AR199" s="6"/>
      <c r="AS199" s="6"/>
      <c r="AT199" s="6"/>
      <c r="AU199" s="6"/>
      <c r="AV199" s="6"/>
      <c r="AW199" s="6"/>
      <c r="AX199" s="6"/>
      <c r="AY199" s="6"/>
    </row>
    <row r="200" spans="1:51" ht="8.25" customHeight="1">
      <c r="A200" s="94"/>
      <c r="B200" s="95"/>
      <c r="C200" s="308"/>
      <c r="D200" s="308"/>
      <c r="E200" s="307"/>
      <c r="F200" s="308"/>
      <c r="G200" s="308"/>
      <c r="H200" s="309"/>
      <c r="I200" s="102"/>
      <c r="J200" s="102"/>
      <c r="K200" s="102"/>
      <c r="L200" s="102"/>
      <c r="M200" s="6"/>
      <c r="N200" s="347"/>
      <c r="O200" s="347"/>
      <c r="P200" s="347"/>
      <c r="Q200" s="347"/>
      <c r="R200" s="347"/>
      <c r="S200" s="347"/>
      <c r="T200" s="347"/>
      <c r="U200" s="347"/>
      <c r="V200" s="347"/>
      <c r="W200" s="347"/>
      <c r="X200" s="347"/>
      <c r="Y200" s="347"/>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row>
    <row r="201" spans="1:51" ht="41.25" customHeight="1">
      <c r="A201" s="106">
        <v>8</v>
      </c>
      <c r="B201" s="107" t="str">
        <f>VLOOKUP($A201,Orçamento!$A$9:$J$212,4,0)</f>
        <v>MOBILIÁRIO URBANO</v>
      </c>
      <c r="C201" s="318"/>
      <c r="D201" s="318"/>
      <c r="E201" s="318"/>
      <c r="F201" s="318"/>
      <c r="G201" s="319"/>
      <c r="H201" s="320"/>
      <c r="I201" s="41"/>
      <c r="J201" s="80"/>
      <c r="K201" s="40"/>
      <c r="L201" s="45"/>
      <c r="M201" s="81"/>
      <c r="N201" s="347"/>
      <c r="O201" s="347"/>
      <c r="P201" s="347"/>
      <c r="Q201" s="347"/>
      <c r="R201" s="347"/>
      <c r="S201" s="347"/>
      <c r="T201" s="347"/>
      <c r="U201" s="347"/>
      <c r="V201" s="347"/>
      <c r="W201" s="347"/>
      <c r="X201" s="347"/>
      <c r="Y201" s="347"/>
      <c r="Z201" s="39"/>
      <c r="AA201" s="39"/>
      <c r="AB201" s="39"/>
      <c r="AC201" s="39"/>
      <c r="AD201" s="39"/>
      <c r="AE201" s="39"/>
      <c r="AF201" s="39"/>
      <c r="AG201" s="39"/>
      <c r="AH201" s="39"/>
      <c r="AI201" s="39"/>
      <c r="AJ201" s="39"/>
      <c r="AK201" s="39"/>
      <c r="AL201" s="39"/>
      <c r="AM201" s="39"/>
      <c r="AN201" s="39"/>
      <c r="AO201" s="39"/>
      <c r="AP201" s="39"/>
      <c r="AQ201" s="39"/>
      <c r="AR201" s="39"/>
      <c r="AS201" s="39"/>
      <c r="AT201" s="39"/>
      <c r="AU201" s="39"/>
      <c r="AV201" s="39"/>
      <c r="AW201" s="39"/>
      <c r="AX201" s="39"/>
      <c r="AY201" s="39"/>
    </row>
    <row r="202" spans="1:51" ht="41.25" customHeight="1">
      <c r="A202" s="83" t="s">
        <v>1932</v>
      </c>
      <c r="B202" s="84" t="str">
        <f>VLOOKUP($A202,Orçamento!$A$9:$J$212,4,0)</f>
        <v>INSTALAÇÃO DE MOBILIÁRIOS</v>
      </c>
      <c r="C202" s="321"/>
      <c r="D202" s="321"/>
      <c r="E202" s="295" t="s">
        <v>2245</v>
      </c>
      <c r="F202" s="295" t="s">
        <v>2246</v>
      </c>
      <c r="G202" s="297"/>
      <c r="H202" s="298"/>
      <c r="I202" s="85"/>
      <c r="J202" s="86"/>
      <c r="K202" s="57"/>
      <c r="L202" s="58"/>
      <c r="M202" s="39"/>
      <c r="N202" s="344"/>
      <c r="O202" s="345">
        <f>SUM(O203:O206)</f>
        <v>0</v>
      </c>
      <c r="P202" s="344"/>
      <c r="Q202" s="345">
        <f>SUM(Q203:Q206)</f>
        <v>0</v>
      </c>
      <c r="R202" s="344"/>
      <c r="S202" s="345">
        <f>SUM(S203:S206)</f>
        <v>7819.19</v>
      </c>
      <c r="T202" s="344"/>
      <c r="U202" s="345">
        <f>SUM(U203:U206)</f>
        <v>5763.12</v>
      </c>
      <c r="V202" s="344"/>
      <c r="W202" s="345">
        <f>SUM(W203:W206)</f>
        <v>0</v>
      </c>
      <c r="X202" s="344"/>
      <c r="Y202" s="345">
        <f>SUM(Y203:Y206)</f>
        <v>0</v>
      </c>
      <c r="Z202" s="39"/>
      <c r="AA202" s="39"/>
      <c r="AB202" s="39"/>
      <c r="AC202" s="39"/>
      <c r="AD202" s="39"/>
      <c r="AE202" s="39"/>
      <c r="AF202" s="39"/>
      <c r="AG202" s="39"/>
      <c r="AH202" s="39"/>
      <c r="AI202" s="39"/>
      <c r="AJ202" s="39"/>
      <c r="AK202" s="39"/>
      <c r="AL202" s="39"/>
      <c r="AM202" s="39"/>
      <c r="AN202" s="39"/>
      <c r="AO202" s="39"/>
      <c r="AP202" s="39"/>
      <c r="AQ202" s="39"/>
      <c r="AR202" s="39"/>
      <c r="AS202" s="39"/>
      <c r="AT202" s="39"/>
      <c r="AU202" s="39"/>
      <c r="AV202" s="39"/>
      <c r="AW202" s="39"/>
      <c r="AX202" s="39"/>
      <c r="AY202" s="39"/>
    </row>
    <row r="203" spans="1:51" ht="39.75" customHeight="1">
      <c r="A203" s="63" t="s">
        <v>1939</v>
      </c>
      <c r="B203" s="66" t="str">
        <f>VLOOKUP($A203,Orçamento!$A$9:$J$212,4,0)</f>
        <v xml:space="preserve">LASTRO DE PEDRA BRITADA </v>
      </c>
      <c r="C203" s="302" t="str">
        <f t="shared" ref="C203:C206" si="367">IF(N203=0,"",CONCATENATE(N203," ",$I203))</f>
        <v/>
      </c>
      <c r="D203" s="302" t="str">
        <f t="shared" ref="D203:D206" si="368">IF(P203=0,"",CONCATENATE(P203," ",$I203))</f>
        <v/>
      </c>
      <c r="E203" s="304" t="str">
        <f t="shared" ref="E203:E206" si="369">IF(R203=0,"",CONCATENATE(R203," ",$I203))</f>
        <v>0,26 M3</v>
      </c>
      <c r="F203" s="322" t="str">
        <f t="shared" ref="F203:F206" si="370">IF(T203=0,"",CONCATENATE(T203," ",$I203))</f>
        <v/>
      </c>
      <c r="G203" s="302" t="str">
        <f t="shared" ref="G203:G206" si="371">IF(V203=0,"",CONCATENATE(V203," ",$I203))</f>
        <v/>
      </c>
      <c r="H203" s="302" t="str">
        <f t="shared" ref="H203:H206" si="372">IF(X203=0,"",CONCATENATE(X203," ",$I203))</f>
        <v/>
      </c>
      <c r="I203" s="108" t="str">
        <f>VLOOKUP($A203,Orçamento!$A$9:$J$212,5,0)</f>
        <v>M3</v>
      </c>
      <c r="J203" s="109">
        <f>VLOOKUP($A203,Orçamento!$A$9:$J$212,6,0)</f>
        <v>0.26</v>
      </c>
      <c r="K203" s="110">
        <f>VLOOKUP($A203,Orçamento!$A$9:$J$212,8,0)</f>
        <v>278.62</v>
      </c>
      <c r="L203" s="110">
        <f>VLOOKUP($A203,Orçamento!$A$9:$J$212,10,0)</f>
        <v>72.44</v>
      </c>
      <c r="M203" s="39"/>
      <c r="N203" s="346"/>
      <c r="O203" s="346" t="str">
        <f t="shared" ref="O203:O206" si="373">IF(N203=0,"",TRUNC($K203*N203,2))</f>
        <v/>
      </c>
      <c r="P203" s="346"/>
      <c r="Q203" s="346" t="str">
        <f t="shared" ref="Q203:Q206" si="374">IF(P203=0,"",TRUNC($K203*P203,2))</f>
        <v/>
      </c>
      <c r="R203" s="346">
        <f t="shared" ref="R203:R204" si="375">J203</f>
        <v>0.26</v>
      </c>
      <c r="S203" s="346">
        <f t="shared" ref="S203:S206" si="376">IF(R203=0,"",TRUNC($K203*R203,2))</f>
        <v>72.44</v>
      </c>
      <c r="T203" s="346"/>
      <c r="U203" s="346" t="str">
        <f t="shared" ref="U203:U206" si="377">IF(T203=0,"",TRUNC($K203*T203,2))</f>
        <v/>
      </c>
      <c r="V203" s="346"/>
      <c r="W203" s="346" t="str">
        <f t="shared" ref="W203:W206" si="378">IF(V203=0,"",TRUNC($K203*V203,2))</f>
        <v/>
      </c>
      <c r="X203" s="346"/>
      <c r="Y203" s="346" t="str">
        <f t="shared" ref="Y203:Y206" si="379">IF(X203=0,"",TRUNC($K203*X203,2))</f>
        <v/>
      </c>
      <c r="Z203" s="6"/>
      <c r="AA203" s="6"/>
      <c r="AB203" s="91">
        <f t="shared" ref="AB203:AB206" si="380">SUMIF($N$9:$Y$9,$N$9,N203:Y203)</f>
        <v>0.26</v>
      </c>
      <c r="AC203" s="91" t="str">
        <f t="shared" ref="AC203:AC206" si="381">IF(AB203=J203,"","FALTA")</f>
        <v/>
      </c>
      <c r="AD203" s="91">
        <f t="shared" ref="AD203:AD206" si="382">SUMIF($N$9:$Y$9,$O$9,N203:Y203)</f>
        <v>72.44</v>
      </c>
      <c r="AE203" s="91" t="str">
        <f t="shared" ref="AE203:AE206" si="383">IF(AD203=L203,"","FALTA")</f>
        <v/>
      </c>
      <c r="AF203" s="6"/>
      <c r="AG203" s="6"/>
      <c r="AH203" s="6"/>
      <c r="AI203" s="6"/>
      <c r="AJ203" s="6"/>
      <c r="AK203" s="6"/>
      <c r="AL203" s="6"/>
      <c r="AM203" s="6"/>
      <c r="AN203" s="6"/>
      <c r="AO203" s="6"/>
      <c r="AP203" s="6"/>
      <c r="AQ203" s="6"/>
      <c r="AR203" s="6"/>
      <c r="AS203" s="6"/>
      <c r="AT203" s="6"/>
      <c r="AU203" s="6"/>
      <c r="AV203" s="6"/>
      <c r="AW203" s="6"/>
      <c r="AX203" s="6"/>
      <c r="AY203" s="6"/>
    </row>
    <row r="204" spans="1:51" ht="39.75" customHeight="1">
      <c r="A204" s="63" t="s">
        <v>1948</v>
      </c>
      <c r="B204" s="66" t="str">
        <f>VLOOKUP($A204,Orçamento!$A$9:$J$212,4,0)</f>
        <v xml:space="preserve">IV.07 - BANCO EM ALVENARIA APARENTE E CONCRETO </v>
      </c>
      <c r="C204" s="325" t="str">
        <f t="shared" si="367"/>
        <v/>
      </c>
      <c r="D204" s="326" t="str">
        <f t="shared" si="368"/>
        <v/>
      </c>
      <c r="E204" s="305" t="str">
        <f t="shared" si="369"/>
        <v>15 M</v>
      </c>
      <c r="F204" s="323" t="str">
        <f t="shared" si="370"/>
        <v/>
      </c>
      <c r="G204" s="302" t="str">
        <f t="shared" si="371"/>
        <v/>
      </c>
      <c r="H204" s="302" t="str">
        <f t="shared" si="372"/>
        <v/>
      </c>
      <c r="I204" s="71" t="str">
        <f>VLOOKUP($A204,Orçamento!$A$9:$J$212,5,0)</f>
        <v>M</v>
      </c>
      <c r="J204" s="91">
        <f>VLOOKUP($A204,Orçamento!$A$9:$J$212,6,0)</f>
        <v>15</v>
      </c>
      <c r="K204" s="75">
        <f>VLOOKUP($A204,Orçamento!$A$9:$J$212,8,0)</f>
        <v>516.45000000000005</v>
      </c>
      <c r="L204" s="75">
        <f>VLOOKUP($A204,Orçamento!$A$9:$J$212,10,0)</f>
        <v>7746.75</v>
      </c>
      <c r="M204" s="39"/>
      <c r="N204" s="346"/>
      <c r="O204" s="346" t="str">
        <f t="shared" si="373"/>
        <v/>
      </c>
      <c r="P204" s="346"/>
      <c r="Q204" s="346" t="str">
        <f t="shared" si="374"/>
        <v/>
      </c>
      <c r="R204" s="346">
        <f t="shared" si="375"/>
        <v>15</v>
      </c>
      <c r="S204" s="346">
        <f t="shared" si="376"/>
        <v>7746.75</v>
      </c>
      <c r="T204" s="346"/>
      <c r="U204" s="346" t="str">
        <f t="shared" si="377"/>
        <v/>
      </c>
      <c r="V204" s="346"/>
      <c r="W204" s="346" t="str">
        <f t="shared" si="378"/>
        <v/>
      </c>
      <c r="X204" s="346"/>
      <c r="Y204" s="346" t="str">
        <f t="shared" si="379"/>
        <v/>
      </c>
      <c r="Z204" s="6"/>
      <c r="AA204" s="6"/>
      <c r="AB204" s="91">
        <f t="shared" si="380"/>
        <v>15</v>
      </c>
      <c r="AC204" s="91" t="str">
        <f t="shared" si="381"/>
        <v/>
      </c>
      <c r="AD204" s="91">
        <f t="shared" si="382"/>
        <v>7746.75</v>
      </c>
      <c r="AE204" s="91" t="str">
        <f t="shared" si="383"/>
        <v/>
      </c>
      <c r="AF204" s="6"/>
      <c r="AG204" s="6"/>
      <c r="AH204" s="6"/>
      <c r="AI204" s="6"/>
      <c r="AJ204" s="6"/>
      <c r="AK204" s="6"/>
      <c r="AL204" s="6"/>
      <c r="AM204" s="6"/>
      <c r="AN204" s="6"/>
      <c r="AO204" s="6"/>
      <c r="AP204" s="6"/>
      <c r="AQ204" s="6"/>
      <c r="AR204" s="6"/>
      <c r="AS204" s="6"/>
      <c r="AT204" s="6"/>
      <c r="AU204" s="6"/>
      <c r="AV204" s="6"/>
      <c r="AW204" s="6"/>
      <c r="AX204" s="6"/>
      <c r="AY204" s="6"/>
    </row>
    <row r="205" spans="1:51" ht="39.75" customHeight="1">
      <c r="A205" s="63" t="s">
        <v>1962</v>
      </c>
      <c r="B205" s="66" t="str">
        <f>VLOOKUP($A205,Orçamento!$A$9:$J$212,4,0)</f>
        <v xml:space="preserve">PLACA ORIENTADORA VERTICAL </v>
      </c>
      <c r="C205" s="302" t="str">
        <f t="shared" si="367"/>
        <v/>
      </c>
      <c r="D205" s="302" t="str">
        <f t="shared" si="368"/>
        <v/>
      </c>
      <c r="E205" s="302" t="str">
        <f t="shared" si="369"/>
        <v/>
      </c>
      <c r="F205" s="304" t="str">
        <f t="shared" si="370"/>
        <v>1 UN</v>
      </c>
      <c r="G205" s="302" t="str">
        <f t="shared" si="371"/>
        <v/>
      </c>
      <c r="H205" s="302" t="str">
        <f t="shared" si="372"/>
        <v/>
      </c>
      <c r="I205" s="71" t="str">
        <f>VLOOKUP($A205,Orçamento!$A$9:$J$212,5,0)</f>
        <v>UN</v>
      </c>
      <c r="J205" s="91">
        <f>VLOOKUP($A205,Orçamento!$A$9:$J$212,6,0)</f>
        <v>1</v>
      </c>
      <c r="K205" s="75">
        <f>VLOOKUP($A205,Orçamento!$A$9:$J$212,8,0)</f>
        <v>4177.84</v>
      </c>
      <c r="L205" s="75">
        <f>VLOOKUP($A205,Orçamento!$A$9:$J$212,10,0)</f>
        <v>4177.84</v>
      </c>
      <c r="M205" s="39"/>
      <c r="N205" s="346"/>
      <c r="O205" s="346" t="str">
        <f t="shared" si="373"/>
        <v/>
      </c>
      <c r="P205" s="346"/>
      <c r="Q205" s="346" t="str">
        <f t="shared" si="374"/>
        <v/>
      </c>
      <c r="R205" s="346"/>
      <c r="S205" s="346" t="str">
        <f t="shared" si="376"/>
        <v/>
      </c>
      <c r="T205" s="346">
        <f t="shared" ref="T205:T206" si="384">J205</f>
        <v>1</v>
      </c>
      <c r="U205" s="346">
        <f t="shared" si="377"/>
        <v>4177.84</v>
      </c>
      <c r="V205" s="346"/>
      <c r="W205" s="346" t="str">
        <f t="shared" si="378"/>
        <v/>
      </c>
      <c r="X205" s="346"/>
      <c r="Y205" s="346" t="str">
        <f t="shared" si="379"/>
        <v/>
      </c>
      <c r="Z205" s="6"/>
      <c r="AA205" s="6"/>
      <c r="AB205" s="91">
        <f t="shared" si="380"/>
        <v>1</v>
      </c>
      <c r="AC205" s="91" t="str">
        <f t="shared" si="381"/>
        <v/>
      </c>
      <c r="AD205" s="91">
        <f t="shared" si="382"/>
        <v>4177.84</v>
      </c>
      <c r="AE205" s="91" t="str">
        <f t="shared" si="383"/>
        <v/>
      </c>
      <c r="AF205" s="6"/>
      <c r="AG205" s="6"/>
      <c r="AH205" s="6"/>
      <c r="AI205" s="6"/>
      <c r="AJ205" s="6"/>
      <c r="AK205" s="6"/>
      <c r="AL205" s="6"/>
      <c r="AM205" s="6"/>
      <c r="AN205" s="6"/>
      <c r="AO205" s="6"/>
      <c r="AP205" s="6"/>
      <c r="AQ205" s="6"/>
      <c r="AR205" s="6"/>
      <c r="AS205" s="6"/>
      <c r="AT205" s="6"/>
      <c r="AU205" s="6"/>
      <c r="AV205" s="6"/>
      <c r="AW205" s="6"/>
      <c r="AX205" s="6"/>
      <c r="AY205" s="6"/>
    </row>
    <row r="206" spans="1:51" ht="79.5" customHeight="1">
      <c r="A206" s="63" t="s">
        <v>1973</v>
      </c>
      <c r="B206" s="66" t="str">
        <f>VLOOKUP($A206,Orçamento!$A$9:$J$212,4,0)</f>
        <v xml:space="preserve">INSTALAÇÃO DE LIXEIRA METÁLICA DUPLA, CAPACIDADE DE 60 L, EM TUBO DE AÇO CARBONO E CESTOS EM CHAPA DE AÇO COM PINTURA ELETROSTÁTICA, SOBRE SOLO. AF_11/2021 </v>
      </c>
      <c r="C206" s="302" t="str">
        <f t="shared" si="367"/>
        <v/>
      </c>
      <c r="D206" s="302" t="str">
        <f t="shared" si="368"/>
        <v/>
      </c>
      <c r="E206" s="302" t="str">
        <f t="shared" si="369"/>
        <v/>
      </c>
      <c r="F206" s="305" t="str">
        <f t="shared" si="370"/>
        <v>1 UN</v>
      </c>
      <c r="G206" s="302" t="str">
        <f t="shared" si="371"/>
        <v/>
      </c>
      <c r="H206" s="302" t="str">
        <f t="shared" si="372"/>
        <v/>
      </c>
      <c r="I206" s="71" t="str">
        <f>VLOOKUP($A206,Orçamento!$A$9:$J$212,5,0)</f>
        <v>UN</v>
      </c>
      <c r="J206" s="91">
        <f>VLOOKUP($A206,Orçamento!$A$9:$J$212,6,0)</f>
        <v>1</v>
      </c>
      <c r="K206" s="75">
        <f>VLOOKUP($A206,Orçamento!$A$9:$J$212,8,0)</f>
        <v>1585.28</v>
      </c>
      <c r="L206" s="75">
        <f>VLOOKUP($A206,Orçamento!$A$9:$J$212,10,0)</f>
        <v>1585.28</v>
      </c>
      <c r="M206" s="39"/>
      <c r="N206" s="346"/>
      <c r="O206" s="346" t="str">
        <f t="shared" si="373"/>
        <v/>
      </c>
      <c r="P206" s="346"/>
      <c r="Q206" s="346" t="str">
        <f t="shared" si="374"/>
        <v/>
      </c>
      <c r="R206" s="346"/>
      <c r="S206" s="346" t="str">
        <f t="shared" si="376"/>
        <v/>
      </c>
      <c r="T206" s="346">
        <f t="shared" si="384"/>
        <v>1</v>
      </c>
      <c r="U206" s="346">
        <f t="shared" si="377"/>
        <v>1585.28</v>
      </c>
      <c r="V206" s="346"/>
      <c r="W206" s="346" t="str">
        <f t="shared" si="378"/>
        <v/>
      </c>
      <c r="X206" s="346"/>
      <c r="Y206" s="346" t="str">
        <f t="shared" si="379"/>
        <v/>
      </c>
      <c r="Z206" s="6"/>
      <c r="AA206" s="6"/>
      <c r="AB206" s="91">
        <f t="shared" si="380"/>
        <v>1</v>
      </c>
      <c r="AC206" s="91" t="str">
        <f t="shared" si="381"/>
        <v/>
      </c>
      <c r="AD206" s="91">
        <f t="shared" si="382"/>
        <v>1585.28</v>
      </c>
      <c r="AE206" s="91" t="str">
        <f t="shared" si="383"/>
        <v/>
      </c>
      <c r="AF206" s="6"/>
      <c r="AG206" s="6"/>
      <c r="AH206" s="6"/>
      <c r="AI206" s="6"/>
      <c r="AJ206" s="6"/>
      <c r="AK206" s="6"/>
      <c r="AL206" s="6"/>
      <c r="AM206" s="6"/>
      <c r="AN206" s="6"/>
      <c r="AO206" s="6"/>
      <c r="AP206" s="6"/>
      <c r="AQ206" s="6"/>
      <c r="AR206" s="6"/>
      <c r="AS206" s="6"/>
      <c r="AT206" s="6"/>
      <c r="AU206" s="6"/>
      <c r="AV206" s="6"/>
      <c r="AW206" s="6"/>
      <c r="AX206" s="6"/>
      <c r="AY206" s="6"/>
    </row>
    <row r="207" spans="1:51" ht="8.25" customHeight="1">
      <c r="A207" s="94"/>
      <c r="B207" s="95"/>
      <c r="C207" s="308"/>
      <c r="D207" s="308"/>
      <c r="E207" s="308"/>
      <c r="F207" s="307"/>
      <c r="G207" s="308"/>
      <c r="H207" s="309"/>
      <c r="I207" s="102"/>
      <c r="J207" s="102"/>
      <c r="K207" s="102"/>
      <c r="L207" s="102"/>
      <c r="M207" s="6"/>
      <c r="N207" s="347"/>
      <c r="O207" s="347"/>
      <c r="P207" s="347"/>
      <c r="Q207" s="347"/>
      <c r="R207" s="347"/>
      <c r="S207" s="347"/>
      <c r="T207" s="347"/>
      <c r="U207" s="347"/>
      <c r="V207" s="347"/>
      <c r="W207" s="347"/>
      <c r="X207" s="347"/>
      <c r="Y207" s="347"/>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row>
    <row r="208" spans="1:51" ht="41.25" customHeight="1">
      <c r="A208" s="106">
        <v>9</v>
      </c>
      <c r="B208" s="107" t="str">
        <f>VLOOKUP($A208,Orçamento!$A$9:$J$212,4,0)</f>
        <v>PAISAGISMO</v>
      </c>
      <c r="C208" s="318"/>
      <c r="D208" s="318"/>
      <c r="E208" s="318"/>
      <c r="F208" s="318"/>
      <c r="G208" s="319"/>
      <c r="H208" s="320"/>
      <c r="I208" s="41"/>
      <c r="J208" s="80"/>
      <c r="K208" s="40"/>
      <c r="L208" s="45"/>
      <c r="M208" s="81"/>
      <c r="N208" s="347"/>
      <c r="O208" s="347"/>
      <c r="P208" s="347"/>
      <c r="Q208" s="347"/>
      <c r="R208" s="347"/>
      <c r="S208" s="347"/>
      <c r="T208" s="347"/>
      <c r="U208" s="347"/>
      <c r="V208" s="347"/>
      <c r="W208" s="347"/>
      <c r="X208" s="347"/>
      <c r="Y208" s="347"/>
      <c r="Z208" s="39"/>
      <c r="AA208" s="39"/>
      <c r="AB208" s="39"/>
      <c r="AC208" s="39"/>
      <c r="AD208" s="39"/>
      <c r="AE208" s="39"/>
      <c r="AF208" s="39"/>
      <c r="AG208" s="39"/>
      <c r="AH208" s="39"/>
      <c r="AI208" s="39"/>
      <c r="AJ208" s="39"/>
      <c r="AK208" s="39"/>
      <c r="AL208" s="39"/>
      <c r="AM208" s="39"/>
      <c r="AN208" s="39"/>
      <c r="AO208" s="39"/>
      <c r="AP208" s="39"/>
      <c r="AQ208" s="39"/>
      <c r="AR208" s="39"/>
      <c r="AS208" s="39"/>
      <c r="AT208" s="39"/>
      <c r="AU208" s="39"/>
      <c r="AV208" s="39"/>
      <c r="AW208" s="39"/>
      <c r="AX208" s="39"/>
      <c r="AY208" s="39"/>
    </row>
    <row r="209" spans="1:51" ht="41.25" customHeight="1">
      <c r="A209" s="83" t="s">
        <v>1988</v>
      </c>
      <c r="B209" s="84" t="str">
        <f>VLOOKUP($A209,Orçamento!$A$9:$J$212,4,0)</f>
        <v>JARDINEIRAS</v>
      </c>
      <c r="C209" s="321"/>
      <c r="D209" s="321"/>
      <c r="E209" s="295" t="s">
        <v>2247</v>
      </c>
      <c r="F209" s="295" t="s">
        <v>2248</v>
      </c>
      <c r="G209" s="295" t="s">
        <v>2249</v>
      </c>
      <c r="H209" s="295" t="s">
        <v>2250</v>
      </c>
      <c r="I209" s="85"/>
      <c r="J209" s="86"/>
      <c r="K209" s="57"/>
      <c r="L209" s="58"/>
      <c r="M209" s="39"/>
      <c r="N209" s="344"/>
      <c r="O209" s="345">
        <f>SUM(O210:O214)</f>
        <v>0</v>
      </c>
      <c r="P209" s="344"/>
      <c r="Q209" s="345">
        <f>SUM(Q210:Q214)</f>
        <v>0</v>
      </c>
      <c r="R209" s="344"/>
      <c r="S209" s="345">
        <f>SUM(S210:S214)</f>
        <v>2740.25</v>
      </c>
      <c r="T209" s="344"/>
      <c r="U209" s="345">
        <f>SUM(U210:U214)</f>
        <v>3654.73</v>
      </c>
      <c r="V209" s="344"/>
      <c r="W209" s="349">
        <f>SUM(W210:W214)+0.005</f>
        <v>261.34499999999997</v>
      </c>
      <c r="X209" s="344"/>
      <c r="Y209" s="349">
        <f>SUM(Y210:Y214)+0.005</f>
        <v>261.34499999999997</v>
      </c>
      <c r="Z209" s="39"/>
      <c r="AA209" s="39"/>
      <c r="AB209" s="39"/>
      <c r="AC209" s="39"/>
      <c r="AD209" s="39"/>
      <c r="AE209" s="39"/>
      <c r="AF209" s="39"/>
      <c r="AG209" s="39"/>
      <c r="AH209" s="39"/>
      <c r="AI209" s="39"/>
      <c r="AJ209" s="39"/>
      <c r="AK209" s="39"/>
      <c r="AL209" s="39"/>
      <c r="AM209" s="39"/>
      <c r="AN209" s="39"/>
      <c r="AO209" s="39"/>
      <c r="AP209" s="39"/>
      <c r="AQ209" s="39"/>
      <c r="AR209" s="39"/>
      <c r="AS209" s="39"/>
      <c r="AT209" s="39"/>
      <c r="AU209" s="39"/>
      <c r="AV209" s="39"/>
      <c r="AW209" s="39"/>
      <c r="AX209" s="39"/>
      <c r="AY209" s="39"/>
    </row>
    <row r="210" spans="1:51" ht="60" customHeight="1">
      <c r="A210" s="63" t="s">
        <v>1992</v>
      </c>
      <c r="B210" s="66" t="str">
        <f>VLOOKUP($A210,Orçamento!$A$9:$J$212,4,0)</f>
        <v xml:space="preserve">ESCAVAÇÃO MANUAL EM SOLO DE 1ª E 2ª CATEGORIA EM VALA OU CAVA ATÉ 1,5 M </v>
      </c>
      <c r="C210" s="302" t="str">
        <f t="shared" ref="C210:C214" si="385">IF(N210=0,"",CONCATENATE(N210," ",$I210))</f>
        <v/>
      </c>
      <c r="D210" s="302" t="str">
        <f t="shared" ref="D210:D214" si="386">IF(P210=0,"",CONCATENATE(P210," ",$I210))</f>
        <v/>
      </c>
      <c r="E210" s="304" t="str">
        <f t="shared" ref="E210:E214" si="387">IF(R210=0,"",CONCATENATE(R210," ",$I210))</f>
        <v>6,45 M3</v>
      </c>
      <c r="F210" s="322" t="str">
        <f t="shared" ref="F210:F214" si="388">IF(T210=0,"",CONCATENATE(T210," ",$I210))</f>
        <v/>
      </c>
      <c r="G210" s="340" t="str">
        <f t="shared" ref="G210:G214" si="389">IF(V210=0,"",CONCATENATE(V210," ",$I210))</f>
        <v/>
      </c>
      <c r="H210" s="302" t="str">
        <f t="shared" ref="H210:H214" si="390">IF(X210=0,"",CONCATENATE(X210," ",$I210))</f>
        <v/>
      </c>
      <c r="I210" s="108" t="str">
        <f>VLOOKUP($A210,Orçamento!$A$9:$J$212,5,0)</f>
        <v>M3</v>
      </c>
      <c r="J210" s="109">
        <f>VLOOKUP($A210,Orçamento!$A$9:$J$212,6,0)</f>
        <v>6.45</v>
      </c>
      <c r="K210" s="110">
        <f>VLOOKUP($A210,Orçamento!$A$9:$J$212,8,0)</f>
        <v>87.47</v>
      </c>
      <c r="L210" s="110">
        <f>VLOOKUP($A210,Orçamento!$A$9:$J$212,10,0)</f>
        <v>564.17999999999995</v>
      </c>
      <c r="M210" s="39"/>
      <c r="N210" s="346"/>
      <c r="O210" s="346" t="str">
        <f t="shared" ref="O210:O214" si="391">IF(N210=0,"",TRUNC($K210*N210,2))</f>
        <v/>
      </c>
      <c r="P210" s="346"/>
      <c r="Q210" s="346" t="str">
        <f t="shared" ref="Q210:Q214" si="392">IF(P210=0,"",TRUNC($K210*P210,2))</f>
        <v/>
      </c>
      <c r="R210" s="346">
        <f t="shared" ref="R210:R211" si="393">J210</f>
        <v>6.45</v>
      </c>
      <c r="S210" s="346">
        <f t="shared" ref="S210:S214" si="394">IF(R210=0,"",TRUNC($K210*R210,2))</f>
        <v>564.17999999999995</v>
      </c>
      <c r="T210" s="346"/>
      <c r="U210" s="346" t="str">
        <f t="shared" ref="U210:U214" si="395">IF(T210=0,"",TRUNC($K210*T210,2))</f>
        <v/>
      </c>
      <c r="V210" s="346"/>
      <c r="W210" s="346" t="str">
        <f t="shared" ref="W210:W214" si="396">IF(V210=0,"",TRUNC($K210*V210,2))</f>
        <v/>
      </c>
      <c r="X210" s="346"/>
      <c r="Y210" s="346" t="str">
        <f t="shared" ref="Y210:Y214" si="397">IF(X210=0,"",TRUNC($K210*X210,2))</f>
        <v/>
      </c>
      <c r="Z210" s="6"/>
      <c r="AA210" s="6"/>
      <c r="AB210" s="91">
        <f t="shared" ref="AB210:AB214" si="398">SUMIF($N$9:$Y$9,$N$9,N210:Y210)</f>
        <v>6.45</v>
      </c>
      <c r="AC210" s="91" t="str">
        <f t="shared" ref="AC210:AC214" si="399">IF(AB210=J210,"","FALTA")</f>
        <v/>
      </c>
      <c r="AD210" s="91">
        <f t="shared" ref="AD210:AD214" si="400">SUMIF($N$9:$Y$9,$O$9,N210:Y210)</f>
        <v>564.17999999999995</v>
      </c>
      <c r="AE210" s="91" t="str">
        <f t="shared" ref="AE210:AE214" si="401">IF(AD210=L210,"","FALTA")</f>
        <v/>
      </c>
      <c r="AF210" s="6"/>
      <c r="AG210" s="6"/>
      <c r="AH210" s="6"/>
      <c r="AI210" s="6"/>
      <c r="AJ210" s="6"/>
      <c r="AK210" s="6"/>
      <c r="AL210" s="6"/>
      <c r="AM210" s="6"/>
      <c r="AN210" s="6"/>
      <c r="AO210" s="6"/>
      <c r="AP210" s="6"/>
      <c r="AQ210" s="6"/>
      <c r="AR210" s="6"/>
      <c r="AS210" s="6"/>
      <c r="AT210" s="6"/>
      <c r="AU210" s="6"/>
      <c r="AV210" s="6"/>
      <c r="AW210" s="6"/>
      <c r="AX210" s="6"/>
      <c r="AY210" s="6"/>
    </row>
    <row r="211" spans="1:51" ht="60" customHeight="1">
      <c r="A211" s="63" t="s">
        <v>2003</v>
      </c>
      <c r="B211" s="66" t="str">
        <f>VLOOKUP($A211,Orçamento!$A$9:$J$212,4,0)</f>
        <v xml:space="preserve">FORNECIMENTO E ASSENTAMENTO DE GUIAS PARA JARDIM 7 X 11 X 100CM (IE-3) </v>
      </c>
      <c r="C211" s="325" t="str">
        <f t="shared" si="385"/>
        <v/>
      </c>
      <c r="D211" s="326" t="str">
        <f t="shared" si="386"/>
        <v/>
      </c>
      <c r="E211" s="305" t="str">
        <f t="shared" si="387"/>
        <v>45,25 M</v>
      </c>
      <c r="F211" s="323" t="str">
        <f t="shared" si="388"/>
        <v/>
      </c>
      <c r="G211" s="330" t="str">
        <f t="shared" si="389"/>
        <v/>
      </c>
      <c r="H211" s="302" t="str">
        <f t="shared" si="390"/>
        <v/>
      </c>
      <c r="I211" s="71" t="str">
        <f>VLOOKUP($A211,Orçamento!$A$9:$J$212,5,0)</f>
        <v>M</v>
      </c>
      <c r="J211" s="91">
        <f>VLOOKUP($A211,Orçamento!$A$9:$J$212,6,0)</f>
        <v>45.25</v>
      </c>
      <c r="K211" s="75">
        <f>VLOOKUP($A211,Orçamento!$A$9:$J$212,8,0)</f>
        <v>48.09</v>
      </c>
      <c r="L211" s="75">
        <f>VLOOKUP($A211,Orçamento!$A$9:$J$212,10,0)</f>
        <v>2176.0700000000002</v>
      </c>
      <c r="M211" s="39"/>
      <c r="N211" s="346"/>
      <c r="O211" s="346" t="str">
        <f t="shared" si="391"/>
        <v/>
      </c>
      <c r="P211" s="346"/>
      <c r="Q211" s="346" t="str">
        <f t="shared" si="392"/>
        <v/>
      </c>
      <c r="R211" s="346">
        <f t="shared" si="393"/>
        <v>45.25</v>
      </c>
      <c r="S211" s="346">
        <f t="shared" si="394"/>
        <v>2176.0700000000002</v>
      </c>
      <c r="T211" s="346"/>
      <c r="U211" s="346" t="str">
        <f t="shared" si="395"/>
        <v/>
      </c>
      <c r="V211" s="346"/>
      <c r="W211" s="346" t="str">
        <f t="shared" si="396"/>
        <v/>
      </c>
      <c r="X211" s="346"/>
      <c r="Y211" s="346" t="str">
        <f t="shared" si="397"/>
        <v/>
      </c>
      <c r="Z211" s="6"/>
      <c r="AA211" s="6"/>
      <c r="AB211" s="91">
        <f t="shared" si="398"/>
        <v>45.25</v>
      </c>
      <c r="AC211" s="91" t="str">
        <f t="shared" si="399"/>
        <v/>
      </c>
      <c r="AD211" s="91">
        <f t="shared" si="400"/>
        <v>2176.0700000000002</v>
      </c>
      <c r="AE211" s="91" t="str">
        <f t="shared" si="401"/>
        <v/>
      </c>
      <c r="AF211" s="6"/>
      <c r="AG211" s="6"/>
      <c r="AH211" s="6"/>
      <c r="AI211" s="6"/>
      <c r="AJ211" s="6"/>
      <c r="AK211" s="6"/>
      <c r="AL211" s="6"/>
      <c r="AM211" s="6"/>
      <c r="AN211" s="6"/>
      <c r="AO211" s="6"/>
      <c r="AP211" s="6"/>
      <c r="AQ211" s="6"/>
      <c r="AR211" s="6"/>
      <c r="AS211" s="6"/>
      <c r="AT211" s="6"/>
      <c r="AU211" s="6"/>
      <c r="AV211" s="6"/>
      <c r="AW211" s="6"/>
      <c r="AX211" s="6"/>
      <c r="AY211" s="6"/>
    </row>
    <row r="212" spans="1:51" ht="39.75" customHeight="1">
      <c r="A212" s="63" t="s">
        <v>2010</v>
      </c>
      <c r="B212" s="66" t="str">
        <f>VLOOKUP($A212,Orçamento!$A$9:$J$212,4,0)</f>
        <v xml:space="preserve">TERRA VEGETAL ORGÂNICA COMUM </v>
      </c>
      <c r="C212" s="302" t="str">
        <f t="shared" si="385"/>
        <v/>
      </c>
      <c r="D212" s="302" t="str">
        <f t="shared" si="386"/>
        <v/>
      </c>
      <c r="E212" s="302" t="str">
        <f t="shared" si="387"/>
        <v/>
      </c>
      <c r="F212" s="304" t="str">
        <f t="shared" si="388"/>
        <v>5,99 M3</v>
      </c>
      <c r="G212" s="330" t="str">
        <f t="shared" si="389"/>
        <v/>
      </c>
      <c r="H212" s="302" t="str">
        <f t="shared" si="390"/>
        <v/>
      </c>
      <c r="I212" s="71" t="str">
        <f>VLOOKUP($A212,Orçamento!$A$9:$J$212,5,0)</f>
        <v>M3</v>
      </c>
      <c r="J212" s="91">
        <f>VLOOKUP($A212,Orçamento!$A$9:$J$212,6,0)</f>
        <v>5.99</v>
      </c>
      <c r="K212" s="75">
        <f>VLOOKUP($A212,Orçamento!$A$9:$J$212,8,0)</f>
        <v>303.43</v>
      </c>
      <c r="L212" s="75">
        <f>VLOOKUP($A212,Orçamento!$A$9:$J$212,10,0)</f>
        <v>1817.54</v>
      </c>
      <c r="M212" s="39"/>
      <c r="N212" s="346"/>
      <c r="O212" s="346" t="str">
        <f t="shared" si="391"/>
        <v/>
      </c>
      <c r="P212" s="346"/>
      <c r="Q212" s="346" t="str">
        <f t="shared" si="392"/>
        <v/>
      </c>
      <c r="R212" s="346"/>
      <c r="S212" s="346" t="str">
        <f t="shared" si="394"/>
        <v/>
      </c>
      <c r="T212" s="346">
        <f t="shared" ref="T212:T213" si="402">J212</f>
        <v>5.99</v>
      </c>
      <c r="U212" s="346">
        <f t="shared" si="395"/>
        <v>1817.54</v>
      </c>
      <c r="V212" s="346"/>
      <c r="W212" s="346" t="str">
        <f t="shared" si="396"/>
        <v/>
      </c>
      <c r="X212" s="346"/>
      <c r="Y212" s="346" t="str">
        <f t="shared" si="397"/>
        <v/>
      </c>
      <c r="Z212" s="6"/>
      <c r="AA212" s="6"/>
      <c r="AB212" s="91">
        <f t="shared" si="398"/>
        <v>5.99</v>
      </c>
      <c r="AC212" s="91" t="str">
        <f t="shared" si="399"/>
        <v/>
      </c>
      <c r="AD212" s="91">
        <f t="shared" si="400"/>
        <v>1817.54</v>
      </c>
      <c r="AE212" s="91" t="str">
        <f t="shared" si="401"/>
        <v/>
      </c>
      <c r="AF212" s="6"/>
      <c r="AG212" s="6"/>
      <c r="AH212" s="6"/>
      <c r="AI212" s="6"/>
      <c r="AJ212" s="6"/>
      <c r="AK212" s="6"/>
      <c r="AL212" s="6"/>
      <c r="AM212" s="6"/>
      <c r="AN212" s="6"/>
      <c r="AO212" s="6"/>
      <c r="AP212" s="6"/>
      <c r="AQ212" s="6"/>
      <c r="AR212" s="6"/>
      <c r="AS212" s="6"/>
      <c r="AT212" s="6"/>
      <c r="AU212" s="6"/>
      <c r="AV212" s="6"/>
      <c r="AW212" s="6"/>
      <c r="AX212" s="6"/>
      <c r="AY212" s="6"/>
    </row>
    <row r="213" spans="1:51" ht="60" customHeight="1">
      <c r="A213" s="63" t="s">
        <v>2018</v>
      </c>
      <c r="B213" s="66" t="str">
        <f>VLOOKUP($A213,Orçamento!$A$9:$J$212,4,0)</f>
        <v>PLANTIO DE FORRAÇÃO. AF_07/2024 (MUDA DE: ONZE HORAS/AZULZINHA/IMPATIENS/ALECRIM)</v>
      </c>
      <c r="C213" s="325" t="str">
        <f t="shared" si="385"/>
        <v/>
      </c>
      <c r="D213" s="341" t="str">
        <f t="shared" si="386"/>
        <v/>
      </c>
      <c r="E213" s="326" t="str">
        <f t="shared" si="387"/>
        <v/>
      </c>
      <c r="F213" s="305" t="str">
        <f t="shared" si="388"/>
        <v>19,95 M2</v>
      </c>
      <c r="G213" s="342" t="str">
        <f t="shared" si="389"/>
        <v/>
      </c>
      <c r="H213" s="302" t="str">
        <f t="shared" si="390"/>
        <v/>
      </c>
      <c r="I213" s="71" t="str">
        <f>VLOOKUP($A213,Orçamento!$A$9:$J$212,5,0)</f>
        <v>M2</v>
      </c>
      <c r="J213" s="91">
        <f>VLOOKUP($A213,Orçamento!$A$9:$J$212,6,0)</f>
        <v>19.95</v>
      </c>
      <c r="K213" s="75">
        <f>VLOOKUP($A213,Orçamento!$A$9:$J$212,8,0)</f>
        <v>92.09</v>
      </c>
      <c r="L213" s="75">
        <f>VLOOKUP($A213,Orçamento!$A$9:$J$212,10,0)</f>
        <v>1837.19</v>
      </c>
      <c r="M213" s="39"/>
      <c r="N213" s="346"/>
      <c r="O213" s="346" t="str">
        <f t="shared" si="391"/>
        <v/>
      </c>
      <c r="P213" s="346"/>
      <c r="Q213" s="346" t="str">
        <f t="shared" si="392"/>
        <v/>
      </c>
      <c r="R213" s="346"/>
      <c r="S213" s="346" t="str">
        <f t="shared" si="394"/>
        <v/>
      </c>
      <c r="T213" s="346">
        <f t="shared" si="402"/>
        <v>19.95</v>
      </c>
      <c r="U213" s="346">
        <f t="shared" si="395"/>
        <v>1837.19</v>
      </c>
      <c r="V213" s="346"/>
      <c r="W213" s="346" t="str">
        <f t="shared" si="396"/>
        <v/>
      </c>
      <c r="X213" s="346"/>
      <c r="Y213" s="346" t="str">
        <f t="shared" si="397"/>
        <v/>
      </c>
      <c r="Z213" s="6"/>
      <c r="AA213" s="6"/>
      <c r="AB213" s="91">
        <f t="shared" si="398"/>
        <v>19.95</v>
      </c>
      <c r="AC213" s="91" t="str">
        <f t="shared" si="399"/>
        <v/>
      </c>
      <c r="AD213" s="91">
        <f t="shared" si="400"/>
        <v>1837.19</v>
      </c>
      <c r="AE213" s="91" t="str">
        <f t="shared" si="401"/>
        <v/>
      </c>
      <c r="AF213" s="6"/>
      <c r="AG213" s="6"/>
      <c r="AH213" s="6"/>
      <c r="AI213" s="6"/>
      <c r="AJ213" s="6"/>
      <c r="AK213" s="6"/>
      <c r="AL213" s="6"/>
      <c r="AM213" s="6"/>
      <c r="AN213" s="6"/>
      <c r="AO213" s="6"/>
      <c r="AP213" s="6"/>
      <c r="AQ213" s="6"/>
      <c r="AR213" s="6"/>
      <c r="AS213" s="6"/>
      <c r="AT213" s="6"/>
      <c r="AU213" s="6"/>
      <c r="AV213" s="6"/>
      <c r="AW213" s="6"/>
      <c r="AX213" s="6"/>
      <c r="AY213" s="6"/>
    </row>
    <row r="214" spans="1:51" ht="39.75" customHeight="1">
      <c r="A214" s="63" t="s">
        <v>2025</v>
      </c>
      <c r="B214" s="66" t="str">
        <f>VLOOKUP($A214,Orçamento!$A$9:$J$212,4,0)</f>
        <v xml:space="preserve">IRRIGAÇÃO MENSAL </v>
      </c>
      <c r="C214" s="302" t="str">
        <f t="shared" si="385"/>
        <v/>
      </c>
      <c r="D214" s="302" t="str">
        <f t="shared" si="386"/>
        <v/>
      </c>
      <c r="E214" s="302" t="str">
        <f t="shared" si="387"/>
        <v/>
      </c>
      <c r="F214" s="302" t="str">
        <f t="shared" si="388"/>
        <v/>
      </c>
      <c r="G214" s="327" t="str">
        <f t="shared" si="389"/>
        <v>19,95 M2.MÊS</v>
      </c>
      <c r="H214" s="327" t="str">
        <f t="shared" si="390"/>
        <v>19,95 M2.MÊS</v>
      </c>
      <c r="I214" s="90" t="str">
        <f>VLOOKUP($A214,Orçamento!$A$9:$J$212,5,0)</f>
        <v>M2.MÊS</v>
      </c>
      <c r="J214" s="91">
        <f>VLOOKUP($A214,Orçamento!$A$9:$J$212,6,0)</f>
        <v>39.9</v>
      </c>
      <c r="K214" s="75">
        <f>VLOOKUP($A214,Orçamento!$A$9:$J$212,8,0)</f>
        <v>13.1</v>
      </c>
      <c r="L214" s="75">
        <f>VLOOKUP($A214,Orçamento!$A$9:$J$212,10,0)</f>
        <v>522.69000000000005</v>
      </c>
      <c r="M214" s="39"/>
      <c r="N214" s="346"/>
      <c r="O214" s="346" t="str">
        <f t="shared" si="391"/>
        <v/>
      </c>
      <c r="P214" s="346"/>
      <c r="Q214" s="346" t="str">
        <f t="shared" si="392"/>
        <v/>
      </c>
      <c r="R214" s="346"/>
      <c r="S214" s="346" t="str">
        <f t="shared" si="394"/>
        <v/>
      </c>
      <c r="T214" s="346"/>
      <c r="U214" s="346" t="str">
        <f t="shared" si="395"/>
        <v/>
      </c>
      <c r="V214" s="346">
        <f>J214/2</f>
        <v>19.95</v>
      </c>
      <c r="W214" s="346">
        <f t="shared" si="396"/>
        <v>261.33999999999997</v>
      </c>
      <c r="X214" s="346">
        <f>J214/2</f>
        <v>19.95</v>
      </c>
      <c r="Y214" s="346">
        <f t="shared" si="397"/>
        <v>261.33999999999997</v>
      </c>
      <c r="Z214" s="6"/>
      <c r="AA214" s="6"/>
      <c r="AB214" s="91">
        <f t="shared" si="398"/>
        <v>39.9</v>
      </c>
      <c r="AC214" s="91" t="str">
        <f t="shared" si="399"/>
        <v/>
      </c>
      <c r="AD214" s="91">
        <f t="shared" si="400"/>
        <v>522.67999999999995</v>
      </c>
      <c r="AE214" s="91" t="str">
        <f t="shared" si="401"/>
        <v>FALTA</v>
      </c>
      <c r="AF214" s="6"/>
      <c r="AG214" s="6"/>
      <c r="AH214" s="6"/>
      <c r="AI214" s="6"/>
      <c r="AJ214" s="6"/>
      <c r="AK214" s="6"/>
      <c r="AL214" s="6"/>
      <c r="AM214" s="6"/>
      <c r="AN214" s="6"/>
      <c r="AO214" s="6"/>
      <c r="AP214" s="6"/>
      <c r="AQ214" s="6"/>
      <c r="AR214" s="6"/>
      <c r="AS214" s="6"/>
      <c r="AT214" s="6"/>
      <c r="AU214" s="6"/>
      <c r="AV214" s="6"/>
      <c r="AW214" s="6"/>
      <c r="AX214" s="6"/>
      <c r="AY214" s="6"/>
    </row>
    <row r="215" spans="1:51" ht="8.25" customHeight="1">
      <c r="A215" s="94"/>
      <c r="B215" s="95"/>
      <c r="C215" s="308"/>
      <c r="D215" s="308"/>
      <c r="E215" s="308"/>
      <c r="F215" s="308"/>
      <c r="G215" s="307"/>
      <c r="H215" s="343"/>
      <c r="I215" s="102"/>
      <c r="J215" s="102"/>
      <c r="K215" s="102"/>
      <c r="L215" s="102"/>
      <c r="M215" s="6"/>
      <c r="N215" s="347"/>
      <c r="O215" s="347"/>
      <c r="P215" s="347"/>
      <c r="Q215" s="347"/>
      <c r="R215" s="347"/>
      <c r="S215" s="347"/>
      <c r="T215" s="347"/>
      <c r="U215" s="347"/>
      <c r="V215" s="347"/>
      <c r="W215" s="347"/>
      <c r="X215" s="347"/>
      <c r="Y215" s="347"/>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row>
    <row r="216" spans="1:51" ht="41.25" customHeight="1">
      <c r="A216" s="83" t="s">
        <v>2034</v>
      </c>
      <c r="B216" s="84" t="str">
        <f>VLOOKUP($A216,Orçamento!$A$9:$J$212,4,0)</f>
        <v>GRAMADO</v>
      </c>
      <c r="C216" s="321"/>
      <c r="D216" s="321"/>
      <c r="E216" s="321"/>
      <c r="F216" s="295" t="s">
        <v>2251</v>
      </c>
      <c r="G216" s="295" t="s">
        <v>2252</v>
      </c>
      <c r="H216" s="295" t="s">
        <v>2253</v>
      </c>
      <c r="I216" s="54"/>
      <c r="J216" s="86"/>
      <c r="K216" s="57"/>
      <c r="L216" s="58"/>
      <c r="M216" s="39"/>
      <c r="N216" s="347"/>
      <c r="O216" s="345">
        <f>SUM(O217:O219)</f>
        <v>0</v>
      </c>
      <c r="P216" s="344"/>
      <c r="Q216" s="345">
        <f>SUM(Q217:Q219)</f>
        <v>0</v>
      </c>
      <c r="R216" s="344"/>
      <c r="S216" s="345">
        <f>SUM(S217:S219)</f>
        <v>0</v>
      </c>
      <c r="T216" s="344"/>
      <c r="U216" s="345">
        <f>SUM(U217:U219)</f>
        <v>7097.67</v>
      </c>
      <c r="V216" s="344"/>
      <c r="W216" s="345">
        <f>SUM(W217:W219)</f>
        <v>2358</v>
      </c>
      <c r="X216" s="344"/>
      <c r="Y216" s="345">
        <f>SUM(Y217:Y219)</f>
        <v>2358</v>
      </c>
      <c r="Z216" s="39"/>
      <c r="AA216" s="39"/>
      <c r="AB216" s="39"/>
      <c r="AC216" s="39"/>
      <c r="AD216" s="39"/>
      <c r="AE216" s="39"/>
      <c r="AF216" s="39"/>
      <c r="AG216" s="39"/>
      <c r="AH216" s="39"/>
      <c r="AI216" s="39"/>
      <c r="AJ216" s="39"/>
      <c r="AK216" s="39"/>
      <c r="AL216" s="39"/>
      <c r="AM216" s="39"/>
      <c r="AN216" s="39"/>
      <c r="AO216" s="39"/>
      <c r="AP216" s="39"/>
      <c r="AQ216" s="39"/>
      <c r="AR216" s="39"/>
      <c r="AS216" s="39"/>
      <c r="AT216" s="39"/>
      <c r="AU216" s="39"/>
      <c r="AV216" s="39"/>
      <c r="AW216" s="39"/>
      <c r="AX216" s="39"/>
      <c r="AY216" s="39"/>
    </row>
    <row r="217" spans="1:51" ht="39.75" customHeight="1">
      <c r="A217" s="63" t="s">
        <v>2036</v>
      </c>
      <c r="B217" s="66" t="str">
        <f>VLOOKUP($A217,Orçamento!$A$9:$J$212,4,0)</f>
        <v xml:space="preserve">TERRA VEGETAL ORGÂNICA COMUM </v>
      </c>
      <c r="C217" s="302" t="str">
        <f t="shared" ref="C217:C219" si="403">IF(N217=0,"",CONCATENATE(N217," ",$I217))</f>
        <v/>
      </c>
      <c r="D217" s="302" t="str">
        <f t="shared" ref="D217:D219" si="404">IF(P217=0,"",CONCATENATE(P217," ",$I217))</f>
        <v/>
      </c>
      <c r="E217" s="302" t="str">
        <f t="shared" ref="E217:E219" si="405">IF(R217=0,"",CONCATENATE(R217," ",$I217))</f>
        <v/>
      </c>
      <c r="F217" s="304" t="str">
        <f t="shared" ref="F217:F219" si="406">IF(T217=0,"",CONCATENATE(T217," ",$I217))</f>
        <v>9 M3</v>
      </c>
      <c r="G217" s="322" t="str">
        <f t="shared" ref="G217:G219" si="407">IF(V217=0,"",CONCATENATE(V217," ",$I217))</f>
        <v/>
      </c>
      <c r="H217" s="302" t="str">
        <f t="shared" ref="H217:H219" si="408">IF(X217=0,"",CONCATENATE(X217," ",$I217))</f>
        <v/>
      </c>
      <c r="I217" s="71" t="str">
        <f>VLOOKUP($A217,Orçamento!$A$9:$J$212,5,0)</f>
        <v>M3</v>
      </c>
      <c r="J217" s="91">
        <f>VLOOKUP($A217,Orçamento!$A$9:$J$212,6,0)</f>
        <v>9</v>
      </c>
      <c r="K217" s="75">
        <f>VLOOKUP($A217,Orçamento!$A$9:$J$212,8,0)</f>
        <v>303.43</v>
      </c>
      <c r="L217" s="75">
        <f>VLOOKUP($A217,Orçamento!$A$9:$J$212,10,0)</f>
        <v>2730.87</v>
      </c>
      <c r="M217" s="39"/>
      <c r="N217" s="346"/>
      <c r="O217" s="346" t="str">
        <f t="shared" ref="O217:O219" si="409">IF(N217=0,"",TRUNC($K217*N217,2))</f>
        <v/>
      </c>
      <c r="P217" s="346"/>
      <c r="Q217" s="346" t="str">
        <f t="shared" ref="Q217:Q219" si="410">IF(P217=0,"",TRUNC($K217*P217,2))</f>
        <v/>
      </c>
      <c r="R217" s="346"/>
      <c r="S217" s="346" t="str">
        <f t="shared" ref="S217:S219" si="411">IF(R217=0,"",TRUNC($K217*R217,2))</f>
        <v/>
      </c>
      <c r="T217" s="346">
        <f t="shared" ref="T217:T218" si="412">J217</f>
        <v>9</v>
      </c>
      <c r="U217" s="346">
        <f t="shared" ref="U217:U219" si="413">IF(T217=0,"",TRUNC($K217*T217,2))</f>
        <v>2730.87</v>
      </c>
      <c r="V217" s="346"/>
      <c r="W217" s="346" t="str">
        <f t="shared" ref="W217:W219" si="414">IF(V217=0,"",TRUNC($K217*V217,2))</f>
        <v/>
      </c>
      <c r="X217" s="346"/>
      <c r="Y217" s="346" t="str">
        <f t="shared" ref="Y217:Y219" si="415">IF(X217=0,"",TRUNC($K217*X217,2))</f>
        <v/>
      </c>
      <c r="Z217" s="6"/>
      <c r="AA217" s="6"/>
      <c r="AB217" s="91">
        <f t="shared" ref="AB217:AB219" si="416">SUMIF($N$9:$Y$9,$N$9,N217:Y217)</f>
        <v>9</v>
      </c>
      <c r="AC217" s="91" t="str">
        <f t="shared" ref="AC217:AC219" si="417">IF(AB217=J217,"","FALTA")</f>
        <v/>
      </c>
      <c r="AD217" s="91">
        <f t="shared" ref="AD217:AD219" si="418">SUMIF($N$9:$Y$9,$O$9,N217:Y217)</f>
        <v>2730.87</v>
      </c>
      <c r="AE217" s="91" t="str">
        <f t="shared" ref="AE217:AE219" si="419">IF(AD217=L217,"","FALTA")</f>
        <v/>
      </c>
      <c r="AF217" s="6"/>
      <c r="AG217" s="6"/>
      <c r="AH217" s="6"/>
      <c r="AI217" s="6"/>
      <c r="AJ217" s="6"/>
      <c r="AK217" s="6"/>
      <c r="AL217" s="6"/>
      <c r="AM217" s="6"/>
      <c r="AN217" s="6"/>
      <c r="AO217" s="6"/>
      <c r="AP217" s="6"/>
      <c r="AQ217" s="6"/>
      <c r="AR217" s="6"/>
      <c r="AS217" s="6"/>
      <c r="AT217" s="6"/>
      <c r="AU217" s="6"/>
      <c r="AV217" s="6"/>
      <c r="AW217" s="6"/>
      <c r="AX217" s="6"/>
      <c r="AY217" s="6"/>
    </row>
    <row r="218" spans="1:51" ht="60" customHeight="1">
      <c r="A218" s="63" t="s">
        <v>2045</v>
      </c>
      <c r="B218" s="66" t="str">
        <f>VLOOKUP($A218,Orçamento!$A$9:$J$212,4,0)</f>
        <v xml:space="preserve">PLANTIO DE GRAMA ESMERALDA EM PLACAS (JARDINS E CANTEIROS) </v>
      </c>
      <c r="C218" s="325" t="str">
        <f t="shared" si="403"/>
        <v/>
      </c>
      <c r="D218" s="341" t="str">
        <f t="shared" si="404"/>
        <v/>
      </c>
      <c r="E218" s="326" t="str">
        <f t="shared" si="405"/>
        <v/>
      </c>
      <c r="F218" s="305" t="str">
        <f t="shared" si="406"/>
        <v>180 M2</v>
      </c>
      <c r="G218" s="323" t="str">
        <f t="shared" si="407"/>
        <v/>
      </c>
      <c r="H218" s="302" t="str">
        <f t="shared" si="408"/>
        <v/>
      </c>
      <c r="I218" s="71" t="str">
        <f>VLOOKUP($A218,Orçamento!$A$9:$J$212,5,0)</f>
        <v>M2</v>
      </c>
      <c r="J218" s="91">
        <f>VLOOKUP($A218,Orçamento!$A$9:$J$212,6,0)</f>
        <v>180</v>
      </c>
      <c r="K218" s="75">
        <f>VLOOKUP($A218,Orçamento!$A$9:$J$212,8,0)</f>
        <v>24.26</v>
      </c>
      <c r="L218" s="75">
        <f>VLOOKUP($A218,Orçamento!$A$9:$J$212,10,0)</f>
        <v>4366.8</v>
      </c>
      <c r="M218" s="39"/>
      <c r="N218" s="346"/>
      <c r="O218" s="346" t="str">
        <f t="shared" si="409"/>
        <v/>
      </c>
      <c r="P218" s="346"/>
      <c r="Q218" s="346" t="str">
        <f t="shared" si="410"/>
        <v/>
      </c>
      <c r="R218" s="346"/>
      <c r="S218" s="346" t="str">
        <f t="shared" si="411"/>
        <v/>
      </c>
      <c r="T218" s="346">
        <f t="shared" si="412"/>
        <v>180</v>
      </c>
      <c r="U218" s="346">
        <f t="shared" si="413"/>
        <v>4366.8</v>
      </c>
      <c r="V218" s="346"/>
      <c r="W218" s="346" t="str">
        <f t="shared" si="414"/>
        <v/>
      </c>
      <c r="X218" s="346"/>
      <c r="Y218" s="346" t="str">
        <f t="shared" si="415"/>
        <v/>
      </c>
      <c r="Z218" s="6"/>
      <c r="AA218" s="6"/>
      <c r="AB218" s="91">
        <f t="shared" si="416"/>
        <v>180</v>
      </c>
      <c r="AC218" s="91" t="str">
        <f t="shared" si="417"/>
        <v/>
      </c>
      <c r="AD218" s="91">
        <f t="shared" si="418"/>
        <v>4366.8</v>
      </c>
      <c r="AE218" s="91" t="str">
        <f t="shared" si="419"/>
        <v/>
      </c>
      <c r="AF218" s="6"/>
      <c r="AG218" s="6"/>
      <c r="AH218" s="6"/>
      <c r="AI218" s="6"/>
      <c r="AJ218" s="6"/>
      <c r="AK218" s="6"/>
      <c r="AL218" s="6"/>
      <c r="AM218" s="6"/>
      <c r="AN218" s="6"/>
      <c r="AO218" s="6"/>
      <c r="AP218" s="6"/>
      <c r="AQ218" s="6"/>
      <c r="AR218" s="6"/>
      <c r="AS218" s="6"/>
      <c r="AT218" s="6"/>
      <c r="AU218" s="6"/>
      <c r="AV218" s="6"/>
      <c r="AW218" s="6"/>
      <c r="AX218" s="6"/>
      <c r="AY218" s="6"/>
    </row>
    <row r="219" spans="1:51" ht="39.75" customHeight="1">
      <c r="A219" s="63" t="s">
        <v>2057</v>
      </c>
      <c r="B219" s="66" t="str">
        <f>VLOOKUP($A219,Orçamento!$A$9:$J$212,4,0)</f>
        <v xml:space="preserve">IRRIGAÇÃO MENSAL </v>
      </c>
      <c r="C219" s="302" t="str">
        <f t="shared" si="403"/>
        <v/>
      </c>
      <c r="D219" s="302" t="str">
        <f t="shared" si="404"/>
        <v/>
      </c>
      <c r="E219" s="302" t="str">
        <f t="shared" si="405"/>
        <v/>
      </c>
      <c r="F219" s="302" t="str">
        <f t="shared" si="406"/>
        <v/>
      </c>
      <c r="G219" s="327" t="str">
        <f t="shared" si="407"/>
        <v>180 M2.MÊS</v>
      </c>
      <c r="H219" s="327" t="str">
        <f t="shared" si="408"/>
        <v>180 M2.MÊS</v>
      </c>
      <c r="I219" s="90" t="str">
        <f>VLOOKUP($A219,Orçamento!$A$9:$J$212,5,0)</f>
        <v>M2.MÊS</v>
      </c>
      <c r="J219" s="91">
        <f>VLOOKUP($A219,Orçamento!$A$9:$J$212,6,0)</f>
        <v>360</v>
      </c>
      <c r="K219" s="75">
        <f>VLOOKUP($A219,Orçamento!$A$9:$J$212,8,0)</f>
        <v>13.1</v>
      </c>
      <c r="L219" s="75">
        <f>VLOOKUP($A219,Orçamento!$A$9:$J$212,10,0)</f>
        <v>4716</v>
      </c>
      <c r="M219" s="39"/>
      <c r="N219" s="346"/>
      <c r="O219" s="346" t="str">
        <f t="shared" si="409"/>
        <v/>
      </c>
      <c r="P219" s="346"/>
      <c r="Q219" s="346" t="str">
        <f t="shared" si="410"/>
        <v/>
      </c>
      <c r="R219" s="346"/>
      <c r="S219" s="346" t="str">
        <f t="shared" si="411"/>
        <v/>
      </c>
      <c r="T219" s="346"/>
      <c r="U219" s="346" t="str">
        <f t="shared" si="413"/>
        <v/>
      </c>
      <c r="V219" s="346">
        <f>J219/2</f>
        <v>180</v>
      </c>
      <c r="W219" s="346">
        <f t="shared" si="414"/>
        <v>2358</v>
      </c>
      <c r="X219" s="346">
        <f>J219/2</f>
        <v>180</v>
      </c>
      <c r="Y219" s="346">
        <f t="shared" si="415"/>
        <v>2358</v>
      </c>
      <c r="Z219" s="6"/>
      <c r="AA219" s="6"/>
      <c r="AB219" s="91">
        <f t="shared" si="416"/>
        <v>360</v>
      </c>
      <c r="AC219" s="91" t="str">
        <f t="shared" si="417"/>
        <v/>
      </c>
      <c r="AD219" s="91">
        <f t="shared" si="418"/>
        <v>4716</v>
      </c>
      <c r="AE219" s="91" t="str">
        <f t="shared" si="419"/>
        <v/>
      </c>
      <c r="AF219" s="6"/>
      <c r="AG219" s="6"/>
      <c r="AH219" s="6"/>
      <c r="AI219" s="6"/>
      <c r="AJ219" s="6"/>
      <c r="AK219" s="6"/>
      <c r="AL219" s="6"/>
      <c r="AM219" s="6"/>
      <c r="AN219" s="6"/>
      <c r="AO219" s="6"/>
      <c r="AP219" s="6"/>
      <c r="AQ219" s="6"/>
      <c r="AR219" s="6"/>
      <c r="AS219" s="6"/>
      <c r="AT219" s="6"/>
      <c r="AU219" s="6"/>
      <c r="AV219" s="6"/>
      <c r="AW219" s="6"/>
      <c r="AX219" s="6"/>
      <c r="AY219" s="6"/>
    </row>
    <row r="220" spans="1:51" ht="8.25" customHeight="1">
      <c r="A220" s="94"/>
      <c r="B220" s="95"/>
      <c r="C220" s="97"/>
      <c r="D220" s="97"/>
      <c r="E220" s="97"/>
      <c r="F220" s="97"/>
      <c r="G220" s="96"/>
      <c r="H220" s="176"/>
      <c r="I220" s="102"/>
      <c r="J220" s="102"/>
      <c r="K220" s="102"/>
      <c r="L220" s="102"/>
      <c r="M220" s="6"/>
      <c r="N220" s="6"/>
      <c r="O220" s="6"/>
      <c r="P220" s="6"/>
      <c r="Q220" s="6"/>
      <c r="R220" s="6"/>
      <c r="S220" s="6"/>
      <c r="T220" s="6"/>
      <c r="U220" s="6"/>
      <c r="V220" s="6"/>
      <c r="W220" s="6"/>
      <c r="X220" s="6"/>
      <c r="Y220" s="114"/>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row>
    <row r="221" spans="1:51" ht="20.25" customHeight="1">
      <c r="A221" s="282" t="s">
        <v>2254</v>
      </c>
      <c r="B221" s="275"/>
      <c r="C221" s="275"/>
      <c r="D221" s="275"/>
      <c r="E221" s="275"/>
      <c r="F221" s="275"/>
      <c r="G221" s="275"/>
      <c r="H221" s="276"/>
      <c r="I221" s="6"/>
      <c r="J221" s="6"/>
      <c r="K221" s="6"/>
      <c r="L221" s="6"/>
      <c r="M221" s="6"/>
      <c r="N221" s="6"/>
      <c r="O221" s="6"/>
      <c r="P221" s="6"/>
      <c r="Q221" s="6"/>
      <c r="R221" s="6"/>
      <c r="S221" s="6"/>
      <c r="T221" s="6"/>
      <c r="U221" s="6"/>
      <c r="V221" s="130"/>
      <c r="W221" s="130"/>
      <c r="X221" s="6"/>
      <c r="Y221" s="130"/>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row>
    <row r="222" spans="1:51" ht="15" customHeight="1">
      <c r="A222" s="277"/>
      <c r="B222" s="236"/>
      <c r="C222" s="236"/>
      <c r="D222" s="236"/>
      <c r="E222" s="236"/>
      <c r="F222" s="236"/>
      <c r="G222" s="236"/>
      <c r="H222" s="278"/>
      <c r="I222" s="6"/>
      <c r="J222" s="6"/>
      <c r="K222" s="6"/>
      <c r="L222" s="6"/>
      <c r="M222" s="6"/>
      <c r="N222" s="6"/>
      <c r="O222" s="6"/>
      <c r="P222" s="6"/>
      <c r="Q222" s="6"/>
      <c r="R222" s="6"/>
      <c r="S222" s="6"/>
      <c r="T222" s="6"/>
      <c r="U222" s="6"/>
      <c r="V222" s="130"/>
      <c r="W222" s="130"/>
      <c r="X222" s="6"/>
      <c r="Y222" s="130"/>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row>
    <row r="223" spans="1:51" ht="15" customHeight="1">
      <c r="A223" s="279"/>
      <c r="B223" s="280"/>
      <c r="C223" s="280"/>
      <c r="D223" s="280"/>
      <c r="E223" s="280"/>
      <c r="F223" s="280"/>
      <c r="G223" s="280"/>
      <c r="H223" s="281"/>
      <c r="I223" s="6"/>
      <c r="J223" s="6"/>
      <c r="K223" s="6"/>
      <c r="L223" s="6"/>
      <c r="M223" s="6"/>
      <c r="N223" s="6"/>
      <c r="O223" s="6"/>
      <c r="P223" s="6"/>
      <c r="Q223" s="6"/>
      <c r="R223" s="6"/>
      <c r="S223" s="6"/>
      <c r="T223" s="6"/>
      <c r="U223" s="6"/>
      <c r="V223" s="130"/>
      <c r="W223" s="130"/>
      <c r="X223" s="6"/>
      <c r="Y223" s="130"/>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row>
    <row r="224" spans="1:51" ht="15.75" customHeight="1">
      <c r="A224" s="6"/>
      <c r="B224" s="6"/>
      <c r="C224" s="6"/>
      <c r="D224" s="6"/>
      <c r="E224" s="6"/>
      <c r="F224" s="6"/>
      <c r="G224" s="130"/>
      <c r="H224" s="6"/>
      <c r="I224" s="6"/>
      <c r="J224" s="6"/>
      <c r="K224" s="6"/>
      <c r="L224" s="6"/>
      <c r="M224" s="6"/>
      <c r="N224" s="6"/>
      <c r="O224" s="6"/>
      <c r="P224" s="6"/>
      <c r="Q224" s="6"/>
      <c r="R224" s="6"/>
      <c r="S224" s="6"/>
      <c r="T224" s="6"/>
      <c r="U224" s="6"/>
      <c r="V224" s="130"/>
      <c r="W224" s="130"/>
      <c r="X224" s="6"/>
      <c r="Y224" s="130"/>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row>
    <row r="225" spans="1:51" ht="15.75" customHeight="1">
      <c r="A225" s="6"/>
      <c r="B225" s="6"/>
      <c r="C225" s="6"/>
      <c r="D225" s="6"/>
      <c r="E225" s="6"/>
      <c r="F225" s="6"/>
      <c r="G225" s="130"/>
      <c r="H225" s="6"/>
      <c r="I225" s="6"/>
      <c r="J225" s="6"/>
      <c r="K225" s="6"/>
      <c r="L225" s="6"/>
      <c r="M225" s="6"/>
      <c r="N225" s="6"/>
      <c r="O225" s="6"/>
      <c r="P225" s="6"/>
      <c r="Q225" s="6"/>
      <c r="R225" s="6"/>
      <c r="S225" s="6"/>
      <c r="T225" s="6"/>
      <c r="U225" s="6"/>
      <c r="V225" s="130"/>
      <c r="W225" s="130"/>
      <c r="X225" s="6"/>
      <c r="Y225" s="130"/>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row>
    <row r="226" spans="1:51" ht="15.75" customHeight="1">
      <c r="A226" s="6"/>
      <c r="B226" s="6"/>
      <c r="C226" s="6"/>
      <c r="D226" s="6"/>
      <c r="E226" s="6"/>
      <c r="F226" s="6"/>
      <c r="G226" s="130"/>
      <c r="H226" s="6"/>
      <c r="I226" s="6"/>
      <c r="J226" s="6"/>
      <c r="K226" s="6"/>
      <c r="L226" s="6"/>
      <c r="M226" s="6"/>
      <c r="N226" s="6"/>
      <c r="O226" s="6"/>
      <c r="P226" s="6"/>
      <c r="Q226" s="6"/>
      <c r="R226" s="6"/>
      <c r="S226" s="6"/>
      <c r="T226" s="6"/>
      <c r="U226" s="6"/>
      <c r="V226" s="130"/>
      <c r="W226" s="130"/>
      <c r="X226" s="6"/>
      <c r="Y226" s="130"/>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row>
    <row r="227" spans="1:51" ht="15.75" customHeight="1">
      <c r="A227" s="6"/>
      <c r="B227" s="6"/>
      <c r="C227" s="6"/>
      <c r="D227" s="6"/>
      <c r="E227" s="6"/>
      <c r="F227" s="6"/>
      <c r="G227" s="130"/>
      <c r="H227" s="6"/>
      <c r="I227" s="6"/>
      <c r="J227" s="6"/>
      <c r="K227" s="6"/>
      <c r="L227" s="6"/>
      <c r="M227" s="6"/>
      <c r="N227" s="6"/>
      <c r="O227" s="6"/>
      <c r="P227" s="6"/>
      <c r="Q227" s="6"/>
      <c r="R227" s="6"/>
      <c r="S227" s="6"/>
      <c r="T227" s="6"/>
      <c r="U227" s="6"/>
      <c r="V227" s="130"/>
      <c r="W227" s="130"/>
      <c r="X227" s="6"/>
      <c r="Y227" s="130"/>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row>
    <row r="228" spans="1:51" ht="15.75" customHeight="1">
      <c r="A228" s="6"/>
      <c r="B228" s="6"/>
      <c r="C228" s="6"/>
      <c r="D228" s="6"/>
      <c r="E228" s="6"/>
      <c r="F228" s="6"/>
      <c r="G228" s="130"/>
      <c r="H228" s="6"/>
      <c r="I228" s="6"/>
      <c r="J228" s="6"/>
      <c r="K228" s="6"/>
      <c r="L228" s="6"/>
      <c r="M228" s="6"/>
      <c r="N228" s="6"/>
      <c r="O228" s="6"/>
      <c r="P228" s="6"/>
      <c r="Q228" s="6"/>
      <c r="R228" s="6"/>
      <c r="S228" s="6"/>
      <c r="T228" s="6"/>
      <c r="U228" s="6"/>
      <c r="V228" s="130"/>
      <c r="W228" s="130"/>
      <c r="X228" s="6"/>
      <c r="Y228" s="130"/>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row>
    <row r="229" spans="1:51" ht="15.75" customHeight="1">
      <c r="A229" s="6"/>
      <c r="B229" s="6"/>
      <c r="C229" s="6"/>
      <c r="D229" s="6"/>
      <c r="E229" s="6"/>
      <c r="F229" s="6"/>
      <c r="G229" s="130"/>
      <c r="H229" s="6"/>
      <c r="I229" s="6"/>
      <c r="J229" s="6"/>
      <c r="K229" s="6"/>
      <c r="L229" s="6"/>
      <c r="M229" s="6"/>
      <c r="N229" s="6"/>
      <c r="O229" s="6"/>
      <c r="P229" s="6"/>
      <c r="Q229" s="6"/>
      <c r="R229" s="6"/>
      <c r="S229" s="6"/>
      <c r="T229" s="6"/>
      <c r="U229" s="6"/>
      <c r="V229" s="130"/>
      <c r="W229" s="130"/>
      <c r="X229" s="6"/>
      <c r="Y229" s="130"/>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row>
    <row r="230" spans="1:51" ht="15.75" customHeight="1">
      <c r="A230" s="6"/>
      <c r="B230" s="6"/>
      <c r="C230" s="6"/>
      <c r="D230" s="6"/>
      <c r="E230" s="6"/>
      <c r="F230" s="6"/>
      <c r="G230" s="130"/>
      <c r="H230" s="6"/>
      <c r="I230" s="6"/>
      <c r="J230" s="6"/>
      <c r="K230" s="6"/>
      <c r="L230" s="6"/>
      <c r="M230" s="6"/>
      <c r="N230" s="6"/>
      <c r="O230" s="6"/>
      <c r="P230" s="6"/>
      <c r="Q230" s="6"/>
      <c r="R230" s="6"/>
      <c r="S230" s="6"/>
      <c r="T230" s="6"/>
      <c r="U230" s="6"/>
      <c r="V230" s="130"/>
      <c r="W230" s="130"/>
      <c r="X230" s="6"/>
      <c r="Y230" s="130"/>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row>
    <row r="231" spans="1:51" ht="15.75" customHeight="1">
      <c r="A231" s="6"/>
      <c r="B231" s="6"/>
      <c r="C231" s="6"/>
      <c r="D231" s="6"/>
      <c r="E231" s="6"/>
      <c r="F231" s="6"/>
      <c r="G231" s="130"/>
      <c r="H231" s="6"/>
      <c r="I231" s="6"/>
      <c r="J231" s="6"/>
      <c r="K231" s="6"/>
      <c r="L231" s="6"/>
      <c r="M231" s="6"/>
      <c r="N231" s="6"/>
      <c r="O231" s="6"/>
      <c r="P231" s="6"/>
      <c r="Q231" s="6"/>
      <c r="R231" s="6"/>
      <c r="S231" s="6"/>
      <c r="T231" s="6"/>
      <c r="U231" s="6"/>
      <c r="V231" s="130"/>
      <c r="W231" s="130"/>
      <c r="X231" s="6"/>
      <c r="Y231" s="130"/>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row>
    <row r="232" spans="1:51" ht="15.75" customHeight="1">
      <c r="A232" s="6"/>
      <c r="B232" s="6"/>
      <c r="C232" s="6"/>
      <c r="D232" s="6"/>
      <c r="E232" s="6"/>
      <c r="F232" s="6"/>
      <c r="G232" s="130"/>
      <c r="H232" s="6"/>
      <c r="I232" s="6"/>
      <c r="J232" s="6"/>
      <c r="K232" s="6"/>
      <c r="L232" s="6"/>
      <c r="M232" s="6"/>
      <c r="N232" s="6"/>
      <c r="O232" s="6"/>
      <c r="P232" s="6"/>
      <c r="Q232" s="6"/>
      <c r="R232" s="6"/>
      <c r="S232" s="6"/>
      <c r="T232" s="6"/>
      <c r="U232" s="6"/>
      <c r="V232" s="130"/>
      <c r="W232" s="130"/>
      <c r="X232" s="6"/>
      <c r="Y232" s="130"/>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row>
    <row r="233" spans="1:51" ht="15.75" customHeight="1">
      <c r="A233" s="6"/>
      <c r="B233" s="6"/>
      <c r="C233" s="6"/>
      <c r="D233" s="6"/>
      <c r="E233" s="6"/>
      <c r="F233" s="6"/>
      <c r="G233" s="130"/>
      <c r="H233" s="6"/>
      <c r="I233" s="6"/>
      <c r="J233" s="6"/>
      <c r="K233" s="6"/>
      <c r="L233" s="6"/>
      <c r="M233" s="6"/>
      <c r="N233" s="6"/>
      <c r="O233" s="6"/>
      <c r="P233" s="6"/>
      <c r="Q233" s="6"/>
      <c r="R233" s="6"/>
      <c r="S233" s="6"/>
      <c r="T233" s="6"/>
      <c r="U233" s="6"/>
      <c r="V233" s="130"/>
      <c r="W233" s="130"/>
      <c r="X233" s="6"/>
      <c r="Y233" s="130"/>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row>
    <row r="234" spans="1:51" ht="15.75" customHeight="1">
      <c r="A234" s="6"/>
      <c r="B234" s="6"/>
      <c r="C234" s="6"/>
      <c r="D234" s="6"/>
      <c r="E234" s="6"/>
      <c r="F234" s="6"/>
      <c r="G234" s="130"/>
      <c r="H234" s="6"/>
      <c r="I234" s="6"/>
      <c r="J234" s="6"/>
      <c r="K234" s="6"/>
      <c r="L234" s="6"/>
      <c r="M234" s="6"/>
      <c r="N234" s="6"/>
      <c r="O234" s="6"/>
      <c r="P234" s="6"/>
      <c r="Q234" s="6"/>
      <c r="R234" s="6"/>
      <c r="S234" s="6"/>
      <c r="T234" s="6"/>
      <c r="U234" s="6"/>
      <c r="V234" s="130"/>
      <c r="W234" s="130"/>
      <c r="X234" s="6"/>
      <c r="Y234" s="130"/>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row>
    <row r="235" spans="1:51" ht="15.75" customHeight="1">
      <c r="A235" s="6"/>
      <c r="B235" s="6"/>
      <c r="C235" s="6"/>
      <c r="D235" s="6"/>
      <c r="E235" s="6"/>
      <c r="F235" s="6"/>
      <c r="G235" s="130"/>
      <c r="H235" s="6"/>
      <c r="I235" s="6"/>
      <c r="J235" s="6"/>
      <c r="K235" s="6"/>
      <c r="L235" s="6"/>
      <c r="M235" s="6"/>
      <c r="N235" s="6"/>
      <c r="O235" s="6"/>
      <c r="P235" s="6"/>
      <c r="Q235" s="6"/>
      <c r="R235" s="6"/>
      <c r="S235" s="6"/>
      <c r="T235" s="6"/>
      <c r="U235" s="6"/>
      <c r="V235" s="130"/>
      <c r="W235" s="130"/>
      <c r="X235" s="6"/>
      <c r="Y235" s="130"/>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row>
    <row r="236" spans="1:51" ht="15.75" customHeight="1">
      <c r="A236" s="6"/>
      <c r="B236" s="6"/>
      <c r="C236" s="6"/>
      <c r="D236" s="6"/>
      <c r="E236" s="6"/>
      <c r="F236" s="6"/>
      <c r="G236" s="130"/>
      <c r="H236" s="6"/>
      <c r="I236" s="6"/>
      <c r="J236" s="6"/>
      <c r="K236" s="6"/>
      <c r="L236" s="6"/>
      <c r="M236" s="6"/>
      <c r="N236" s="6"/>
      <c r="O236" s="6"/>
      <c r="P236" s="6"/>
      <c r="Q236" s="6"/>
      <c r="R236" s="6"/>
      <c r="S236" s="6"/>
      <c r="T236" s="6"/>
      <c r="U236" s="6"/>
      <c r="V236" s="130"/>
      <c r="W236" s="130"/>
      <c r="X236" s="6"/>
      <c r="Y236" s="130"/>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row>
    <row r="237" spans="1:51" ht="15.75" customHeight="1">
      <c r="A237" s="6"/>
      <c r="B237" s="6"/>
      <c r="C237" s="6"/>
      <c r="D237" s="6"/>
      <c r="E237" s="6"/>
      <c r="F237" s="6"/>
      <c r="G237" s="130"/>
      <c r="H237" s="6"/>
      <c r="I237" s="6"/>
      <c r="J237" s="6"/>
      <c r="K237" s="6"/>
      <c r="L237" s="6"/>
      <c r="M237" s="6"/>
      <c r="N237" s="6"/>
      <c r="O237" s="6"/>
      <c r="P237" s="6"/>
      <c r="Q237" s="6"/>
      <c r="R237" s="6"/>
      <c r="S237" s="6"/>
      <c r="T237" s="6"/>
      <c r="U237" s="6"/>
      <c r="V237" s="130"/>
      <c r="W237" s="130"/>
      <c r="X237" s="6"/>
      <c r="Y237" s="130"/>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row>
    <row r="238" spans="1:51" ht="15.75" customHeight="1">
      <c r="A238" s="6"/>
      <c r="B238" s="6"/>
      <c r="C238" s="6"/>
      <c r="D238" s="6"/>
      <c r="E238" s="6"/>
      <c r="F238" s="6"/>
      <c r="G238" s="130"/>
      <c r="H238" s="6"/>
      <c r="I238" s="6"/>
      <c r="J238" s="6"/>
      <c r="K238" s="6"/>
      <c r="L238" s="6"/>
      <c r="M238" s="6"/>
      <c r="N238" s="6"/>
      <c r="O238" s="6"/>
      <c r="P238" s="6"/>
      <c r="Q238" s="6"/>
      <c r="R238" s="6"/>
      <c r="S238" s="6"/>
      <c r="T238" s="6"/>
      <c r="U238" s="6"/>
      <c r="V238" s="130"/>
      <c r="W238" s="130"/>
      <c r="X238" s="6"/>
      <c r="Y238" s="130"/>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row>
    <row r="239" spans="1:51" ht="15.75" customHeight="1">
      <c r="A239" s="6"/>
      <c r="B239" s="6"/>
      <c r="C239" s="6"/>
      <c r="D239" s="6"/>
      <c r="E239" s="6"/>
      <c r="F239" s="6"/>
      <c r="G239" s="130"/>
      <c r="H239" s="6"/>
      <c r="I239" s="6"/>
      <c r="J239" s="6"/>
      <c r="K239" s="6"/>
      <c r="L239" s="6"/>
      <c r="M239" s="6"/>
      <c r="N239" s="6"/>
      <c r="O239" s="6"/>
      <c r="P239" s="6"/>
      <c r="Q239" s="6"/>
      <c r="R239" s="6"/>
      <c r="S239" s="6"/>
      <c r="T239" s="6"/>
      <c r="U239" s="6"/>
      <c r="V239" s="130"/>
      <c r="W239" s="130"/>
      <c r="X239" s="6"/>
      <c r="Y239" s="130"/>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row>
    <row r="240" spans="1:51" ht="15.75" customHeight="1">
      <c r="A240" s="6"/>
      <c r="B240" s="6"/>
      <c r="C240" s="6"/>
      <c r="D240" s="6"/>
      <c r="E240" s="6"/>
      <c r="F240" s="6"/>
      <c r="G240" s="130"/>
      <c r="H240" s="6"/>
      <c r="I240" s="6"/>
      <c r="J240" s="6"/>
      <c r="K240" s="6"/>
      <c r="L240" s="6"/>
      <c r="M240" s="6"/>
      <c r="N240" s="6"/>
      <c r="O240" s="6"/>
      <c r="P240" s="6"/>
      <c r="Q240" s="6"/>
      <c r="R240" s="6"/>
      <c r="S240" s="6"/>
      <c r="T240" s="6"/>
      <c r="U240" s="6"/>
      <c r="V240" s="130"/>
      <c r="W240" s="130"/>
      <c r="X240" s="6"/>
      <c r="Y240" s="130"/>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row>
    <row r="241" spans="1:51" ht="15.75" customHeight="1">
      <c r="A241" s="6"/>
      <c r="B241" s="6"/>
      <c r="C241" s="6"/>
      <c r="D241" s="6"/>
      <c r="E241" s="6"/>
      <c r="F241" s="6"/>
      <c r="G241" s="130"/>
      <c r="H241" s="6"/>
      <c r="I241" s="6"/>
      <c r="J241" s="6"/>
      <c r="K241" s="6"/>
      <c r="L241" s="6"/>
      <c r="M241" s="6"/>
      <c r="N241" s="6"/>
      <c r="O241" s="6"/>
      <c r="P241" s="6"/>
      <c r="Q241" s="6"/>
      <c r="R241" s="6"/>
      <c r="S241" s="6"/>
      <c r="T241" s="6"/>
      <c r="U241" s="6"/>
      <c r="V241" s="130"/>
      <c r="W241" s="130"/>
      <c r="X241" s="6"/>
      <c r="Y241" s="130"/>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row>
    <row r="242" spans="1:51" ht="15.75" customHeight="1">
      <c r="A242" s="6"/>
      <c r="B242" s="6"/>
      <c r="C242" s="6"/>
      <c r="D242" s="6"/>
      <c r="E242" s="6"/>
      <c r="F242" s="6"/>
      <c r="G242" s="130"/>
      <c r="H242" s="6"/>
      <c r="I242" s="6"/>
      <c r="J242" s="6"/>
      <c r="K242" s="6"/>
      <c r="L242" s="6"/>
      <c r="M242" s="6"/>
      <c r="N242" s="6"/>
      <c r="O242" s="6"/>
      <c r="P242" s="6"/>
      <c r="Q242" s="6"/>
      <c r="R242" s="6"/>
      <c r="S242" s="6"/>
      <c r="T242" s="6"/>
      <c r="U242" s="6"/>
      <c r="V242" s="130"/>
      <c r="W242" s="130"/>
      <c r="X242" s="6"/>
      <c r="Y242" s="130"/>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row>
    <row r="243" spans="1:51" ht="15.75" customHeight="1">
      <c r="A243" s="6"/>
      <c r="B243" s="6"/>
      <c r="C243" s="6"/>
      <c r="D243" s="6"/>
      <c r="E243" s="6"/>
      <c r="F243" s="6"/>
      <c r="G243" s="130"/>
      <c r="H243" s="6"/>
      <c r="I243" s="6"/>
      <c r="J243" s="6"/>
      <c r="K243" s="6"/>
      <c r="L243" s="6"/>
      <c r="M243" s="6"/>
      <c r="N243" s="6"/>
      <c r="O243" s="6"/>
      <c r="P243" s="6"/>
      <c r="Q243" s="6"/>
      <c r="R243" s="6"/>
      <c r="S243" s="6"/>
      <c r="T243" s="6"/>
      <c r="U243" s="6"/>
      <c r="V243" s="130"/>
      <c r="W243" s="130"/>
      <c r="X243" s="6"/>
      <c r="Y243" s="130"/>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row>
    <row r="244" spans="1:51" ht="15.75" customHeight="1">
      <c r="A244" s="6"/>
      <c r="B244" s="6"/>
      <c r="C244" s="6"/>
      <c r="D244" s="6"/>
      <c r="E244" s="6"/>
      <c r="F244" s="6"/>
      <c r="G244" s="130"/>
      <c r="H244" s="6"/>
      <c r="I244" s="6"/>
      <c r="J244" s="6"/>
      <c r="K244" s="6"/>
      <c r="L244" s="6"/>
      <c r="M244" s="6"/>
      <c r="N244" s="6"/>
      <c r="O244" s="6"/>
      <c r="P244" s="6"/>
      <c r="Q244" s="6"/>
      <c r="R244" s="6"/>
      <c r="S244" s="6"/>
      <c r="T244" s="6"/>
      <c r="U244" s="6"/>
      <c r="V244" s="130"/>
      <c r="W244" s="130"/>
      <c r="X244" s="6"/>
      <c r="Y244" s="130"/>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row>
    <row r="245" spans="1:51" ht="15.75" customHeight="1">
      <c r="A245" s="6"/>
      <c r="B245" s="6"/>
      <c r="C245" s="6"/>
      <c r="D245" s="6"/>
      <c r="E245" s="6"/>
      <c r="F245" s="6"/>
      <c r="G245" s="130"/>
      <c r="H245" s="6"/>
      <c r="I245" s="6"/>
      <c r="J245" s="6"/>
      <c r="K245" s="6"/>
      <c r="L245" s="6"/>
      <c r="M245" s="6"/>
      <c r="N245" s="6"/>
      <c r="O245" s="6"/>
      <c r="P245" s="6"/>
      <c r="Q245" s="6"/>
      <c r="R245" s="6"/>
      <c r="S245" s="6"/>
      <c r="T245" s="6"/>
      <c r="U245" s="6"/>
      <c r="V245" s="130"/>
      <c r="W245" s="130"/>
      <c r="X245" s="6"/>
      <c r="Y245" s="130"/>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row>
    <row r="246" spans="1:51" ht="15.75" customHeight="1">
      <c r="A246" s="6"/>
      <c r="B246" s="6"/>
      <c r="C246" s="6"/>
      <c r="D246" s="6"/>
      <c r="E246" s="6"/>
      <c r="F246" s="6"/>
      <c r="G246" s="130"/>
      <c r="H246" s="6"/>
      <c r="I246" s="6"/>
      <c r="J246" s="6"/>
      <c r="K246" s="6"/>
      <c r="L246" s="6"/>
      <c r="M246" s="6"/>
      <c r="N246" s="6"/>
      <c r="O246" s="6"/>
      <c r="P246" s="6"/>
      <c r="Q246" s="6"/>
      <c r="R246" s="6"/>
      <c r="S246" s="6"/>
      <c r="T246" s="6"/>
      <c r="U246" s="6"/>
      <c r="V246" s="130"/>
      <c r="W246" s="130"/>
      <c r="X246" s="6"/>
      <c r="Y246" s="130"/>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row>
    <row r="247" spans="1:51" ht="15.75" customHeight="1">
      <c r="A247" s="6"/>
      <c r="B247" s="6"/>
      <c r="C247" s="6"/>
      <c r="D247" s="6"/>
      <c r="E247" s="6"/>
      <c r="F247" s="6"/>
      <c r="G247" s="130"/>
      <c r="H247" s="6"/>
      <c r="I247" s="6"/>
      <c r="J247" s="6"/>
      <c r="K247" s="6"/>
      <c r="L247" s="6"/>
      <c r="M247" s="6"/>
      <c r="N247" s="6"/>
      <c r="O247" s="6"/>
      <c r="P247" s="6"/>
      <c r="Q247" s="6"/>
      <c r="R247" s="6"/>
      <c r="S247" s="6"/>
      <c r="T247" s="6"/>
      <c r="U247" s="6"/>
      <c r="V247" s="130"/>
      <c r="W247" s="130"/>
      <c r="X247" s="6"/>
      <c r="Y247" s="130"/>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row>
    <row r="248" spans="1:51" ht="15.75" customHeight="1">
      <c r="A248" s="6"/>
      <c r="B248" s="6"/>
      <c r="C248" s="6"/>
      <c r="D248" s="6"/>
      <c r="E248" s="6"/>
      <c r="F248" s="6"/>
      <c r="G248" s="130"/>
      <c r="H248" s="6"/>
      <c r="I248" s="6"/>
      <c r="J248" s="6"/>
      <c r="K248" s="6"/>
      <c r="L248" s="6"/>
      <c r="M248" s="6"/>
      <c r="N248" s="6"/>
      <c r="O248" s="6"/>
      <c r="P248" s="6"/>
      <c r="Q248" s="6"/>
      <c r="R248" s="6"/>
      <c r="S248" s="6"/>
      <c r="T248" s="6"/>
      <c r="U248" s="6"/>
      <c r="V248" s="130"/>
      <c r="W248" s="130"/>
      <c r="X248" s="6"/>
      <c r="Y248" s="130"/>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row>
    <row r="249" spans="1:51" ht="15.75" customHeight="1">
      <c r="A249" s="6"/>
      <c r="B249" s="6"/>
      <c r="C249" s="6"/>
      <c r="D249" s="6"/>
      <c r="E249" s="6"/>
      <c r="F249" s="6"/>
      <c r="G249" s="130"/>
      <c r="H249" s="6"/>
      <c r="I249" s="6"/>
      <c r="J249" s="6"/>
      <c r="K249" s="6"/>
      <c r="L249" s="6"/>
      <c r="M249" s="6"/>
      <c r="N249" s="6"/>
      <c r="O249" s="6"/>
      <c r="P249" s="6"/>
      <c r="Q249" s="6"/>
      <c r="R249" s="6"/>
      <c r="S249" s="6"/>
      <c r="T249" s="6"/>
      <c r="U249" s="6"/>
      <c r="V249" s="130"/>
      <c r="W249" s="130"/>
      <c r="X249" s="6"/>
      <c r="Y249" s="130"/>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row>
    <row r="250" spans="1:51" ht="15.75" customHeight="1">
      <c r="A250" s="6"/>
      <c r="B250" s="6"/>
      <c r="C250" s="6"/>
      <c r="D250" s="6"/>
      <c r="E250" s="6"/>
      <c r="F250" s="6"/>
      <c r="G250" s="130"/>
      <c r="H250" s="6"/>
      <c r="I250" s="6"/>
      <c r="J250" s="6"/>
      <c r="K250" s="6"/>
      <c r="L250" s="6"/>
      <c r="M250" s="6"/>
      <c r="N250" s="6"/>
      <c r="O250" s="6"/>
      <c r="P250" s="6"/>
      <c r="Q250" s="6"/>
      <c r="R250" s="6"/>
      <c r="S250" s="6"/>
      <c r="T250" s="6"/>
      <c r="U250" s="6"/>
      <c r="V250" s="130"/>
      <c r="W250" s="130"/>
      <c r="X250" s="6"/>
      <c r="Y250" s="130"/>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row>
    <row r="251" spans="1:51" ht="15.75" customHeight="1">
      <c r="A251" s="6"/>
      <c r="B251" s="6"/>
      <c r="C251" s="6"/>
      <c r="D251" s="6"/>
      <c r="E251" s="6"/>
      <c r="F251" s="6"/>
      <c r="G251" s="130"/>
      <c r="H251" s="6"/>
      <c r="I251" s="6"/>
      <c r="J251" s="6"/>
      <c r="K251" s="6"/>
      <c r="L251" s="6"/>
      <c r="M251" s="6"/>
      <c r="N251" s="6"/>
      <c r="O251" s="6"/>
      <c r="P251" s="6"/>
      <c r="Q251" s="6"/>
      <c r="R251" s="6"/>
      <c r="S251" s="6"/>
      <c r="T251" s="6"/>
      <c r="U251" s="6"/>
      <c r="V251" s="130"/>
      <c r="W251" s="130"/>
      <c r="X251" s="6"/>
      <c r="Y251" s="130"/>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row>
    <row r="252" spans="1:51" ht="15.75" customHeight="1">
      <c r="A252" s="6"/>
      <c r="B252" s="6"/>
      <c r="C252" s="6"/>
      <c r="D252" s="6"/>
      <c r="E252" s="6"/>
      <c r="F252" s="6"/>
      <c r="G252" s="130"/>
      <c r="H252" s="6"/>
      <c r="I252" s="6"/>
      <c r="J252" s="6"/>
      <c r="K252" s="6"/>
      <c r="L252" s="6"/>
      <c r="M252" s="6"/>
      <c r="N252" s="6"/>
      <c r="O252" s="6"/>
      <c r="P252" s="6"/>
      <c r="Q252" s="6"/>
      <c r="R252" s="6"/>
      <c r="S252" s="6"/>
      <c r="T252" s="6"/>
      <c r="U252" s="6"/>
      <c r="V252" s="130"/>
      <c r="W252" s="130"/>
      <c r="X252" s="6"/>
      <c r="Y252" s="130"/>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row>
    <row r="253" spans="1:51" ht="15.75" customHeight="1">
      <c r="A253" s="6"/>
      <c r="B253" s="6"/>
      <c r="C253" s="6"/>
      <c r="D253" s="6"/>
      <c r="E253" s="6"/>
      <c r="F253" s="6"/>
      <c r="G253" s="130"/>
      <c r="H253" s="6"/>
      <c r="I253" s="6"/>
      <c r="J253" s="6"/>
      <c r="K253" s="6"/>
      <c r="L253" s="6"/>
      <c r="M253" s="6"/>
      <c r="N253" s="6"/>
      <c r="O253" s="6"/>
      <c r="P253" s="6"/>
      <c r="Q253" s="6"/>
      <c r="R253" s="6"/>
      <c r="S253" s="6"/>
      <c r="T253" s="6"/>
      <c r="U253" s="6"/>
      <c r="V253" s="130"/>
      <c r="W253" s="130"/>
      <c r="X253" s="6"/>
      <c r="Y253" s="130"/>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row>
    <row r="254" spans="1:51" ht="15.75" customHeight="1">
      <c r="A254" s="6"/>
      <c r="B254" s="6"/>
      <c r="C254" s="6"/>
      <c r="D254" s="6"/>
      <c r="E254" s="6"/>
      <c r="F254" s="6"/>
      <c r="G254" s="130"/>
      <c r="H254" s="6"/>
      <c r="I254" s="6"/>
      <c r="J254" s="6"/>
      <c r="K254" s="6"/>
      <c r="L254" s="6"/>
      <c r="M254" s="6"/>
      <c r="N254" s="6"/>
      <c r="O254" s="6"/>
      <c r="P254" s="6"/>
      <c r="Q254" s="6"/>
      <c r="R254" s="6"/>
      <c r="S254" s="6"/>
      <c r="T254" s="6"/>
      <c r="U254" s="6"/>
      <c r="V254" s="130"/>
      <c r="W254" s="130"/>
      <c r="X254" s="6"/>
      <c r="Y254" s="130"/>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row>
    <row r="255" spans="1:51" ht="15.75" customHeight="1">
      <c r="A255" s="6"/>
      <c r="B255" s="6"/>
      <c r="C255" s="6"/>
      <c r="D255" s="6"/>
      <c r="E255" s="6"/>
      <c r="F255" s="6"/>
      <c r="G255" s="130"/>
      <c r="H255" s="6"/>
      <c r="I255" s="6"/>
      <c r="J255" s="6"/>
      <c r="K255" s="6"/>
      <c r="L255" s="6"/>
      <c r="M255" s="6"/>
      <c r="N255" s="6"/>
      <c r="O255" s="6"/>
      <c r="P255" s="6"/>
      <c r="Q255" s="6"/>
      <c r="R255" s="6"/>
      <c r="S255" s="6"/>
      <c r="T255" s="6"/>
      <c r="U255" s="6"/>
      <c r="V255" s="130"/>
      <c r="W255" s="130"/>
      <c r="X255" s="6"/>
      <c r="Y255" s="130"/>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row>
    <row r="256" spans="1:51" ht="15.75" customHeight="1">
      <c r="A256" s="6"/>
      <c r="B256" s="6"/>
      <c r="C256" s="6"/>
      <c r="D256" s="6"/>
      <c r="E256" s="6"/>
      <c r="F256" s="6"/>
      <c r="G256" s="130"/>
      <c r="H256" s="6"/>
      <c r="I256" s="6"/>
      <c r="J256" s="6"/>
      <c r="K256" s="6"/>
      <c r="L256" s="6"/>
      <c r="M256" s="6"/>
      <c r="N256" s="6"/>
      <c r="O256" s="6"/>
      <c r="P256" s="6"/>
      <c r="Q256" s="6"/>
      <c r="R256" s="6"/>
      <c r="S256" s="6"/>
      <c r="T256" s="6"/>
      <c r="U256" s="6"/>
      <c r="V256" s="130"/>
      <c r="W256" s="130"/>
      <c r="X256" s="6"/>
      <c r="Y256" s="130"/>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row>
    <row r="257" spans="1:51" ht="15.75" customHeight="1">
      <c r="A257" s="6"/>
      <c r="B257" s="6"/>
      <c r="C257" s="6"/>
      <c r="D257" s="6"/>
      <c r="E257" s="6"/>
      <c r="F257" s="6"/>
      <c r="G257" s="130"/>
      <c r="H257" s="6"/>
      <c r="I257" s="6"/>
      <c r="J257" s="6"/>
      <c r="K257" s="6"/>
      <c r="L257" s="6"/>
      <c r="M257" s="6"/>
      <c r="N257" s="6"/>
      <c r="O257" s="6"/>
      <c r="P257" s="6"/>
      <c r="Q257" s="6"/>
      <c r="R257" s="6"/>
      <c r="S257" s="6"/>
      <c r="T257" s="6"/>
      <c r="U257" s="6"/>
      <c r="V257" s="130"/>
      <c r="W257" s="130"/>
      <c r="X257" s="6"/>
      <c r="Y257" s="130"/>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row>
    <row r="258" spans="1:51" ht="15.75" customHeight="1">
      <c r="A258" s="6"/>
      <c r="B258" s="6"/>
      <c r="C258" s="6"/>
      <c r="D258" s="6"/>
      <c r="E258" s="6"/>
      <c r="F258" s="6"/>
      <c r="G258" s="130"/>
      <c r="H258" s="6"/>
      <c r="I258" s="6"/>
      <c r="J258" s="6"/>
      <c r="K258" s="6"/>
      <c r="L258" s="6"/>
      <c r="M258" s="6"/>
      <c r="N258" s="6"/>
      <c r="O258" s="6"/>
      <c r="P258" s="6"/>
      <c r="Q258" s="6"/>
      <c r="R258" s="6"/>
      <c r="S258" s="6"/>
      <c r="T258" s="6"/>
      <c r="U258" s="6"/>
      <c r="V258" s="130"/>
      <c r="W258" s="130"/>
      <c r="X258" s="6"/>
      <c r="Y258" s="130"/>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row>
    <row r="259" spans="1:51" ht="15.75" customHeight="1">
      <c r="A259" s="6"/>
      <c r="B259" s="6"/>
      <c r="C259" s="6"/>
      <c r="D259" s="6"/>
      <c r="E259" s="6"/>
      <c r="F259" s="6"/>
      <c r="G259" s="130"/>
      <c r="H259" s="6"/>
      <c r="I259" s="6"/>
      <c r="J259" s="6"/>
      <c r="K259" s="6"/>
      <c r="L259" s="6"/>
      <c r="M259" s="6"/>
      <c r="N259" s="6"/>
      <c r="O259" s="6"/>
      <c r="P259" s="6"/>
      <c r="Q259" s="6"/>
      <c r="R259" s="6"/>
      <c r="S259" s="6"/>
      <c r="T259" s="6"/>
      <c r="U259" s="6"/>
      <c r="V259" s="130"/>
      <c r="W259" s="130"/>
      <c r="X259" s="6"/>
      <c r="Y259" s="130"/>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row>
    <row r="260" spans="1:51" ht="15.75" customHeight="1">
      <c r="A260" s="6"/>
      <c r="B260" s="6"/>
      <c r="C260" s="6"/>
      <c r="D260" s="6"/>
      <c r="E260" s="6"/>
      <c r="F260" s="6"/>
      <c r="G260" s="130"/>
      <c r="H260" s="6"/>
      <c r="I260" s="6"/>
      <c r="J260" s="6"/>
      <c r="K260" s="6"/>
      <c r="L260" s="6"/>
      <c r="M260" s="6"/>
      <c r="N260" s="6"/>
      <c r="O260" s="6"/>
      <c r="P260" s="6"/>
      <c r="Q260" s="6"/>
      <c r="R260" s="6"/>
      <c r="S260" s="6"/>
      <c r="T260" s="6"/>
      <c r="U260" s="6"/>
      <c r="V260" s="130"/>
      <c r="W260" s="130"/>
      <c r="X260" s="6"/>
      <c r="Y260" s="130"/>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row>
    <row r="261" spans="1:51" ht="15.75" customHeight="1">
      <c r="A261" s="6"/>
      <c r="B261" s="6"/>
      <c r="C261" s="6"/>
      <c r="D261" s="6"/>
      <c r="E261" s="6"/>
      <c r="F261" s="6"/>
      <c r="G261" s="130"/>
      <c r="H261" s="6"/>
      <c r="I261" s="6"/>
      <c r="J261" s="6"/>
      <c r="K261" s="6"/>
      <c r="L261" s="6"/>
      <c r="M261" s="6"/>
      <c r="N261" s="6"/>
      <c r="O261" s="6"/>
      <c r="P261" s="6"/>
      <c r="Q261" s="6"/>
      <c r="R261" s="6"/>
      <c r="S261" s="6"/>
      <c r="T261" s="6"/>
      <c r="U261" s="6"/>
      <c r="V261" s="130"/>
      <c r="W261" s="130"/>
      <c r="X261" s="6"/>
      <c r="Y261" s="130"/>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row>
    <row r="262" spans="1:51" ht="15.75" customHeight="1">
      <c r="A262" s="6"/>
      <c r="B262" s="6"/>
      <c r="C262" s="6"/>
      <c r="D262" s="6"/>
      <c r="E262" s="6"/>
      <c r="F262" s="6"/>
      <c r="G262" s="130"/>
      <c r="H262" s="6"/>
      <c r="I262" s="6"/>
      <c r="J262" s="6"/>
      <c r="K262" s="6"/>
      <c r="L262" s="6"/>
      <c r="M262" s="6"/>
      <c r="N262" s="6"/>
      <c r="O262" s="6"/>
      <c r="P262" s="6"/>
      <c r="Q262" s="6"/>
      <c r="R262" s="6"/>
      <c r="S262" s="6"/>
      <c r="T262" s="6"/>
      <c r="U262" s="6"/>
      <c r="V262" s="130"/>
      <c r="W262" s="130"/>
      <c r="X262" s="6"/>
      <c r="Y262" s="130"/>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row>
    <row r="263" spans="1:51" ht="15.75" customHeight="1">
      <c r="A263" s="6"/>
      <c r="B263" s="6"/>
      <c r="C263" s="6"/>
      <c r="D263" s="6"/>
      <c r="E263" s="6"/>
      <c r="F263" s="6"/>
      <c r="G263" s="130"/>
      <c r="H263" s="6"/>
      <c r="I263" s="6"/>
      <c r="J263" s="6"/>
      <c r="K263" s="6"/>
      <c r="L263" s="6"/>
      <c r="M263" s="6"/>
      <c r="N263" s="6"/>
      <c r="O263" s="6"/>
      <c r="P263" s="6"/>
      <c r="Q263" s="6"/>
      <c r="R263" s="6"/>
      <c r="S263" s="6"/>
      <c r="T263" s="6"/>
      <c r="U263" s="6"/>
      <c r="V263" s="130"/>
      <c r="W263" s="130"/>
      <c r="X263" s="6"/>
      <c r="Y263" s="130"/>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row>
    <row r="264" spans="1:51" ht="15.75" customHeight="1">
      <c r="A264" s="6"/>
      <c r="B264" s="6"/>
      <c r="C264" s="6"/>
      <c r="D264" s="6"/>
      <c r="E264" s="6"/>
      <c r="F264" s="6"/>
      <c r="G264" s="130"/>
      <c r="H264" s="6"/>
      <c r="I264" s="6"/>
      <c r="J264" s="6"/>
      <c r="K264" s="6"/>
      <c r="L264" s="6"/>
      <c r="M264" s="6"/>
      <c r="N264" s="6"/>
      <c r="O264" s="6"/>
      <c r="P264" s="6"/>
      <c r="Q264" s="6"/>
      <c r="R264" s="6"/>
      <c r="S264" s="6"/>
      <c r="T264" s="6"/>
      <c r="U264" s="6"/>
      <c r="V264" s="130"/>
      <c r="W264" s="130"/>
      <c r="X264" s="6"/>
      <c r="Y264" s="130"/>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row>
    <row r="265" spans="1:51" ht="15.75" customHeight="1">
      <c r="A265" s="6"/>
      <c r="B265" s="6"/>
      <c r="C265" s="6"/>
      <c r="D265" s="6"/>
      <c r="E265" s="6"/>
      <c r="F265" s="6"/>
      <c r="G265" s="130"/>
      <c r="H265" s="6"/>
      <c r="I265" s="6"/>
      <c r="J265" s="6"/>
      <c r="K265" s="6"/>
      <c r="L265" s="6"/>
      <c r="M265" s="6"/>
      <c r="N265" s="6"/>
      <c r="O265" s="6"/>
      <c r="P265" s="6"/>
      <c r="Q265" s="6"/>
      <c r="R265" s="6"/>
      <c r="S265" s="6"/>
      <c r="T265" s="6"/>
      <c r="U265" s="6"/>
      <c r="V265" s="130"/>
      <c r="W265" s="130"/>
      <c r="X265" s="6"/>
      <c r="Y265" s="130"/>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row>
    <row r="266" spans="1:51" ht="15.75" customHeight="1">
      <c r="A266" s="6"/>
      <c r="B266" s="6"/>
      <c r="C266" s="6"/>
      <c r="D266" s="6"/>
      <c r="E266" s="6"/>
      <c r="F266" s="6"/>
      <c r="G266" s="130"/>
      <c r="H266" s="6"/>
      <c r="I266" s="6"/>
      <c r="J266" s="6"/>
      <c r="K266" s="6"/>
      <c r="L266" s="6"/>
      <c r="M266" s="6"/>
      <c r="N266" s="6"/>
      <c r="O266" s="6"/>
      <c r="P266" s="6"/>
      <c r="Q266" s="6"/>
      <c r="R266" s="6"/>
      <c r="S266" s="6"/>
      <c r="T266" s="6"/>
      <c r="U266" s="6"/>
      <c r="V266" s="130"/>
      <c r="W266" s="130"/>
      <c r="X266" s="6"/>
      <c r="Y266" s="130"/>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row>
    <row r="267" spans="1:51" ht="15.75" customHeight="1">
      <c r="A267" s="6"/>
      <c r="B267" s="6"/>
      <c r="C267" s="6"/>
      <c r="D267" s="6"/>
      <c r="E267" s="6"/>
      <c r="F267" s="6"/>
      <c r="G267" s="130"/>
      <c r="H267" s="6"/>
      <c r="I267" s="6"/>
      <c r="J267" s="6"/>
      <c r="K267" s="6"/>
      <c r="L267" s="6"/>
      <c r="M267" s="6"/>
      <c r="N267" s="6"/>
      <c r="O267" s="6"/>
      <c r="P267" s="6"/>
      <c r="Q267" s="6"/>
      <c r="R267" s="6"/>
      <c r="S267" s="6"/>
      <c r="T267" s="6"/>
      <c r="U267" s="6"/>
      <c r="V267" s="130"/>
      <c r="W267" s="130"/>
      <c r="X267" s="6"/>
      <c r="Y267" s="130"/>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row>
    <row r="268" spans="1:51" ht="15.75" customHeight="1">
      <c r="A268" s="6"/>
      <c r="B268" s="6"/>
      <c r="C268" s="6"/>
      <c r="D268" s="6"/>
      <c r="E268" s="6"/>
      <c r="F268" s="6"/>
      <c r="G268" s="130"/>
      <c r="H268" s="6"/>
      <c r="I268" s="6"/>
      <c r="J268" s="6"/>
      <c r="K268" s="6"/>
      <c r="L268" s="6"/>
      <c r="M268" s="6"/>
      <c r="N268" s="6"/>
      <c r="O268" s="6"/>
      <c r="P268" s="6"/>
      <c r="Q268" s="6"/>
      <c r="R268" s="6"/>
      <c r="S268" s="6"/>
      <c r="T268" s="6"/>
      <c r="U268" s="6"/>
      <c r="V268" s="130"/>
      <c r="W268" s="130"/>
      <c r="X268" s="6"/>
      <c r="Y268" s="130"/>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row>
    <row r="269" spans="1:51" ht="15.75" customHeight="1">
      <c r="A269" s="6"/>
      <c r="B269" s="6"/>
      <c r="C269" s="6"/>
      <c r="D269" s="6"/>
      <c r="E269" s="6"/>
      <c r="F269" s="6"/>
      <c r="G269" s="130"/>
      <c r="H269" s="6"/>
      <c r="I269" s="6"/>
      <c r="J269" s="6"/>
      <c r="K269" s="6"/>
      <c r="L269" s="6"/>
      <c r="M269" s="6"/>
      <c r="N269" s="6"/>
      <c r="O269" s="6"/>
      <c r="P269" s="6"/>
      <c r="Q269" s="6"/>
      <c r="R269" s="6"/>
      <c r="S269" s="6"/>
      <c r="T269" s="6"/>
      <c r="U269" s="6"/>
      <c r="V269" s="130"/>
      <c r="W269" s="130"/>
      <c r="X269" s="6"/>
      <c r="Y269" s="130"/>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row>
    <row r="270" spans="1:51" ht="15.75" customHeight="1">
      <c r="A270" s="6"/>
      <c r="B270" s="6"/>
      <c r="C270" s="6"/>
      <c r="D270" s="6"/>
      <c r="E270" s="6"/>
      <c r="F270" s="6"/>
      <c r="G270" s="130"/>
      <c r="H270" s="6"/>
      <c r="I270" s="6"/>
      <c r="J270" s="6"/>
      <c r="K270" s="6"/>
      <c r="L270" s="6"/>
      <c r="M270" s="6"/>
      <c r="N270" s="6"/>
      <c r="O270" s="6"/>
      <c r="P270" s="6"/>
      <c r="Q270" s="6"/>
      <c r="R270" s="6"/>
      <c r="S270" s="6"/>
      <c r="T270" s="6"/>
      <c r="U270" s="6"/>
      <c r="V270" s="130"/>
      <c r="W270" s="130"/>
      <c r="X270" s="6"/>
      <c r="Y270" s="130"/>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row>
    <row r="271" spans="1:51" ht="15.75" customHeight="1">
      <c r="A271" s="6"/>
      <c r="B271" s="6"/>
      <c r="C271" s="6"/>
      <c r="D271" s="6"/>
      <c r="E271" s="6"/>
      <c r="F271" s="6"/>
      <c r="G271" s="130"/>
      <c r="H271" s="6"/>
      <c r="I271" s="6"/>
      <c r="J271" s="6"/>
      <c r="K271" s="6"/>
      <c r="L271" s="6"/>
      <c r="M271" s="6"/>
      <c r="N271" s="6"/>
      <c r="O271" s="6"/>
      <c r="P271" s="6"/>
      <c r="Q271" s="6"/>
      <c r="R271" s="6"/>
      <c r="S271" s="6"/>
      <c r="T271" s="6"/>
      <c r="U271" s="6"/>
      <c r="V271" s="130"/>
      <c r="W271" s="130"/>
      <c r="X271" s="6"/>
      <c r="Y271" s="130"/>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row>
    <row r="272" spans="1:51" ht="15.75" customHeight="1">
      <c r="A272" s="6"/>
      <c r="B272" s="6"/>
      <c r="C272" s="6"/>
      <c r="D272" s="6"/>
      <c r="E272" s="6"/>
      <c r="F272" s="6"/>
      <c r="G272" s="130"/>
      <c r="H272" s="6"/>
      <c r="I272" s="6"/>
      <c r="J272" s="6"/>
      <c r="K272" s="6"/>
      <c r="L272" s="6"/>
      <c r="M272" s="6"/>
      <c r="N272" s="6"/>
      <c r="O272" s="6"/>
      <c r="P272" s="6"/>
      <c r="Q272" s="6"/>
      <c r="R272" s="6"/>
      <c r="S272" s="6"/>
      <c r="T272" s="6"/>
      <c r="U272" s="6"/>
      <c r="V272" s="130"/>
      <c r="W272" s="130"/>
      <c r="X272" s="6"/>
      <c r="Y272" s="130"/>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row>
    <row r="273" spans="1:51" ht="15.75" customHeight="1">
      <c r="A273" s="6"/>
      <c r="B273" s="6"/>
      <c r="C273" s="6"/>
      <c r="D273" s="6"/>
      <c r="E273" s="6"/>
      <c r="F273" s="6"/>
      <c r="G273" s="130"/>
      <c r="H273" s="6"/>
      <c r="I273" s="6"/>
      <c r="J273" s="6"/>
      <c r="K273" s="6"/>
      <c r="L273" s="6"/>
      <c r="M273" s="6"/>
      <c r="N273" s="6"/>
      <c r="O273" s="6"/>
      <c r="P273" s="6"/>
      <c r="Q273" s="6"/>
      <c r="R273" s="6"/>
      <c r="S273" s="6"/>
      <c r="T273" s="6"/>
      <c r="U273" s="6"/>
      <c r="V273" s="130"/>
      <c r="W273" s="130"/>
      <c r="X273" s="6"/>
      <c r="Y273" s="130"/>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row>
    <row r="274" spans="1:51" ht="15.75" customHeight="1">
      <c r="A274" s="6"/>
      <c r="B274" s="6"/>
      <c r="C274" s="6"/>
      <c r="D274" s="6"/>
      <c r="E274" s="6"/>
      <c r="F274" s="6"/>
      <c r="G274" s="130"/>
      <c r="H274" s="6"/>
      <c r="I274" s="6"/>
      <c r="J274" s="6"/>
      <c r="K274" s="6"/>
      <c r="L274" s="6"/>
      <c r="M274" s="6"/>
      <c r="N274" s="6"/>
      <c r="O274" s="6"/>
      <c r="P274" s="6"/>
      <c r="Q274" s="6"/>
      <c r="R274" s="6"/>
      <c r="S274" s="6"/>
      <c r="T274" s="6"/>
      <c r="U274" s="6"/>
      <c r="V274" s="130"/>
      <c r="W274" s="130"/>
      <c r="X274" s="6"/>
      <c r="Y274" s="130"/>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row>
    <row r="275" spans="1:51" ht="15.75" customHeight="1">
      <c r="A275" s="6"/>
      <c r="B275" s="6"/>
      <c r="C275" s="6"/>
      <c r="D275" s="6"/>
      <c r="E275" s="6"/>
      <c r="F275" s="6"/>
      <c r="G275" s="130"/>
      <c r="H275" s="6"/>
      <c r="I275" s="6"/>
      <c r="J275" s="6"/>
      <c r="K275" s="6"/>
      <c r="L275" s="6"/>
      <c r="M275" s="6"/>
      <c r="N275" s="6"/>
      <c r="O275" s="6"/>
      <c r="P275" s="6"/>
      <c r="Q275" s="6"/>
      <c r="R275" s="6"/>
      <c r="S275" s="6"/>
      <c r="T275" s="6"/>
      <c r="U275" s="6"/>
      <c r="V275" s="130"/>
      <c r="W275" s="130"/>
      <c r="X275" s="6"/>
      <c r="Y275" s="130"/>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row>
    <row r="276" spans="1:51" ht="15.75" customHeight="1">
      <c r="A276" s="6"/>
      <c r="B276" s="6"/>
      <c r="C276" s="6"/>
      <c r="D276" s="6"/>
      <c r="E276" s="6"/>
      <c r="F276" s="6"/>
      <c r="G276" s="130"/>
      <c r="H276" s="6"/>
      <c r="I276" s="6"/>
      <c r="J276" s="6"/>
      <c r="K276" s="6"/>
      <c r="L276" s="6"/>
      <c r="M276" s="6"/>
      <c r="N276" s="6"/>
      <c r="O276" s="6"/>
      <c r="P276" s="6"/>
      <c r="Q276" s="6"/>
      <c r="R276" s="6"/>
      <c r="S276" s="6"/>
      <c r="T276" s="6"/>
      <c r="U276" s="6"/>
      <c r="V276" s="130"/>
      <c r="W276" s="130"/>
      <c r="X276" s="6"/>
      <c r="Y276" s="130"/>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row>
    <row r="277" spans="1:51" ht="15.75" customHeight="1">
      <c r="A277" s="6"/>
      <c r="B277" s="6"/>
      <c r="C277" s="6"/>
      <c r="D277" s="6"/>
      <c r="E277" s="6"/>
      <c r="F277" s="6"/>
      <c r="G277" s="130"/>
      <c r="H277" s="6"/>
      <c r="I277" s="6"/>
      <c r="J277" s="6"/>
      <c r="K277" s="6"/>
      <c r="L277" s="6"/>
      <c r="M277" s="6"/>
      <c r="N277" s="6"/>
      <c r="O277" s="6"/>
      <c r="P277" s="6"/>
      <c r="Q277" s="6"/>
      <c r="R277" s="6"/>
      <c r="S277" s="6"/>
      <c r="T277" s="6"/>
      <c r="U277" s="6"/>
      <c r="V277" s="130"/>
      <c r="W277" s="130"/>
      <c r="X277" s="6"/>
      <c r="Y277" s="130"/>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row>
    <row r="278" spans="1:51" ht="15.75" customHeight="1">
      <c r="A278" s="6"/>
      <c r="B278" s="6"/>
      <c r="C278" s="6"/>
      <c r="D278" s="6"/>
      <c r="E278" s="6"/>
      <c r="F278" s="6"/>
      <c r="G278" s="130"/>
      <c r="H278" s="6"/>
      <c r="I278" s="6"/>
      <c r="J278" s="6"/>
      <c r="K278" s="6"/>
      <c r="L278" s="6"/>
      <c r="M278" s="6"/>
      <c r="N278" s="6"/>
      <c r="O278" s="6"/>
      <c r="P278" s="6"/>
      <c r="Q278" s="6"/>
      <c r="R278" s="6"/>
      <c r="S278" s="6"/>
      <c r="T278" s="6"/>
      <c r="U278" s="6"/>
      <c r="V278" s="130"/>
      <c r="W278" s="130"/>
      <c r="X278" s="6"/>
      <c r="Y278" s="130"/>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row>
    <row r="279" spans="1:51" ht="15.75" customHeight="1">
      <c r="A279" s="6"/>
      <c r="B279" s="6"/>
      <c r="C279" s="6"/>
      <c r="D279" s="6"/>
      <c r="E279" s="6"/>
      <c r="F279" s="6"/>
      <c r="G279" s="130"/>
      <c r="H279" s="6"/>
      <c r="I279" s="6"/>
      <c r="J279" s="6"/>
      <c r="K279" s="6"/>
      <c r="L279" s="6"/>
      <c r="M279" s="6"/>
      <c r="N279" s="6"/>
      <c r="O279" s="6"/>
      <c r="P279" s="6"/>
      <c r="Q279" s="6"/>
      <c r="R279" s="6"/>
      <c r="S279" s="6"/>
      <c r="T279" s="6"/>
      <c r="U279" s="6"/>
      <c r="V279" s="130"/>
      <c r="W279" s="130"/>
      <c r="X279" s="6"/>
      <c r="Y279" s="130"/>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row>
    <row r="280" spans="1:51" ht="15.75" customHeight="1">
      <c r="A280" s="6"/>
      <c r="B280" s="6"/>
      <c r="C280" s="6"/>
      <c r="D280" s="6"/>
      <c r="E280" s="6"/>
      <c r="F280" s="6"/>
      <c r="G280" s="130"/>
      <c r="H280" s="6"/>
      <c r="I280" s="6"/>
      <c r="J280" s="6"/>
      <c r="K280" s="6"/>
      <c r="L280" s="6"/>
      <c r="M280" s="6"/>
      <c r="N280" s="6"/>
      <c r="O280" s="6"/>
      <c r="P280" s="6"/>
      <c r="Q280" s="6"/>
      <c r="R280" s="6"/>
      <c r="S280" s="6"/>
      <c r="T280" s="6"/>
      <c r="U280" s="6"/>
      <c r="V280" s="130"/>
      <c r="W280" s="130"/>
      <c r="X280" s="6"/>
      <c r="Y280" s="130"/>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row>
    <row r="281" spans="1:51" ht="15.75" customHeight="1">
      <c r="A281" s="6"/>
      <c r="B281" s="6"/>
      <c r="C281" s="6"/>
      <c r="D281" s="6"/>
      <c r="E281" s="6"/>
      <c r="F281" s="6"/>
      <c r="G281" s="130"/>
      <c r="H281" s="6"/>
      <c r="I281" s="6"/>
      <c r="J281" s="6"/>
      <c r="K281" s="6"/>
      <c r="L281" s="6"/>
      <c r="M281" s="6"/>
      <c r="N281" s="6"/>
      <c r="O281" s="6"/>
      <c r="P281" s="6"/>
      <c r="Q281" s="6"/>
      <c r="R281" s="6"/>
      <c r="S281" s="6"/>
      <c r="T281" s="6"/>
      <c r="U281" s="6"/>
      <c r="V281" s="130"/>
      <c r="W281" s="130"/>
      <c r="X281" s="6"/>
      <c r="Y281" s="130"/>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row>
    <row r="282" spans="1:51" ht="15.75" customHeight="1">
      <c r="A282" s="6"/>
      <c r="B282" s="6"/>
      <c r="C282" s="6"/>
      <c r="D282" s="6"/>
      <c r="E282" s="6"/>
      <c r="F282" s="6"/>
      <c r="G282" s="130"/>
      <c r="H282" s="6"/>
      <c r="I282" s="6"/>
      <c r="J282" s="6"/>
      <c r="K282" s="6"/>
      <c r="L282" s="6"/>
      <c r="M282" s="6"/>
      <c r="N282" s="6"/>
      <c r="O282" s="6"/>
      <c r="P282" s="6"/>
      <c r="Q282" s="6"/>
      <c r="R282" s="6"/>
      <c r="S282" s="6"/>
      <c r="T282" s="6"/>
      <c r="U282" s="6"/>
      <c r="V282" s="130"/>
      <c r="W282" s="130"/>
      <c r="X282" s="6"/>
      <c r="Y282" s="130"/>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row>
    <row r="283" spans="1:51" ht="15.75" customHeight="1">
      <c r="A283" s="6"/>
      <c r="B283" s="6"/>
      <c r="C283" s="6"/>
      <c r="D283" s="6"/>
      <c r="E283" s="6"/>
      <c r="F283" s="6"/>
      <c r="G283" s="130"/>
      <c r="H283" s="6"/>
      <c r="I283" s="6"/>
      <c r="J283" s="6"/>
      <c r="K283" s="6"/>
      <c r="L283" s="6"/>
      <c r="M283" s="6"/>
      <c r="N283" s="6"/>
      <c r="O283" s="6"/>
      <c r="P283" s="6"/>
      <c r="Q283" s="6"/>
      <c r="R283" s="6"/>
      <c r="S283" s="6"/>
      <c r="T283" s="6"/>
      <c r="U283" s="6"/>
      <c r="V283" s="130"/>
      <c r="W283" s="130"/>
      <c r="X283" s="6"/>
      <c r="Y283" s="130"/>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row>
    <row r="284" spans="1:51" ht="15.75" customHeight="1">
      <c r="A284" s="6"/>
      <c r="B284" s="6"/>
      <c r="C284" s="6"/>
      <c r="D284" s="6"/>
      <c r="E284" s="6"/>
      <c r="F284" s="6"/>
      <c r="G284" s="130"/>
      <c r="H284" s="6"/>
      <c r="I284" s="6"/>
      <c r="J284" s="6"/>
      <c r="K284" s="6"/>
      <c r="L284" s="6"/>
      <c r="M284" s="6"/>
      <c r="N284" s="6"/>
      <c r="O284" s="6"/>
      <c r="P284" s="6"/>
      <c r="Q284" s="6"/>
      <c r="R284" s="6"/>
      <c r="S284" s="6"/>
      <c r="T284" s="6"/>
      <c r="U284" s="6"/>
      <c r="V284" s="130"/>
      <c r="W284" s="130"/>
      <c r="X284" s="6"/>
      <c r="Y284" s="130"/>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row>
    <row r="285" spans="1:51" ht="15.75" customHeight="1">
      <c r="A285" s="6"/>
      <c r="B285" s="6"/>
      <c r="C285" s="6"/>
      <c r="D285" s="6"/>
      <c r="E285" s="6"/>
      <c r="F285" s="6"/>
      <c r="G285" s="130"/>
      <c r="H285" s="6"/>
      <c r="I285" s="6"/>
      <c r="J285" s="6"/>
      <c r="K285" s="6"/>
      <c r="L285" s="6"/>
      <c r="M285" s="6"/>
      <c r="N285" s="6"/>
      <c r="O285" s="6"/>
      <c r="P285" s="6"/>
      <c r="Q285" s="6"/>
      <c r="R285" s="6"/>
      <c r="S285" s="6"/>
      <c r="T285" s="6"/>
      <c r="U285" s="6"/>
      <c r="V285" s="130"/>
      <c r="W285" s="130"/>
      <c r="X285" s="6"/>
      <c r="Y285" s="130"/>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row>
    <row r="286" spans="1:51" ht="15.75" customHeight="1">
      <c r="A286" s="6"/>
      <c r="B286" s="6"/>
      <c r="C286" s="6"/>
      <c r="D286" s="6"/>
      <c r="E286" s="6"/>
      <c r="F286" s="6"/>
      <c r="G286" s="130"/>
      <c r="H286" s="6"/>
      <c r="I286" s="6"/>
      <c r="J286" s="6"/>
      <c r="K286" s="6"/>
      <c r="L286" s="6"/>
      <c r="M286" s="6"/>
      <c r="N286" s="6"/>
      <c r="O286" s="6"/>
      <c r="P286" s="6"/>
      <c r="Q286" s="6"/>
      <c r="R286" s="6"/>
      <c r="S286" s="6"/>
      <c r="T286" s="6"/>
      <c r="U286" s="6"/>
      <c r="V286" s="130"/>
      <c r="W286" s="130"/>
      <c r="X286" s="6"/>
      <c r="Y286" s="130"/>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row>
    <row r="287" spans="1:51" ht="15.75" customHeight="1">
      <c r="A287" s="6"/>
      <c r="B287" s="6"/>
      <c r="C287" s="6"/>
      <c r="D287" s="6"/>
      <c r="E287" s="6"/>
      <c r="F287" s="6"/>
      <c r="G287" s="130"/>
      <c r="H287" s="6"/>
      <c r="I287" s="6"/>
      <c r="J287" s="6"/>
      <c r="K287" s="6"/>
      <c r="L287" s="6"/>
      <c r="M287" s="6"/>
      <c r="N287" s="6"/>
      <c r="O287" s="6"/>
      <c r="P287" s="6"/>
      <c r="Q287" s="6"/>
      <c r="R287" s="6"/>
      <c r="S287" s="6"/>
      <c r="T287" s="6"/>
      <c r="U287" s="6"/>
      <c r="V287" s="130"/>
      <c r="W287" s="130"/>
      <c r="X287" s="6"/>
      <c r="Y287" s="130"/>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row>
    <row r="288" spans="1:51" ht="15.75" customHeight="1">
      <c r="A288" s="6"/>
      <c r="B288" s="6"/>
      <c r="C288" s="6"/>
      <c r="D288" s="6"/>
      <c r="E288" s="6"/>
      <c r="F288" s="6"/>
      <c r="G288" s="130"/>
      <c r="H288" s="6"/>
      <c r="I288" s="6"/>
      <c r="J288" s="6"/>
      <c r="K288" s="6"/>
      <c r="L288" s="6"/>
      <c r="M288" s="6"/>
      <c r="N288" s="6"/>
      <c r="O288" s="6"/>
      <c r="P288" s="6"/>
      <c r="Q288" s="6"/>
      <c r="R288" s="6"/>
      <c r="S288" s="6"/>
      <c r="T288" s="6"/>
      <c r="U288" s="6"/>
      <c r="V288" s="130"/>
      <c r="W288" s="130"/>
      <c r="X288" s="6"/>
      <c r="Y288" s="130"/>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row>
    <row r="289" spans="1:51" ht="15.75" customHeight="1">
      <c r="A289" s="6"/>
      <c r="B289" s="6"/>
      <c r="C289" s="6"/>
      <c r="D289" s="6"/>
      <c r="E289" s="6"/>
      <c r="F289" s="6"/>
      <c r="G289" s="130"/>
      <c r="H289" s="6"/>
      <c r="I289" s="6"/>
      <c r="J289" s="6"/>
      <c r="K289" s="6"/>
      <c r="L289" s="6"/>
      <c r="M289" s="6"/>
      <c r="N289" s="6"/>
      <c r="O289" s="6"/>
      <c r="P289" s="6"/>
      <c r="Q289" s="6"/>
      <c r="R289" s="6"/>
      <c r="S289" s="6"/>
      <c r="T289" s="6"/>
      <c r="U289" s="6"/>
      <c r="V289" s="130"/>
      <c r="W289" s="130"/>
      <c r="X289" s="6"/>
      <c r="Y289" s="130"/>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row>
    <row r="290" spans="1:51" ht="15.75" customHeight="1">
      <c r="A290" s="6"/>
      <c r="B290" s="6"/>
      <c r="C290" s="6"/>
      <c r="D290" s="6"/>
      <c r="E290" s="6"/>
      <c r="F290" s="6"/>
      <c r="G290" s="130"/>
      <c r="H290" s="6"/>
      <c r="I290" s="6"/>
      <c r="J290" s="6"/>
      <c r="K290" s="6"/>
      <c r="L290" s="6"/>
      <c r="M290" s="6"/>
      <c r="N290" s="6"/>
      <c r="O290" s="6"/>
      <c r="P290" s="6"/>
      <c r="Q290" s="6"/>
      <c r="R290" s="6"/>
      <c r="S290" s="6"/>
      <c r="T290" s="6"/>
      <c r="U290" s="6"/>
      <c r="V290" s="130"/>
      <c r="W290" s="130"/>
      <c r="X290" s="6"/>
      <c r="Y290" s="130"/>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row>
    <row r="291" spans="1:51" ht="15.75" customHeight="1">
      <c r="A291" s="6"/>
      <c r="B291" s="6"/>
      <c r="C291" s="6"/>
      <c r="D291" s="6"/>
      <c r="E291" s="6"/>
      <c r="F291" s="6"/>
      <c r="G291" s="130"/>
      <c r="H291" s="6"/>
      <c r="I291" s="6"/>
      <c r="J291" s="6"/>
      <c r="K291" s="6"/>
      <c r="L291" s="6"/>
      <c r="M291" s="6"/>
      <c r="N291" s="6"/>
      <c r="O291" s="6"/>
      <c r="P291" s="6"/>
      <c r="Q291" s="6"/>
      <c r="R291" s="6"/>
      <c r="S291" s="6"/>
      <c r="T291" s="6"/>
      <c r="U291" s="6"/>
      <c r="V291" s="130"/>
      <c r="W291" s="130"/>
      <c r="X291" s="6"/>
      <c r="Y291" s="130"/>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row>
    <row r="292" spans="1:51" ht="15.75" customHeight="1">
      <c r="A292" s="6"/>
      <c r="B292" s="6"/>
      <c r="C292" s="6"/>
      <c r="D292" s="6"/>
      <c r="E292" s="6"/>
      <c r="F292" s="6"/>
      <c r="G292" s="130"/>
      <c r="H292" s="6"/>
      <c r="I292" s="6"/>
      <c r="J292" s="6"/>
      <c r="K292" s="6"/>
      <c r="L292" s="6"/>
      <c r="M292" s="6"/>
      <c r="N292" s="6"/>
      <c r="O292" s="6"/>
      <c r="P292" s="6"/>
      <c r="Q292" s="6"/>
      <c r="R292" s="6"/>
      <c r="S292" s="6"/>
      <c r="T292" s="6"/>
      <c r="U292" s="6"/>
      <c r="V292" s="130"/>
      <c r="W292" s="130"/>
      <c r="X292" s="6"/>
      <c r="Y292" s="130"/>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row>
    <row r="293" spans="1:51" ht="15.75" customHeight="1">
      <c r="A293" s="6"/>
      <c r="B293" s="6"/>
      <c r="C293" s="6"/>
      <c r="D293" s="6"/>
      <c r="E293" s="6"/>
      <c r="F293" s="6"/>
      <c r="G293" s="130"/>
      <c r="H293" s="6"/>
      <c r="I293" s="6"/>
      <c r="J293" s="6"/>
      <c r="K293" s="6"/>
      <c r="L293" s="6"/>
      <c r="M293" s="6"/>
      <c r="N293" s="6"/>
      <c r="O293" s="6"/>
      <c r="P293" s="6"/>
      <c r="Q293" s="6"/>
      <c r="R293" s="6"/>
      <c r="S293" s="6"/>
      <c r="T293" s="6"/>
      <c r="U293" s="6"/>
      <c r="V293" s="130"/>
      <c r="W293" s="130"/>
      <c r="X293" s="6"/>
      <c r="Y293" s="130"/>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row>
    <row r="294" spans="1:51" ht="15.75" customHeight="1">
      <c r="A294" s="6"/>
      <c r="B294" s="6"/>
      <c r="C294" s="6"/>
      <c r="D294" s="6"/>
      <c r="E294" s="6"/>
      <c r="F294" s="6"/>
      <c r="G294" s="130"/>
      <c r="H294" s="6"/>
      <c r="I294" s="6"/>
      <c r="J294" s="6"/>
      <c r="K294" s="6"/>
      <c r="L294" s="6"/>
      <c r="M294" s="6"/>
      <c r="N294" s="6"/>
      <c r="O294" s="6"/>
      <c r="P294" s="6"/>
      <c r="Q294" s="6"/>
      <c r="R294" s="6"/>
      <c r="S294" s="6"/>
      <c r="T294" s="6"/>
      <c r="U294" s="6"/>
      <c r="V294" s="130"/>
      <c r="W294" s="130"/>
      <c r="X294" s="6"/>
      <c r="Y294" s="130"/>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row>
    <row r="295" spans="1:51" ht="15.75" customHeight="1">
      <c r="A295" s="6"/>
      <c r="B295" s="6"/>
      <c r="C295" s="6"/>
      <c r="D295" s="6"/>
      <c r="E295" s="6"/>
      <c r="F295" s="6"/>
      <c r="G295" s="130"/>
      <c r="H295" s="6"/>
      <c r="I295" s="6"/>
      <c r="J295" s="6"/>
      <c r="K295" s="6"/>
      <c r="L295" s="6"/>
      <c r="M295" s="6"/>
      <c r="N295" s="6"/>
      <c r="O295" s="6"/>
      <c r="P295" s="6"/>
      <c r="Q295" s="6"/>
      <c r="R295" s="6"/>
      <c r="S295" s="6"/>
      <c r="T295" s="6"/>
      <c r="U295" s="6"/>
      <c r="V295" s="130"/>
      <c r="W295" s="130"/>
      <c r="X295" s="6"/>
      <c r="Y295" s="130"/>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row>
    <row r="296" spans="1:51" ht="15.75" customHeight="1">
      <c r="A296" s="6"/>
      <c r="B296" s="6"/>
      <c r="C296" s="6"/>
      <c r="D296" s="6"/>
      <c r="E296" s="6"/>
      <c r="F296" s="6"/>
      <c r="G296" s="130"/>
      <c r="H296" s="6"/>
      <c r="I296" s="6"/>
      <c r="J296" s="6"/>
      <c r="K296" s="6"/>
      <c r="L296" s="6"/>
      <c r="M296" s="6"/>
      <c r="N296" s="6"/>
      <c r="O296" s="6"/>
      <c r="P296" s="6"/>
      <c r="Q296" s="6"/>
      <c r="R296" s="6"/>
      <c r="S296" s="6"/>
      <c r="T296" s="6"/>
      <c r="U296" s="6"/>
      <c r="V296" s="130"/>
      <c r="W296" s="130"/>
      <c r="X296" s="6"/>
      <c r="Y296" s="130"/>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row>
    <row r="297" spans="1:51" ht="15.75" customHeight="1">
      <c r="A297" s="6"/>
      <c r="B297" s="6"/>
      <c r="C297" s="6"/>
      <c r="D297" s="6"/>
      <c r="E297" s="6"/>
      <c r="F297" s="6"/>
      <c r="G297" s="130"/>
      <c r="H297" s="6"/>
      <c r="I297" s="6"/>
      <c r="J297" s="6"/>
      <c r="K297" s="6"/>
      <c r="L297" s="6"/>
      <c r="M297" s="6"/>
      <c r="N297" s="6"/>
      <c r="O297" s="6"/>
      <c r="P297" s="6"/>
      <c r="Q297" s="6"/>
      <c r="R297" s="6"/>
      <c r="S297" s="6"/>
      <c r="T297" s="6"/>
      <c r="U297" s="6"/>
      <c r="V297" s="130"/>
      <c r="W297" s="130"/>
      <c r="X297" s="6"/>
      <c r="Y297" s="130"/>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row>
    <row r="298" spans="1:51" ht="15.75" customHeight="1">
      <c r="A298" s="6"/>
      <c r="B298" s="6"/>
      <c r="C298" s="6"/>
      <c r="D298" s="6"/>
      <c r="E298" s="6"/>
      <c r="F298" s="6"/>
      <c r="G298" s="130"/>
      <c r="H298" s="6"/>
      <c r="I298" s="6"/>
      <c r="J298" s="6"/>
      <c r="K298" s="6"/>
      <c r="L298" s="6"/>
      <c r="M298" s="6"/>
      <c r="N298" s="6"/>
      <c r="O298" s="6"/>
      <c r="P298" s="6"/>
      <c r="Q298" s="6"/>
      <c r="R298" s="6"/>
      <c r="S298" s="6"/>
      <c r="T298" s="6"/>
      <c r="U298" s="6"/>
      <c r="V298" s="130"/>
      <c r="W298" s="130"/>
      <c r="X298" s="6"/>
      <c r="Y298" s="130"/>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row>
    <row r="299" spans="1:51" ht="15.75" customHeight="1">
      <c r="A299" s="6"/>
      <c r="B299" s="6"/>
      <c r="C299" s="6"/>
      <c r="D299" s="6"/>
      <c r="E299" s="6"/>
      <c r="F299" s="6"/>
      <c r="G299" s="130"/>
      <c r="H299" s="6"/>
      <c r="I299" s="6"/>
      <c r="J299" s="6"/>
      <c r="K299" s="6"/>
      <c r="L299" s="6"/>
      <c r="M299" s="6"/>
      <c r="N299" s="6"/>
      <c r="O299" s="6"/>
      <c r="P299" s="6"/>
      <c r="Q299" s="6"/>
      <c r="R299" s="6"/>
      <c r="S299" s="6"/>
      <c r="T299" s="6"/>
      <c r="U299" s="6"/>
      <c r="V299" s="130"/>
      <c r="W299" s="130"/>
      <c r="X299" s="6"/>
      <c r="Y299" s="130"/>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row>
    <row r="300" spans="1:51" ht="15.75" customHeight="1">
      <c r="A300" s="6"/>
      <c r="B300" s="6"/>
      <c r="C300" s="6"/>
      <c r="D300" s="6"/>
      <c r="E300" s="6"/>
      <c r="F300" s="6"/>
      <c r="G300" s="130"/>
      <c r="H300" s="6"/>
      <c r="I300" s="6"/>
      <c r="J300" s="6"/>
      <c r="K300" s="6"/>
      <c r="L300" s="6"/>
      <c r="M300" s="6"/>
      <c r="N300" s="6"/>
      <c r="O300" s="6"/>
      <c r="P300" s="6"/>
      <c r="Q300" s="6"/>
      <c r="R300" s="6"/>
      <c r="S300" s="6"/>
      <c r="T300" s="6"/>
      <c r="U300" s="6"/>
      <c r="V300" s="130"/>
      <c r="W300" s="130"/>
      <c r="X300" s="6"/>
      <c r="Y300" s="130"/>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row>
    <row r="301" spans="1:51" ht="15.75" customHeight="1">
      <c r="A301" s="6"/>
      <c r="B301" s="6"/>
      <c r="C301" s="6"/>
      <c r="D301" s="6"/>
      <c r="E301" s="6"/>
      <c r="F301" s="6"/>
      <c r="G301" s="130"/>
      <c r="H301" s="6"/>
      <c r="I301" s="6"/>
      <c r="J301" s="6"/>
      <c r="K301" s="6"/>
      <c r="L301" s="6"/>
      <c r="M301" s="6"/>
      <c r="N301" s="6"/>
      <c r="O301" s="6"/>
      <c r="P301" s="6"/>
      <c r="Q301" s="6"/>
      <c r="R301" s="6"/>
      <c r="S301" s="6"/>
      <c r="T301" s="6"/>
      <c r="U301" s="6"/>
      <c r="V301" s="130"/>
      <c r="W301" s="130"/>
      <c r="X301" s="6"/>
      <c r="Y301" s="130"/>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row>
    <row r="302" spans="1:51" ht="15.75" customHeight="1">
      <c r="A302" s="6"/>
      <c r="B302" s="6"/>
      <c r="C302" s="6"/>
      <c r="D302" s="6"/>
      <c r="E302" s="6"/>
      <c r="F302" s="6"/>
      <c r="G302" s="130"/>
      <c r="H302" s="6"/>
      <c r="I302" s="6"/>
      <c r="J302" s="6"/>
      <c r="K302" s="6"/>
      <c r="L302" s="6"/>
      <c r="M302" s="6"/>
      <c r="N302" s="6"/>
      <c r="O302" s="6"/>
      <c r="P302" s="6"/>
      <c r="Q302" s="6"/>
      <c r="R302" s="6"/>
      <c r="S302" s="6"/>
      <c r="T302" s="6"/>
      <c r="U302" s="6"/>
      <c r="V302" s="130"/>
      <c r="W302" s="130"/>
      <c r="X302" s="6"/>
      <c r="Y302" s="130"/>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row>
    <row r="303" spans="1:51" ht="15.75" customHeight="1">
      <c r="A303" s="6"/>
      <c r="B303" s="6"/>
      <c r="C303" s="6"/>
      <c r="D303" s="6"/>
      <c r="E303" s="6"/>
      <c r="F303" s="6"/>
      <c r="G303" s="130"/>
      <c r="H303" s="6"/>
      <c r="I303" s="6"/>
      <c r="J303" s="6"/>
      <c r="K303" s="6"/>
      <c r="L303" s="6"/>
      <c r="M303" s="6"/>
      <c r="N303" s="6"/>
      <c r="O303" s="6"/>
      <c r="P303" s="6"/>
      <c r="Q303" s="6"/>
      <c r="R303" s="6"/>
      <c r="S303" s="6"/>
      <c r="T303" s="6"/>
      <c r="U303" s="6"/>
      <c r="V303" s="130"/>
      <c r="W303" s="130"/>
      <c r="X303" s="6"/>
      <c r="Y303" s="130"/>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row>
    <row r="304" spans="1:51" ht="15.75" customHeight="1">
      <c r="A304" s="6"/>
      <c r="B304" s="6"/>
      <c r="C304" s="6"/>
      <c r="D304" s="6"/>
      <c r="E304" s="6"/>
      <c r="F304" s="6"/>
      <c r="G304" s="130"/>
      <c r="H304" s="6"/>
      <c r="I304" s="6"/>
      <c r="J304" s="6"/>
      <c r="K304" s="6"/>
      <c r="L304" s="6"/>
      <c r="M304" s="6"/>
      <c r="N304" s="6"/>
      <c r="O304" s="6"/>
      <c r="P304" s="6"/>
      <c r="Q304" s="6"/>
      <c r="R304" s="6"/>
      <c r="S304" s="6"/>
      <c r="T304" s="6"/>
      <c r="U304" s="6"/>
      <c r="V304" s="130"/>
      <c r="W304" s="130"/>
      <c r="X304" s="6"/>
      <c r="Y304" s="130"/>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row>
    <row r="305" spans="1:51" ht="15.75" customHeight="1">
      <c r="A305" s="6"/>
      <c r="B305" s="6"/>
      <c r="C305" s="6"/>
      <c r="D305" s="6"/>
      <c r="E305" s="6"/>
      <c r="F305" s="6"/>
      <c r="G305" s="130"/>
      <c r="H305" s="6"/>
      <c r="I305" s="6"/>
      <c r="J305" s="6"/>
      <c r="K305" s="6"/>
      <c r="L305" s="6"/>
      <c r="M305" s="6"/>
      <c r="N305" s="6"/>
      <c r="O305" s="6"/>
      <c r="P305" s="6"/>
      <c r="Q305" s="6"/>
      <c r="R305" s="6"/>
      <c r="S305" s="6"/>
      <c r="T305" s="6"/>
      <c r="U305" s="6"/>
      <c r="V305" s="130"/>
      <c r="W305" s="130"/>
      <c r="X305" s="6"/>
      <c r="Y305" s="130"/>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row>
    <row r="306" spans="1:51" ht="15.75" customHeight="1">
      <c r="A306" s="6"/>
      <c r="B306" s="6"/>
      <c r="C306" s="6"/>
      <c r="D306" s="6"/>
      <c r="E306" s="6"/>
      <c r="F306" s="6"/>
      <c r="G306" s="130"/>
      <c r="H306" s="6"/>
      <c r="I306" s="6"/>
      <c r="J306" s="6"/>
      <c r="K306" s="6"/>
      <c r="L306" s="6"/>
      <c r="M306" s="6"/>
      <c r="N306" s="6"/>
      <c r="O306" s="6"/>
      <c r="P306" s="6"/>
      <c r="Q306" s="6"/>
      <c r="R306" s="6"/>
      <c r="S306" s="6"/>
      <c r="T306" s="6"/>
      <c r="U306" s="6"/>
      <c r="V306" s="130"/>
      <c r="W306" s="130"/>
      <c r="X306" s="6"/>
      <c r="Y306" s="130"/>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row>
    <row r="307" spans="1:51" ht="15.75" customHeight="1">
      <c r="A307" s="6"/>
      <c r="B307" s="6"/>
      <c r="C307" s="6"/>
      <c r="D307" s="6"/>
      <c r="E307" s="6"/>
      <c r="F307" s="6"/>
      <c r="G307" s="130"/>
      <c r="H307" s="6"/>
      <c r="I307" s="6"/>
      <c r="J307" s="6"/>
      <c r="K307" s="6"/>
      <c r="L307" s="6"/>
      <c r="M307" s="6"/>
      <c r="N307" s="6"/>
      <c r="O307" s="6"/>
      <c r="P307" s="6"/>
      <c r="Q307" s="6"/>
      <c r="R307" s="6"/>
      <c r="S307" s="6"/>
      <c r="T307" s="6"/>
      <c r="U307" s="6"/>
      <c r="V307" s="130"/>
      <c r="W307" s="130"/>
      <c r="X307" s="6"/>
      <c r="Y307" s="130"/>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row>
    <row r="308" spans="1:51" ht="15.75" customHeight="1">
      <c r="A308" s="6"/>
      <c r="B308" s="6"/>
      <c r="C308" s="6"/>
      <c r="D308" s="6"/>
      <c r="E308" s="6"/>
      <c r="F308" s="6"/>
      <c r="G308" s="130"/>
      <c r="H308" s="6"/>
      <c r="I308" s="6"/>
      <c r="J308" s="6"/>
      <c r="K308" s="6"/>
      <c r="L308" s="6"/>
      <c r="M308" s="6"/>
      <c r="N308" s="6"/>
      <c r="O308" s="6"/>
      <c r="P308" s="6"/>
      <c r="Q308" s="6"/>
      <c r="R308" s="6"/>
      <c r="S308" s="6"/>
      <c r="T308" s="6"/>
      <c r="U308" s="6"/>
      <c r="V308" s="130"/>
      <c r="W308" s="130"/>
      <c r="X308" s="6"/>
      <c r="Y308" s="130"/>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row>
    <row r="309" spans="1:51" ht="15.75" customHeight="1">
      <c r="A309" s="6"/>
      <c r="B309" s="6"/>
      <c r="C309" s="6"/>
      <c r="D309" s="6"/>
      <c r="E309" s="6"/>
      <c r="F309" s="6"/>
      <c r="G309" s="130"/>
      <c r="H309" s="6"/>
      <c r="I309" s="6"/>
      <c r="J309" s="6"/>
      <c r="K309" s="6"/>
      <c r="L309" s="6"/>
      <c r="M309" s="6"/>
      <c r="N309" s="6"/>
      <c r="O309" s="6"/>
      <c r="P309" s="6"/>
      <c r="Q309" s="6"/>
      <c r="R309" s="6"/>
      <c r="S309" s="6"/>
      <c r="T309" s="6"/>
      <c r="U309" s="6"/>
      <c r="V309" s="130"/>
      <c r="W309" s="130"/>
      <c r="X309" s="6"/>
      <c r="Y309" s="130"/>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row>
    <row r="310" spans="1:51" ht="15.75" customHeight="1">
      <c r="A310" s="6"/>
      <c r="B310" s="6"/>
      <c r="C310" s="6"/>
      <c r="D310" s="6"/>
      <c r="E310" s="6"/>
      <c r="F310" s="6"/>
      <c r="G310" s="130"/>
      <c r="H310" s="6"/>
      <c r="I310" s="6"/>
      <c r="J310" s="6"/>
      <c r="K310" s="6"/>
      <c r="L310" s="6"/>
      <c r="M310" s="6"/>
      <c r="N310" s="6"/>
      <c r="O310" s="6"/>
      <c r="P310" s="6"/>
      <c r="Q310" s="6"/>
      <c r="R310" s="6"/>
      <c r="S310" s="6"/>
      <c r="T310" s="6"/>
      <c r="U310" s="6"/>
      <c r="V310" s="130"/>
      <c r="W310" s="130"/>
      <c r="X310" s="6"/>
      <c r="Y310" s="130"/>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row>
    <row r="311" spans="1:51" ht="15.75" customHeight="1">
      <c r="A311" s="6"/>
      <c r="B311" s="6"/>
      <c r="C311" s="6"/>
      <c r="D311" s="6"/>
      <c r="E311" s="6"/>
      <c r="F311" s="6"/>
      <c r="G311" s="130"/>
      <c r="H311" s="6"/>
      <c r="I311" s="6"/>
      <c r="J311" s="6"/>
      <c r="K311" s="6"/>
      <c r="L311" s="6"/>
      <c r="M311" s="6"/>
      <c r="N311" s="6"/>
      <c r="O311" s="6"/>
      <c r="P311" s="6"/>
      <c r="Q311" s="6"/>
      <c r="R311" s="6"/>
      <c r="S311" s="6"/>
      <c r="T311" s="6"/>
      <c r="U311" s="6"/>
      <c r="V311" s="130"/>
      <c r="W311" s="130"/>
      <c r="X311" s="6"/>
      <c r="Y311" s="130"/>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row>
    <row r="312" spans="1:51" ht="15.75" customHeight="1">
      <c r="A312" s="6"/>
      <c r="B312" s="6"/>
      <c r="C312" s="6"/>
      <c r="D312" s="6"/>
      <c r="E312" s="6"/>
      <c r="F312" s="6"/>
      <c r="G312" s="130"/>
      <c r="H312" s="6"/>
      <c r="I312" s="6"/>
      <c r="J312" s="6"/>
      <c r="K312" s="6"/>
      <c r="L312" s="6"/>
      <c r="M312" s="6"/>
      <c r="N312" s="6"/>
      <c r="O312" s="6"/>
      <c r="P312" s="6"/>
      <c r="Q312" s="6"/>
      <c r="R312" s="6"/>
      <c r="S312" s="6"/>
      <c r="T312" s="6"/>
      <c r="U312" s="6"/>
      <c r="V312" s="130"/>
      <c r="W312" s="130"/>
      <c r="X312" s="6"/>
      <c r="Y312" s="130"/>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row>
    <row r="313" spans="1:51" ht="15.75" customHeight="1">
      <c r="A313" s="6"/>
      <c r="B313" s="6"/>
      <c r="C313" s="6"/>
      <c r="D313" s="6"/>
      <c r="E313" s="6"/>
      <c r="F313" s="6"/>
      <c r="G313" s="130"/>
      <c r="H313" s="6"/>
      <c r="I313" s="6"/>
      <c r="J313" s="6"/>
      <c r="K313" s="6"/>
      <c r="L313" s="6"/>
      <c r="M313" s="6"/>
      <c r="N313" s="6"/>
      <c r="O313" s="6"/>
      <c r="P313" s="6"/>
      <c r="Q313" s="6"/>
      <c r="R313" s="6"/>
      <c r="S313" s="6"/>
      <c r="T313" s="6"/>
      <c r="U313" s="6"/>
      <c r="V313" s="130"/>
      <c r="W313" s="130"/>
      <c r="X313" s="6"/>
      <c r="Y313" s="130"/>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row>
    <row r="314" spans="1:51" ht="15.75" customHeight="1">
      <c r="A314" s="6"/>
      <c r="B314" s="6"/>
      <c r="C314" s="6"/>
      <c r="D314" s="6"/>
      <c r="E314" s="6"/>
      <c r="F314" s="6"/>
      <c r="G314" s="130"/>
      <c r="H314" s="6"/>
      <c r="I314" s="6"/>
      <c r="J314" s="6"/>
      <c r="K314" s="6"/>
      <c r="L314" s="6"/>
      <c r="M314" s="6"/>
      <c r="N314" s="6"/>
      <c r="O314" s="6"/>
      <c r="P314" s="6"/>
      <c r="Q314" s="6"/>
      <c r="R314" s="6"/>
      <c r="S314" s="6"/>
      <c r="T314" s="6"/>
      <c r="U314" s="6"/>
      <c r="V314" s="130"/>
      <c r="W314" s="130"/>
      <c r="X314" s="6"/>
      <c r="Y314" s="130"/>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row>
    <row r="315" spans="1:51" ht="15.75" customHeight="1">
      <c r="A315" s="6"/>
      <c r="B315" s="6"/>
      <c r="C315" s="6"/>
      <c r="D315" s="6"/>
      <c r="E315" s="6"/>
      <c r="F315" s="6"/>
      <c r="G315" s="130"/>
      <c r="H315" s="6"/>
      <c r="I315" s="6"/>
      <c r="J315" s="6"/>
      <c r="K315" s="6"/>
      <c r="L315" s="6"/>
      <c r="M315" s="6"/>
      <c r="N315" s="6"/>
      <c r="O315" s="6"/>
      <c r="P315" s="6"/>
      <c r="Q315" s="6"/>
      <c r="R315" s="6"/>
      <c r="S315" s="6"/>
      <c r="T315" s="6"/>
      <c r="U315" s="6"/>
      <c r="V315" s="130"/>
      <c r="W315" s="130"/>
      <c r="X315" s="6"/>
      <c r="Y315" s="130"/>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row>
    <row r="316" spans="1:51" ht="15.75" customHeight="1">
      <c r="A316" s="6"/>
      <c r="B316" s="6"/>
      <c r="C316" s="6"/>
      <c r="D316" s="6"/>
      <c r="E316" s="6"/>
      <c r="F316" s="6"/>
      <c r="G316" s="130"/>
      <c r="H316" s="6"/>
      <c r="I316" s="6"/>
      <c r="J316" s="6"/>
      <c r="K316" s="6"/>
      <c r="L316" s="6"/>
      <c r="M316" s="6"/>
      <c r="N316" s="6"/>
      <c r="O316" s="6"/>
      <c r="P316" s="6"/>
      <c r="Q316" s="6"/>
      <c r="R316" s="6"/>
      <c r="S316" s="6"/>
      <c r="T316" s="6"/>
      <c r="U316" s="6"/>
      <c r="V316" s="130"/>
      <c r="W316" s="130"/>
      <c r="X316" s="6"/>
      <c r="Y316" s="130"/>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row>
    <row r="317" spans="1:51" ht="15.75" customHeight="1">
      <c r="A317" s="6"/>
      <c r="B317" s="6"/>
      <c r="C317" s="6"/>
      <c r="D317" s="6"/>
      <c r="E317" s="6"/>
      <c r="F317" s="6"/>
      <c r="G317" s="130"/>
      <c r="H317" s="6"/>
      <c r="I317" s="6"/>
      <c r="J317" s="6"/>
      <c r="K317" s="6"/>
      <c r="L317" s="6"/>
      <c r="M317" s="6"/>
      <c r="N317" s="6"/>
      <c r="O317" s="6"/>
      <c r="P317" s="6"/>
      <c r="Q317" s="6"/>
      <c r="R317" s="6"/>
      <c r="S317" s="6"/>
      <c r="T317" s="6"/>
      <c r="U317" s="6"/>
      <c r="V317" s="130"/>
      <c r="W317" s="130"/>
      <c r="X317" s="6"/>
      <c r="Y317" s="130"/>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row>
    <row r="318" spans="1:51" ht="15.75" customHeight="1">
      <c r="A318" s="6"/>
      <c r="B318" s="6"/>
      <c r="C318" s="6"/>
      <c r="D318" s="6"/>
      <c r="E318" s="6"/>
      <c r="F318" s="6"/>
      <c r="G318" s="130"/>
      <c r="H318" s="6"/>
      <c r="I318" s="6"/>
      <c r="J318" s="6"/>
      <c r="K318" s="6"/>
      <c r="L318" s="6"/>
      <c r="M318" s="6"/>
      <c r="N318" s="6"/>
      <c r="O318" s="6"/>
      <c r="P318" s="6"/>
      <c r="Q318" s="6"/>
      <c r="R318" s="6"/>
      <c r="S318" s="6"/>
      <c r="T318" s="6"/>
      <c r="U318" s="6"/>
      <c r="V318" s="130"/>
      <c r="W318" s="130"/>
      <c r="X318" s="6"/>
      <c r="Y318" s="130"/>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row>
    <row r="319" spans="1:51" ht="15.75" customHeight="1">
      <c r="A319" s="6"/>
      <c r="B319" s="6"/>
      <c r="C319" s="6"/>
      <c r="D319" s="6"/>
      <c r="E319" s="6"/>
      <c r="F319" s="6"/>
      <c r="G319" s="130"/>
      <c r="H319" s="6"/>
      <c r="I319" s="6"/>
      <c r="J319" s="6"/>
      <c r="K319" s="6"/>
      <c r="L319" s="6"/>
      <c r="M319" s="6"/>
      <c r="N319" s="6"/>
      <c r="O319" s="6"/>
      <c r="P319" s="6"/>
      <c r="Q319" s="6"/>
      <c r="R319" s="6"/>
      <c r="S319" s="6"/>
      <c r="T319" s="6"/>
      <c r="U319" s="6"/>
      <c r="V319" s="130"/>
      <c r="W319" s="130"/>
      <c r="X319" s="6"/>
      <c r="Y319" s="130"/>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row>
    <row r="320" spans="1:51" ht="15.75" customHeight="1">
      <c r="A320" s="6"/>
      <c r="B320" s="6"/>
      <c r="C320" s="6"/>
      <c r="D320" s="6"/>
      <c r="E320" s="6"/>
      <c r="F320" s="6"/>
      <c r="G320" s="130"/>
      <c r="H320" s="6"/>
      <c r="I320" s="6"/>
      <c r="J320" s="6"/>
      <c r="K320" s="6"/>
      <c r="L320" s="6"/>
      <c r="M320" s="6"/>
      <c r="N320" s="6"/>
      <c r="O320" s="6"/>
      <c r="P320" s="6"/>
      <c r="Q320" s="6"/>
      <c r="R320" s="6"/>
      <c r="S320" s="6"/>
      <c r="T320" s="6"/>
      <c r="U320" s="6"/>
      <c r="V320" s="130"/>
      <c r="W320" s="130"/>
      <c r="X320" s="6"/>
      <c r="Y320" s="130"/>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row>
    <row r="321" spans="1:51" ht="15.75" customHeight="1">
      <c r="A321" s="6"/>
      <c r="B321" s="6"/>
      <c r="C321" s="6"/>
      <c r="D321" s="6"/>
      <c r="E321" s="6"/>
      <c r="F321" s="6"/>
      <c r="G321" s="130"/>
      <c r="H321" s="6"/>
      <c r="I321" s="6"/>
      <c r="J321" s="6"/>
      <c r="K321" s="6"/>
      <c r="L321" s="6"/>
      <c r="M321" s="6"/>
      <c r="N321" s="6"/>
      <c r="O321" s="6"/>
      <c r="P321" s="6"/>
      <c r="Q321" s="6"/>
      <c r="R321" s="6"/>
      <c r="S321" s="6"/>
      <c r="T321" s="6"/>
      <c r="U321" s="6"/>
      <c r="V321" s="130"/>
      <c r="W321" s="130"/>
      <c r="X321" s="6"/>
      <c r="Y321" s="130"/>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row>
    <row r="322" spans="1:51" ht="15.75" customHeight="1">
      <c r="A322" s="6"/>
      <c r="B322" s="6"/>
      <c r="C322" s="6"/>
      <c r="D322" s="6"/>
      <c r="E322" s="6"/>
      <c r="F322" s="6"/>
      <c r="G322" s="130"/>
      <c r="H322" s="6"/>
      <c r="I322" s="6"/>
      <c r="J322" s="6"/>
      <c r="K322" s="6"/>
      <c r="L322" s="6"/>
      <c r="M322" s="6"/>
      <c r="N322" s="6"/>
      <c r="O322" s="6"/>
      <c r="P322" s="6"/>
      <c r="Q322" s="6"/>
      <c r="R322" s="6"/>
      <c r="S322" s="6"/>
      <c r="T322" s="6"/>
      <c r="U322" s="6"/>
      <c r="V322" s="130"/>
      <c r="W322" s="130"/>
      <c r="X322" s="6"/>
      <c r="Y322" s="130"/>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row>
    <row r="323" spans="1:51" ht="15.75" customHeight="1">
      <c r="A323" s="6"/>
      <c r="B323" s="6"/>
      <c r="C323" s="6"/>
      <c r="D323" s="6"/>
      <c r="E323" s="6"/>
      <c r="F323" s="6"/>
      <c r="G323" s="130"/>
      <c r="H323" s="6"/>
      <c r="I323" s="6"/>
      <c r="J323" s="6"/>
      <c r="K323" s="6"/>
      <c r="L323" s="6"/>
      <c r="M323" s="6"/>
      <c r="N323" s="6"/>
      <c r="O323" s="6"/>
      <c r="P323" s="6"/>
      <c r="Q323" s="6"/>
      <c r="R323" s="6"/>
      <c r="S323" s="6"/>
      <c r="T323" s="6"/>
      <c r="U323" s="6"/>
      <c r="V323" s="130"/>
      <c r="W323" s="130"/>
      <c r="X323" s="6"/>
      <c r="Y323" s="130"/>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row>
    <row r="324" spans="1:51" ht="15.75" customHeight="1">
      <c r="A324" s="6"/>
      <c r="B324" s="6"/>
      <c r="C324" s="6"/>
      <c r="D324" s="6"/>
      <c r="E324" s="6"/>
      <c r="F324" s="6"/>
      <c r="G324" s="130"/>
      <c r="H324" s="6"/>
      <c r="I324" s="6"/>
      <c r="J324" s="6"/>
      <c r="K324" s="6"/>
      <c r="L324" s="6"/>
      <c r="M324" s="6"/>
      <c r="N324" s="6"/>
      <c r="O324" s="6"/>
      <c r="P324" s="6"/>
      <c r="Q324" s="6"/>
      <c r="R324" s="6"/>
      <c r="S324" s="6"/>
      <c r="T324" s="6"/>
      <c r="U324" s="6"/>
      <c r="V324" s="130"/>
      <c r="W324" s="130"/>
      <c r="X324" s="6"/>
      <c r="Y324" s="130"/>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row>
    <row r="325" spans="1:51" ht="15.75" customHeight="1">
      <c r="A325" s="6"/>
      <c r="B325" s="6"/>
      <c r="C325" s="6"/>
      <c r="D325" s="6"/>
      <c r="E325" s="6"/>
      <c r="F325" s="6"/>
      <c r="G325" s="130"/>
      <c r="H325" s="6"/>
      <c r="I325" s="6"/>
      <c r="J325" s="6"/>
      <c r="K325" s="6"/>
      <c r="L325" s="6"/>
      <c r="M325" s="6"/>
      <c r="N325" s="6"/>
      <c r="O325" s="6"/>
      <c r="P325" s="6"/>
      <c r="Q325" s="6"/>
      <c r="R325" s="6"/>
      <c r="S325" s="6"/>
      <c r="T325" s="6"/>
      <c r="U325" s="6"/>
      <c r="V325" s="130"/>
      <c r="W325" s="130"/>
      <c r="X325" s="6"/>
      <c r="Y325" s="130"/>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row>
    <row r="326" spans="1:51" ht="15.75" customHeight="1">
      <c r="A326" s="6"/>
      <c r="B326" s="6"/>
      <c r="C326" s="6"/>
      <c r="D326" s="6"/>
      <c r="E326" s="6"/>
      <c r="F326" s="6"/>
      <c r="G326" s="130"/>
      <c r="H326" s="6"/>
      <c r="I326" s="6"/>
      <c r="J326" s="6"/>
      <c r="K326" s="6"/>
      <c r="L326" s="6"/>
      <c r="M326" s="6"/>
      <c r="N326" s="6"/>
      <c r="O326" s="6"/>
      <c r="P326" s="6"/>
      <c r="Q326" s="6"/>
      <c r="R326" s="6"/>
      <c r="S326" s="6"/>
      <c r="T326" s="6"/>
      <c r="U326" s="6"/>
      <c r="V326" s="130"/>
      <c r="W326" s="130"/>
      <c r="X326" s="6"/>
      <c r="Y326" s="130"/>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row>
    <row r="327" spans="1:51" ht="15.75" customHeight="1">
      <c r="A327" s="6"/>
      <c r="B327" s="6"/>
      <c r="C327" s="6"/>
      <c r="D327" s="6"/>
      <c r="E327" s="6"/>
      <c r="F327" s="6"/>
      <c r="G327" s="130"/>
      <c r="H327" s="6"/>
      <c r="I327" s="6"/>
      <c r="J327" s="6"/>
      <c r="K327" s="6"/>
      <c r="L327" s="6"/>
      <c r="M327" s="6"/>
      <c r="N327" s="6"/>
      <c r="O327" s="6"/>
      <c r="P327" s="6"/>
      <c r="Q327" s="6"/>
      <c r="R327" s="6"/>
      <c r="S327" s="6"/>
      <c r="T327" s="6"/>
      <c r="U327" s="6"/>
      <c r="V327" s="130"/>
      <c r="W327" s="130"/>
      <c r="X327" s="6"/>
      <c r="Y327" s="130"/>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row>
    <row r="328" spans="1:51" ht="15.75" customHeight="1">
      <c r="A328" s="6"/>
      <c r="B328" s="6"/>
      <c r="C328" s="6"/>
      <c r="D328" s="6"/>
      <c r="E328" s="6"/>
      <c r="F328" s="6"/>
      <c r="G328" s="130"/>
      <c r="H328" s="6"/>
      <c r="I328" s="6"/>
      <c r="J328" s="6"/>
      <c r="K328" s="6"/>
      <c r="L328" s="6"/>
      <c r="M328" s="6"/>
      <c r="N328" s="6"/>
      <c r="O328" s="6"/>
      <c r="P328" s="6"/>
      <c r="Q328" s="6"/>
      <c r="R328" s="6"/>
      <c r="S328" s="6"/>
      <c r="T328" s="6"/>
      <c r="U328" s="6"/>
      <c r="V328" s="130"/>
      <c r="W328" s="130"/>
      <c r="X328" s="6"/>
      <c r="Y328" s="130"/>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row>
    <row r="329" spans="1:51" ht="15.75" customHeight="1">
      <c r="A329" s="6"/>
      <c r="B329" s="6"/>
      <c r="C329" s="6"/>
      <c r="D329" s="6"/>
      <c r="E329" s="6"/>
      <c r="F329" s="6"/>
      <c r="G329" s="130"/>
      <c r="H329" s="6"/>
      <c r="I329" s="6"/>
      <c r="J329" s="6"/>
      <c r="K329" s="6"/>
      <c r="L329" s="6"/>
      <c r="M329" s="6"/>
      <c r="N329" s="6"/>
      <c r="O329" s="6"/>
      <c r="P329" s="6"/>
      <c r="Q329" s="6"/>
      <c r="R329" s="6"/>
      <c r="S329" s="6"/>
      <c r="T329" s="6"/>
      <c r="U329" s="6"/>
      <c r="V329" s="130"/>
      <c r="W329" s="130"/>
      <c r="X329" s="6"/>
      <c r="Y329" s="130"/>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row>
    <row r="330" spans="1:51" ht="15.75" customHeight="1">
      <c r="A330" s="6"/>
      <c r="B330" s="6"/>
      <c r="C330" s="6"/>
      <c r="D330" s="6"/>
      <c r="E330" s="6"/>
      <c r="F330" s="6"/>
      <c r="G330" s="130"/>
      <c r="H330" s="6"/>
      <c r="I330" s="6"/>
      <c r="J330" s="6"/>
      <c r="K330" s="6"/>
      <c r="L330" s="6"/>
      <c r="M330" s="6"/>
      <c r="N330" s="6"/>
      <c r="O330" s="6"/>
      <c r="P330" s="6"/>
      <c r="Q330" s="6"/>
      <c r="R330" s="6"/>
      <c r="S330" s="6"/>
      <c r="T330" s="6"/>
      <c r="U330" s="6"/>
      <c r="V330" s="130"/>
      <c r="W330" s="130"/>
      <c r="X330" s="6"/>
      <c r="Y330" s="130"/>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row>
    <row r="331" spans="1:51" ht="15.75" customHeight="1">
      <c r="A331" s="6"/>
      <c r="B331" s="6"/>
      <c r="C331" s="6"/>
      <c r="D331" s="6"/>
      <c r="E331" s="6"/>
      <c r="F331" s="6"/>
      <c r="G331" s="130"/>
      <c r="H331" s="6"/>
      <c r="I331" s="6"/>
      <c r="J331" s="6"/>
      <c r="K331" s="6"/>
      <c r="L331" s="6"/>
      <c r="M331" s="6"/>
      <c r="N331" s="6"/>
      <c r="O331" s="6"/>
      <c r="P331" s="6"/>
      <c r="Q331" s="6"/>
      <c r="R331" s="6"/>
      <c r="S331" s="6"/>
      <c r="T331" s="6"/>
      <c r="U331" s="6"/>
      <c r="V331" s="130"/>
      <c r="W331" s="130"/>
      <c r="X331" s="6"/>
      <c r="Y331" s="130"/>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row>
    <row r="332" spans="1:51" ht="15.75" customHeight="1">
      <c r="A332" s="6"/>
      <c r="B332" s="6"/>
      <c r="C332" s="6"/>
      <c r="D332" s="6"/>
      <c r="E332" s="6"/>
      <c r="F332" s="6"/>
      <c r="G332" s="130"/>
      <c r="H332" s="6"/>
      <c r="I332" s="6"/>
      <c r="J332" s="6"/>
      <c r="K332" s="6"/>
      <c r="L332" s="6"/>
      <c r="M332" s="6"/>
      <c r="N332" s="6"/>
      <c r="O332" s="6"/>
      <c r="P332" s="6"/>
      <c r="Q332" s="6"/>
      <c r="R332" s="6"/>
      <c r="S332" s="6"/>
      <c r="T332" s="6"/>
      <c r="U332" s="6"/>
      <c r="V332" s="130"/>
      <c r="W332" s="130"/>
      <c r="X332" s="6"/>
      <c r="Y332" s="130"/>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row>
    <row r="333" spans="1:51" ht="15.75" customHeight="1">
      <c r="A333" s="6"/>
      <c r="B333" s="6"/>
      <c r="C333" s="6"/>
      <c r="D333" s="6"/>
      <c r="E333" s="6"/>
      <c r="F333" s="6"/>
      <c r="G333" s="130"/>
      <c r="H333" s="6"/>
      <c r="I333" s="6"/>
      <c r="J333" s="6"/>
      <c r="K333" s="6"/>
      <c r="L333" s="6"/>
      <c r="M333" s="6"/>
      <c r="N333" s="6"/>
      <c r="O333" s="6"/>
      <c r="P333" s="6"/>
      <c r="Q333" s="6"/>
      <c r="R333" s="6"/>
      <c r="S333" s="6"/>
      <c r="T333" s="6"/>
      <c r="U333" s="6"/>
      <c r="V333" s="130"/>
      <c r="W333" s="130"/>
      <c r="X333" s="6"/>
      <c r="Y333" s="130"/>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row>
    <row r="334" spans="1:51" ht="15.75" customHeight="1">
      <c r="A334" s="6"/>
      <c r="B334" s="6"/>
      <c r="C334" s="6"/>
      <c r="D334" s="6"/>
      <c r="E334" s="6"/>
      <c r="F334" s="6"/>
      <c r="G334" s="130"/>
      <c r="H334" s="6"/>
      <c r="I334" s="6"/>
      <c r="J334" s="6"/>
      <c r="K334" s="6"/>
      <c r="L334" s="6"/>
      <c r="M334" s="6"/>
      <c r="N334" s="6"/>
      <c r="O334" s="6"/>
      <c r="P334" s="6"/>
      <c r="Q334" s="6"/>
      <c r="R334" s="6"/>
      <c r="S334" s="6"/>
      <c r="T334" s="6"/>
      <c r="U334" s="6"/>
      <c r="V334" s="130"/>
      <c r="W334" s="130"/>
      <c r="X334" s="6"/>
      <c r="Y334" s="130"/>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row>
    <row r="335" spans="1:51" ht="15.75" customHeight="1">
      <c r="A335" s="6"/>
      <c r="B335" s="6"/>
      <c r="C335" s="6"/>
      <c r="D335" s="6"/>
      <c r="E335" s="6"/>
      <c r="F335" s="6"/>
      <c r="G335" s="130"/>
      <c r="H335" s="6"/>
      <c r="I335" s="6"/>
      <c r="J335" s="6"/>
      <c r="K335" s="6"/>
      <c r="L335" s="6"/>
      <c r="M335" s="6"/>
      <c r="N335" s="6"/>
      <c r="O335" s="6"/>
      <c r="P335" s="6"/>
      <c r="Q335" s="6"/>
      <c r="R335" s="6"/>
      <c r="S335" s="6"/>
      <c r="T335" s="6"/>
      <c r="U335" s="6"/>
      <c r="V335" s="130"/>
      <c r="W335" s="130"/>
      <c r="X335" s="6"/>
      <c r="Y335" s="130"/>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row>
    <row r="336" spans="1:51" ht="15.75" customHeight="1">
      <c r="A336" s="6"/>
      <c r="B336" s="6"/>
      <c r="C336" s="6"/>
      <c r="D336" s="6"/>
      <c r="E336" s="6"/>
      <c r="F336" s="6"/>
      <c r="G336" s="130"/>
      <c r="H336" s="6"/>
      <c r="I336" s="6"/>
      <c r="J336" s="6"/>
      <c r="K336" s="6"/>
      <c r="L336" s="6"/>
      <c r="M336" s="6"/>
      <c r="N336" s="6"/>
      <c r="O336" s="6"/>
      <c r="P336" s="6"/>
      <c r="Q336" s="6"/>
      <c r="R336" s="6"/>
      <c r="S336" s="6"/>
      <c r="T336" s="6"/>
      <c r="U336" s="6"/>
      <c r="V336" s="130"/>
      <c r="W336" s="130"/>
      <c r="X336" s="6"/>
      <c r="Y336" s="130"/>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row>
    <row r="337" spans="1:51" ht="15.75" customHeight="1">
      <c r="A337" s="6"/>
      <c r="B337" s="6"/>
      <c r="C337" s="6"/>
      <c r="D337" s="6"/>
      <c r="E337" s="6"/>
      <c r="F337" s="6"/>
      <c r="G337" s="130"/>
      <c r="H337" s="6"/>
      <c r="I337" s="6"/>
      <c r="J337" s="6"/>
      <c r="K337" s="6"/>
      <c r="L337" s="6"/>
      <c r="M337" s="6"/>
      <c r="N337" s="6"/>
      <c r="O337" s="6"/>
      <c r="P337" s="6"/>
      <c r="Q337" s="6"/>
      <c r="R337" s="6"/>
      <c r="S337" s="6"/>
      <c r="T337" s="6"/>
      <c r="U337" s="6"/>
      <c r="V337" s="130"/>
      <c r="W337" s="130"/>
      <c r="X337" s="6"/>
      <c r="Y337" s="130"/>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row>
    <row r="338" spans="1:51" ht="15.75" customHeight="1">
      <c r="A338" s="6"/>
      <c r="B338" s="6"/>
      <c r="C338" s="6"/>
      <c r="D338" s="6"/>
      <c r="E338" s="6"/>
      <c r="F338" s="6"/>
      <c r="G338" s="130"/>
      <c r="H338" s="6"/>
      <c r="I338" s="6"/>
      <c r="J338" s="6"/>
      <c r="K338" s="6"/>
      <c r="L338" s="6"/>
      <c r="M338" s="6"/>
      <c r="N338" s="6"/>
      <c r="O338" s="6"/>
      <c r="P338" s="6"/>
      <c r="Q338" s="6"/>
      <c r="R338" s="6"/>
      <c r="S338" s="6"/>
      <c r="T338" s="6"/>
      <c r="U338" s="6"/>
      <c r="V338" s="130"/>
      <c r="W338" s="130"/>
      <c r="X338" s="6"/>
      <c r="Y338" s="130"/>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row>
    <row r="339" spans="1:51" ht="15.75" customHeight="1">
      <c r="A339" s="6"/>
      <c r="B339" s="6"/>
      <c r="C339" s="6"/>
      <c r="D339" s="6"/>
      <c r="E339" s="6"/>
      <c r="F339" s="6"/>
      <c r="G339" s="130"/>
      <c r="H339" s="6"/>
      <c r="I339" s="6"/>
      <c r="J339" s="6"/>
      <c r="K339" s="6"/>
      <c r="L339" s="6"/>
      <c r="M339" s="6"/>
      <c r="N339" s="6"/>
      <c r="O339" s="6"/>
      <c r="P339" s="6"/>
      <c r="Q339" s="6"/>
      <c r="R339" s="6"/>
      <c r="S339" s="6"/>
      <c r="T339" s="6"/>
      <c r="U339" s="6"/>
      <c r="V339" s="130"/>
      <c r="W339" s="130"/>
      <c r="X339" s="6"/>
      <c r="Y339" s="130"/>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row>
    <row r="340" spans="1:51" ht="15.75" customHeight="1">
      <c r="A340" s="6"/>
      <c r="B340" s="6"/>
      <c r="C340" s="6"/>
      <c r="D340" s="6"/>
      <c r="E340" s="6"/>
      <c r="F340" s="6"/>
      <c r="G340" s="130"/>
      <c r="H340" s="6"/>
      <c r="I340" s="6"/>
      <c r="J340" s="6"/>
      <c r="K340" s="6"/>
      <c r="L340" s="6"/>
      <c r="M340" s="6"/>
      <c r="N340" s="6"/>
      <c r="O340" s="6"/>
      <c r="P340" s="6"/>
      <c r="Q340" s="6"/>
      <c r="R340" s="6"/>
      <c r="S340" s="6"/>
      <c r="T340" s="6"/>
      <c r="U340" s="6"/>
      <c r="V340" s="130"/>
      <c r="W340" s="130"/>
      <c r="X340" s="6"/>
      <c r="Y340" s="130"/>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row>
    <row r="341" spans="1:51" ht="15.75" customHeight="1">
      <c r="A341" s="6"/>
      <c r="B341" s="6"/>
      <c r="C341" s="6"/>
      <c r="D341" s="6"/>
      <c r="E341" s="6"/>
      <c r="F341" s="6"/>
      <c r="G341" s="130"/>
      <c r="H341" s="6"/>
      <c r="I341" s="6"/>
      <c r="J341" s="6"/>
      <c r="K341" s="6"/>
      <c r="L341" s="6"/>
      <c r="M341" s="6"/>
      <c r="N341" s="6"/>
      <c r="O341" s="6"/>
      <c r="P341" s="6"/>
      <c r="Q341" s="6"/>
      <c r="R341" s="6"/>
      <c r="S341" s="6"/>
      <c r="T341" s="6"/>
      <c r="U341" s="6"/>
      <c r="V341" s="130"/>
      <c r="W341" s="130"/>
      <c r="X341" s="6"/>
      <c r="Y341" s="130"/>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row>
    <row r="342" spans="1:51" ht="15.75" customHeight="1">
      <c r="A342" s="6"/>
      <c r="B342" s="6"/>
      <c r="C342" s="6"/>
      <c r="D342" s="6"/>
      <c r="E342" s="6"/>
      <c r="F342" s="6"/>
      <c r="G342" s="130"/>
      <c r="H342" s="6"/>
      <c r="I342" s="6"/>
      <c r="J342" s="6"/>
      <c r="K342" s="6"/>
      <c r="L342" s="6"/>
      <c r="M342" s="6"/>
      <c r="N342" s="6"/>
      <c r="O342" s="6"/>
      <c r="P342" s="6"/>
      <c r="Q342" s="6"/>
      <c r="R342" s="6"/>
      <c r="S342" s="6"/>
      <c r="T342" s="6"/>
      <c r="U342" s="6"/>
      <c r="V342" s="130"/>
      <c r="W342" s="130"/>
      <c r="X342" s="6"/>
      <c r="Y342" s="130"/>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row>
    <row r="343" spans="1:51" ht="15.75" customHeight="1">
      <c r="A343" s="6"/>
      <c r="B343" s="6"/>
      <c r="C343" s="6"/>
      <c r="D343" s="6"/>
      <c r="E343" s="6"/>
      <c r="F343" s="6"/>
      <c r="G343" s="130"/>
      <c r="H343" s="6"/>
      <c r="I343" s="6"/>
      <c r="J343" s="6"/>
      <c r="K343" s="6"/>
      <c r="L343" s="6"/>
      <c r="M343" s="6"/>
      <c r="N343" s="6"/>
      <c r="O343" s="6"/>
      <c r="P343" s="6"/>
      <c r="Q343" s="6"/>
      <c r="R343" s="6"/>
      <c r="S343" s="6"/>
      <c r="T343" s="6"/>
      <c r="U343" s="6"/>
      <c r="V343" s="130"/>
      <c r="W343" s="130"/>
      <c r="X343" s="6"/>
      <c r="Y343" s="130"/>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row>
    <row r="344" spans="1:51" ht="15.75" customHeight="1">
      <c r="A344" s="6"/>
      <c r="B344" s="6"/>
      <c r="C344" s="6"/>
      <c r="D344" s="6"/>
      <c r="E344" s="6"/>
      <c r="F344" s="6"/>
      <c r="G344" s="130"/>
      <c r="H344" s="6"/>
      <c r="I344" s="6"/>
      <c r="J344" s="6"/>
      <c r="K344" s="6"/>
      <c r="L344" s="6"/>
      <c r="M344" s="6"/>
      <c r="N344" s="6"/>
      <c r="O344" s="6"/>
      <c r="P344" s="6"/>
      <c r="Q344" s="6"/>
      <c r="R344" s="6"/>
      <c r="S344" s="6"/>
      <c r="T344" s="6"/>
      <c r="U344" s="6"/>
      <c r="V344" s="130"/>
      <c r="W344" s="130"/>
      <c r="X344" s="6"/>
      <c r="Y344" s="130"/>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row>
    <row r="345" spans="1:51" ht="15.75" customHeight="1">
      <c r="A345" s="6"/>
      <c r="B345" s="6"/>
      <c r="C345" s="6"/>
      <c r="D345" s="6"/>
      <c r="E345" s="6"/>
      <c r="F345" s="6"/>
      <c r="G345" s="130"/>
      <c r="H345" s="6"/>
      <c r="I345" s="6"/>
      <c r="J345" s="6"/>
      <c r="K345" s="6"/>
      <c r="L345" s="6"/>
      <c r="M345" s="6"/>
      <c r="N345" s="6"/>
      <c r="O345" s="6"/>
      <c r="P345" s="6"/>
      <c r="Q345" s="6"/>
      <c r="R345" s="6"/>
      <c r="S345" s="6"/>
      <c r="T345" s="6"/>
      <c r="U345" s="6"/>
      <c r="V345" s="130"/>
      <c r="W345" s="130"/>
      <c r="X345" s="6"/>
      <c r="Y345" s="130"/>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row>
    <row r="346" spans="1:51" ht="15.75" customHeight="1">
      <c r="A346" s="6"/>
      <c r="B346" s="6"/>
      <c r="C346" s="6"/>
      <c r="D346" s="6"/>
      <c r="E346" s="6"/>
      <c r="F346" s="6"/>
      <c r="G346" s="130"/>
      <c r="H346" s="6"/>
      <c r="I346" s="6"/>
      <c r="J346" s="6"/>
      <c r="K346" s="6"/>
      <c r="L346" s="6"/>
      <c r="M346" s="6"/>
      <c r="N346" s="6"/>
      <c r="O346" s="6"/>
      <c r="P346" s="6"/>
      <c r="Q346" s="6"/>
      <c r="R346" s="6"/>
      <c r="S346" s="6"/>
      <c r="T346" s="6"/>
      <c r="U346" s="6"/>
      <c r="V346" s="130"/>
      <c r="W346" s="130"/>
      <c r="X346" s="6"/>
      <c r="Y346" s="130"/>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row>
    <row r="347" spans="1:51" ht="15.75" customHeight="1">
      <c r="A347" s="6"/>
      <c r="B347" s="6"/>
      <c r="C347" s="6"/>
      <c r="D347" s="6"/>
      <c r="E347" s="6"/>
      <c r="F347" s="6"/>
      <c r="G347" s="130"/>
      <c r="H347" s="6"/>
      <c r="I347" s="6"/>
      <c r="J347" s="6"/>
      <c r="K347" s="6"/>
      <c r="L347" s="6"/>
      <c r="M347" s="6"/>
      <c r="N347" s="6"/>
      <c r="O347" s="6"/>
      <c r="P347" s="6"/>
      <c r="Q347" s="6"/>
      <c r="R347" s="6"/>
      <c r="S347" s="6"/>
      <c r="T347" s="6"/>
      <c r="U347" s="6"/>
      <c r="V347" s="130"/>
      <c r="W347" s="130"/>
      <c r="X347" s="6"/>
      <c r="Y347" s="130"/>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row>
    <row r="348" spans="1:51" ht="15.75" customHeight="1">
      <c r="A348" s="6"/>
      <c r="B348" s="6"/>
      <c r="C348" s="6"/>
      <c r="D348" s="6"/>
      <c r="E348" s="6"/>
      <c r="F348" s="6"/>
      <c r="G348" s="130"/>
      <c r="H348" s="6"/>
      <c r="I348" s="6"/>
      <c r="J348" s="6"/>
      <c r="K348" s="6"/>
      <c r="L348" s="6"/>
      <c r="M348" s="6"/>
      <c r="N348" s="6"/>
      <c r="O348" s="6"/>
      <c r="P348" s="6"/>
      <c r="Q348" s="6"/>
      <c r="R348" s="6"/>
      <c r="S348" s="6"/>
      <c r="T348" s="6"/>
      <c r="U348" s="6"/>
      <c r="V348" s="130"/>
      <c r="W348" s="130"/>
      <c r="X348" s="6"/>
      <c r="Y348" s="130"/>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row>
    <row r="349" spans="1:51" ht="15.75" customHeight="1">
      <c r="A349" s="6"/>
      <c r="B349" s="6"/>
      <c r="C349" s="6"/>
      <c r="D349" s="6"/>
      <c r="E349" s="6"/>
      <c r="F349" s="6"/>
      <c r="G349" s="130"/>
      <c r="H349" s="6"/>
      <c r="I349" s="6"/>
      <c r="J349" s="6"/>
      <c r="K349" s="6"/>
      <c r="L349" s="6"/>
      <c r="M349" s="6"/>
      <c r="N349" s="6"/>
      <c r="O349" s="6"/>
      <c r="P349" s="6"/>
      <c r="Q349" s="6"/>
      <c r="R349" s="6"/>
      <c r="S349" s="6"/>
      <c r="T349" s="6"/>
      <c r="U349" s="6"/>
      <c r="V349" s="130"/>
      <c r="W349" s="130"/>
      <c r="X349" s="6"/>
      <c r="Y349" s="130"/>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row>
    <row r="350" spans="1:51" ht="15.75" customHeight="1">
      <c r="A350" s="6"/>
      <c r="B350" s="6"/>
      <c r="C350" s="6"/>
      <c r="D350" s="6"/>
      <c r="E350" s="6"/>
      <c r="F350" s="6"/>
      <c r="G350" s="130"/>
      <c r="H350" s="6"/>
      <c r="I350" s="6"/>
      <c r="J350" s="6"/>
      <c r="K350" s="6"/>
      <c r="L350" s="6"/>
      <c r="M350" s="6"/>
      <c r="N350" s="6"/>
      <c r="O350" s="6"/>
      <c r="P350" s="6"/>
      <c r="Q350" s="6"/>
      <c r="R350" s="6"/>
      <c r="S350" s="6"/>
      <c r="T350" s="6"/>
      <c r="U350" s="6"/>
      <c r="V350" s="130"/>
      <c r="W350" s="130"/>
      <c r="X350" s="6"/>
      <c r="Y350" s="130"/>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row>
    <row r="351" spans="1:51" ht="15.75" customHeight="1">
      <c r="A351" s="6"/>
      <c r="B351" s="6"/>
      <c r="C351" s="6"/>
      <c r="D351" s="6"/>
      <c r="E351" s="6"/>
      <c r="F351" s="6"/>
      <c r="G351" s="130"/>
      <c r="H351" s="6"/>
      <c r="I351" s="6"/>
      <c r="J351" s="6"/>
      <c r="K351" s="6"/>
      <c r="L351" s="6"/>
      <c r="M351" s="6"/>
      <c r="N351" s="6"/>
      <c r="O351" s="6"/>
      <c r="P351" s="6"/>
      <c r="Q351" s="6"/>
      <c r="R351" s="6"/>
      <c r="S351" s="6"/>
      <c r="T351" s="6"/>
      <c r="U351" s="6"/>
      <c r="V351" s="130"/>
      <c r="W351" s="130"/>
      <c r="X351" s="6"/>
      <c r="Y351" s="130"/>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row>
    <row r="352" spans="1:51" ht="15.75" customHeight="1">
      <c r="A352" s="6"/>
      <c r="B352" s="6"/>
      <c r="C352" s="6"/>
      <c r="D352" s="6"/>
      <c r="E352" s="6"/>
      <c r="F352" s="6"/>
      <c r="G352" s="130"/>
      <c r="H352" s="6"/>
      <c r="I352" s="6"/>
      <c r="J352" s="6"/>
      <c r="K352" s="6"/>
      <c r="L352" s="6"/>
      <c r="M352" s="6"/>
      <c r="N352" s="6"/>
      <c r="O352" s="6"/>
      <c r="P352" s="6"/>
      <c r="Q352" s="6"/>
      <c r="R352" s="6"/>
      <c r="S352" s="6"/>
      <c r="T352" s="6"/>
      <c r="U352" s="6"/>
      <c r="V352" s="130"/>
      <c r="W352" s="130"/>
      <c r="X352" s="6"/>
      <c r="Y352" s="130"/>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row>
    <row r="353" spans="1:51" ht="15.75" customHeight="1">
      <c r="A353" s="6"/>
      <c r="B353" s="6"/>
      <c r="C353" s="6"/>
      <c r="D353" s="6"/>
      <c r="E353" s="6"/>
      <c r="F353" s="6"/>
      <c r="G353" s="130"/>
      <c r="H353" s="6"/>
      <c r="I353" s="6"/>
      <c r="J353" s="6"/>
      <c r="K353" s="6"/>
      <c r="L353" s="6"/>
      <c r="M353" s="6"/>
      <c r="N353" s="6"/>
      <c r="O353" s="6"/>
      <c r="P353" s="6"/>
      <c r="Q353" s="6"/>
      <c r="R353" s="6"/>
      <c r="S353" s="6"/>
      <c r="T353" s="6"/>
      <c r="U353" s="6"/>
      <c r="V353" s="130"/>
      <c r="W353" s="130"/>
      <c r="X353" s="6"/>
      <c r="Y353" s="130"/>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row>
    <row r="354" spans="1:51" ht="15.75" customHeight="1">
      <c r="A354" s="6"/>
      <c r="B354" s="6"/>
      <c r="C354" s="6"/>
      <c r="D354" s="6"/>
      <c r="E354" s="6"/>
      <c r="F354" s="6"/>
      <c r="G354" s="130"/>
      <c r="H354" s="6"/>
      <c r="I354" s="6"/>
      <c r="J354" s="6"/>
      <c r="K354" s="6"/>
      <c r="L354" s="6"/>
      <c r="M354" s="6"/>
      <c r="N354" s="6"/>
      <c r="O354" s="6"/>
      <c r="P354" s="6"/>
      <c r="Q354" s="6"/>
      <c r="R354" s="6"/>
      <c r="S354" s="6"/>
      <c r="T354" s="6"/>
      <c r="U354" s="6"/>
      <c r="V354" s="130"/>
      <c r="W354" s="130"/>
      <c r="X354" s="6"/>
      <c r="Y354" s="130"/>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row>
    <row r="355" spans="1:51" ht="15.75" customHeight="1">
      <c r="A355" s="6"/>
      <c r="B355" s="6"/>
      <c r="C355" s="6"/>
      <c r="D355" s="6"/>
      <c r="E355" s="6"/>
      <c r="F355" s="6"/>
      <c r="G355" s="130"/>
      <c r="H355" s="6"/>
      <c r="I355" s="6"/>
      <c r="J355" s="6"/>
      <c r="K355" s="6"/>
      <c r="L355" s="6"/>
      <c r="M355" s="6"/>
      <c r="N355" s="6"/>
      <c r="O355" s="6"/>
      <c r="P355" s="6"/>
      <c r="Q355" s="6"/>
      <c r="R355" s="6"/>
      <c r="S355" s="6"/>
      <c r="T355" s="6"/>
      <c r="U355" s="6"/>
      <c r="V355" s="130"/>
      <c r="W355" s="130"/>
      <c r="X355" s="6"/>
      <c r="Y355" s="130"/>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row>
    <row r="356" spans="1:51" ht="15.75" customHeight="1">
      <c r="A356" s="6"/>
      <c r="B356" s="6"/>
      <c r="C356" s="6"/>
      <c r="D356" s="6"/>
      <c r="E356" s="6"/>
      <c r="F356" s="6"/>
      <c r="G356" s="130"/>
      <c r="H356" s="6"/>
      <c r="I356" s="6"/>
      <c r="J356" s="6"/>
      <c r="K356" s="6"/>
      <c r="L356" s="6"/>
      <c r="M356" s="6"/>
      <c r="N356" s="6"/>
      <c r="O356" s="6"/>
      <c r="P356" s="6"/>
      <c r="Q356" s="6"/>
      <c r="R356" s="6"/>
      <c r="S356" s="6"/>
      <c r="T356" s="6"/>
      <c r="U356" s="6"/>
      <c r="V356" s="130"/>
      <c r="W356" s="130"/>
      <c r="X356" s="6"/>
      <c r="Y356" s="130"/>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row>
    <row r="357" spans="1:51" ht="15.75" customHeight="1">
      <c r="A357" s="6"/>
      <c r="B357" s="6"/>
      <c r="C357" s="6"/>
      <c r="D357" s="6"/>
      <c r="E357" s="6"/>
      <c r="F357" s="6"/>
      <c r="G357" s="130"/>
      <c r="H357" s="6"/>
      <c r="I357" s="6"/>
      <c r="J357" s="6"/>
      <c r="K357" s="6"/>
      <c r="L357" s="6"/>
      <c r="M357" s="6"/>
      <c r="N357" s="6"/>
      <c r="O357" s="6"/>
      <c r="P357" s="6"/>
      <c r="Q357" s="6"/>
      <c r="R357" s="6"/>
      <c r="S357" s="6"/>
      <c r="T357" s="6"/>
      <c r="U357" s="6"/>
      <c r="V357" s="130"/>
      <c r="W357" s="130"/>
      <c r="X357" s="6"/>
      <c r="Y357" s="130"/>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row>
    <row r="358" spans="1:51" ht="15.75" customHeight="1">
      <c r="A358" s="6"/>
      <c r="B358" s="6"/>
      <c r="C358" s="6"/>
      <c r="D358" s="6"/>
      <c r="E358" s="6"/>
      <c r="F358" s="6"/>
      <c r="G358" s="130"/>
      <c r="H358" s="6"/>
      <c r="I358" s="6"/>
      <c r="J358" s="6"/>
      <c r="K358" s="6"/>
      <c r="L358" s="6"/>
      <c r="M358" s="6"/>
      <c r="N358" s="6"/>
      <c r="O358" s="6"/>
      <c r="P358" s="6"/>
      <c r="Q358" s="6"/>
      <c r="R358" s="6"/>
      <c r="S358" s="6"/>
      <c r="T358" s="6"/>
      <c r="U358" s="6"/>
      <c r="V358" s="130"/>
      <c r="W358" s="130"/>
      <c r="X358" s="6"/>
      <c r="Y358" s="130"/>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row>
    <row r="359" spans="1:51" ht="15.75" customHeight="1">
      <c r="A359" s="6"/>
      <c r="B359" s="6"/>
      <c r="C359" s="6"/>
      <c r="D359" s="6"/>
      <c r="E359" s="6"/>
      <c r="F359" s="6"/>
      <c r="G359" s="130"/>
      <c r="H359" s="6"/>
      <c r="I359" s="6"/>
      <c r="J359" s="6"/>
      <c r="K359" s="6"/>
      <c r="L359" s="6"/>
      <c r="M359" s="6"/>
      <c r="N359" s="6"/>
      <c r="O359" s="6"/>
      <c r="P359" s="6"/>
      <c r="Q359" s="6"/>
      <c r="R359" s="6"/>
      <c r="S359" s="6"/>
      <c r="T359" s="6"/>
      <c r="U359" s="6"/>
      <c r="V359" s="130"/>
      <c r="W359" s="130"/>
      <c r="X359" s="6"/>
      <c r="Y359" s="130"/>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row>
    <row r="360" spans="1:51" ht="15.75" customHeight="1">
      <c r="A360" s="6"/>
      <c r="B360" s="6"/>
      <c r="C360" s="6"/>
      <c r="D360" s="6"/>
      <c r="E360" s="6"/>
      <c r="F360" s="6"/>
      <c r="G360" s="130"/>
      <c r="H360" s="6"/>
      <c r="I360" s="6"/>
      <c r="J360" s="6"/>
      <c r="K360" s="6"/>
      <c r="L360" s="6"/>
      <c r="M360" s="6"/>
      <c r="N360" s="6"/>
      <c r="O360" s="6"/>
      <c r="P360" s="6"/>
      <c r="Q360" s="6"/>
      <c r="R360" s="6"/>
      <c r="S360" s="6"/>
      <c r="T360" s="6"/>
      <c r="U360" s="6"/>
      <c r="V360" s="130"/>
      <c r="W360" s="130"/>
      <c r="X360" s="6"/>
      <c r="Y360" s="130"/>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row>
    <row r="361" spans="1:51" ht="15.75" customHeight="1">
      <c r="A361" s="6"/>
      <c r="B361" s="6"/>
      <c r="C361" s="6"/>
      <c r="D361" s="6"/>
      <c r="E361" s="6"/>
      <c r="F361" s="6"/>
      <c r="G361" s="130"/>
      <c r="H361" s="6"/>
      <c r="I361" s="6"/>
      <c r="J361" s="6"/>
      <c r="K361" s="6"/>
      <c r="L361" s="6"/>
      <c r="M361" s="6"/>
      <c r="N361" s="6"/>
      <c r="O361" s="6"/>
      <c r="P361" s="6"/>
      <c r="Q361" s="6"/>
      <c r="R361" s="6"/>
      <c r="S361" s="6"/>
      <c r="T361" s="6"/>
      <c r="U361" s="6"/>
      <c r="V361" s="130"/>
      <c r="W361" s="130"/>
      <c r="X361" s="6"/>
      <c r="Y361" s="130"/>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row>
    <row r="362" spans="1:51" ht="15.75" customHeight="1">
      <c r="A362" s="6"/>
      <c r="B362" s="6"/>
      <c r="C362" s="6"/>
      <c r="D362" s="6"/>
      <c r="E362" s="6"/>
      <c r="F362" s="6"/>
      <c r="G362" s="130"/>
      <c r="H362" s="6"/>
      <c r="I362" s="6"/>
      <c r="J362" s="6"/>
      <c r="K362" s="6"/>
      <c r="L362" s="6"/>
      <c r="M362" s="6"/>
      <c r="N362" s="6"/>
      <c r="O362" s="6"/>
      <c r="P362" s="6"/>
      <c r="Q362" s="6"/>
      <c r="R362" s="6"/>
      <c r="S362" s="6"/>
      <c r="T362" s="6"/>
      <c r="U362" s="6"/>
      <c r="V362" s="130"/>
      <c r="W362" s="130"/>
      <c r="X362" s="6"/>
      <c r="Y362" s="130"/>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row>
    <row r="363" spans="1:51" ht="15.75" customHeight="1">
      <c r="A363" s="6"/>
      <c r="B363" s="6"/>
      <c r="C363" s="6"/>
      <c r="D363" s="6"/>
      <c r="E363" s="6"/>
      <c r="F363" s="6"/>
      <c r="G363" s="130"/>
      <c r="H363" s="6"/>
      <c r="I363" s="6"/>
      <c r="J363" s="6"/>
      <c r="K363" s="6"/>
      <c r="L363" s="6"/>
      <c r="M363" s="6"/>
      <c r="N363" s="6"/>
      <c r="O363" s="6"/>
      <c r="P363" s="6"/>
      <c r="Q363" s="6"/>
      <c r="R363" s="6"/>
      <c r="S363" s="6"/>
      <c r="T363" s="6"/>
      <c r="U363" s="6"/>
      <c r="V363" s="130"/>
      <c r="W363" s="130"/>
      <c r="X363" s="6"/>
      <c r="Y363" s="130"/>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row>
    <row r="364" spans="1:51" ht="15.75" customHeight="1">
      <c r="A364" s="6"/>
      <c r="B364" s="6"/>
      <c r="C364" s="6"/>
      <c r="D364" s="6"/>
      <c r="E364" s="6"/>
      <c r="F364" s="6"/>
      <c r="G364" s="130"/>
      <c r="H364" s="6"/>
      <c r="I364" s="6"/>
      <c r="J364" s="6"/>
      <c r="K364" s="6"/>
      <c r="L364" s="6"/>
      <c r="M364" s="6"/>
      <c r="N364" s="6"/>
      <c r="O364" s="6"/>
      <c r="P364" s="6"/>
      <c r="Q364" s="6"/>
      <c r="R364" s="6"/>
      <c r="S364" s="6"/>
      <c r="T364" s="6"/>
      <c r="U364" s="6"/>
      <c r="V364" s="130"/>
      <c r="W364" s="130"/>
      <c r="X364" s="6"/>
      <c r="Y364" s="130"/>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row>
    <row r="365" spans="1:51" ht="15.75" customHeight="1">
      <c r="A365" s="6"/>
      <c r="B365" s="6"/>
      <c r="C365" s="6"/>
      <c r="D365" s="6"/>
      <c r="E365" s="6"/>
      <c r="F365" s="6"/>
      <c r="G365" s="130"/>
      <c r="H365" s="6"/>
      <c r="I365" s="6"/>
      <c r="J365" s="6"/>
      <c r="K365" s="6"/>
      <c r="L365" s="6"/>
      <c r="M365" s="6"/>
      <c r="N365" s="6"/>
      <c r="O365" s="6"/>
      <c r="P365" s="6"/>
      <c r="Q365" s="6"/>
      <c r="R365" s="6"/>
      <c r="S365" s="6"/>
      <c r="T365" s="6"/>
      <c r="U365" s="6"/>
      <c r="V365" s="130"/>
      <c r="W365" s="130"/>
      <c r="X365" s="6"/>
      <c r="Y365" s="130"/>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row>
    <row r="366" spans="1:51" ht="15.75" customHeight="1">
      <c r="A366" s="6"/>
      <c r="B366" s="6"/>
      <c r="C366" s="6"/>
      <c r="D366" s="6"/>
      <c r="E366" s="6"/>
      <c r="F366" s="6"/>
      <c r="G366" s="130"/>
      <c r="H366" s="6"/>
      <c r="I366" s="6"/>
      <c r="J366" s="6"/>
      <c r="K366" s="6"/>
      <c r="L366" s="6"/>
      <c r="M366" s="6"/>
      <c r="N366" s="6"/>
      <c r="O366" s="6"/>
      <c r="P366" s="6"/>
      <c r="Q366" s="6"/>
      <c r="R366" s="6"/>
      <c r="S366" s="6"/>
      <c r="T366" s="6"/>
      <c r="U366" s="6"/>
      <c r="V366" s="130"/>
      <c r="W366" s="130"/>
      <c r="X366" s="6"/>
      <c r="Y366" s="130"/>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row>
    <row r="367" spans="1:51" ht="15.75" customHeight="1">
      <c r="A367" s="6"/>
      <c r="B367" s="6"/>
      <c r="C367" s="6"/>
      <c r="D367" s="6"/>
      <c r="E367" s="6"/>
      <c r="F367" s="6"/>
      <c r="G367" s="130"/>
      <c r="H367" s="6"/>
      <c r="I367" s="6"/>
      <c r="J367" s="6"/>
      <c r="K367" s="6"/>
      <c r="L367" s="6"/>
      <c r="M367" s="6"/>
      <c r="N367" s="6"/>
      <c r="O367" s="6"/>
      <c r="P367" s="6"/>
      <c r="Q367" s="6"/>
      <c r="R367" s="6"/>
      <c r="S367" s="6"/>
      <c r="T367" s="6"/>
      <c r="U367" s="6"/>
      <c r="V367" s="130"/>
      <c r="W367" s="130"/>
      <c r="X367" s="6"/>
      <c r="Y367" s="130"/>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row>
    <row r="368" spans="1:51" ht="15.75" customHeight="1">
      <c r="A368" s="6"/>
      <c r="B368" s="6"/>
      <c r="C368" s="6"/>
      <c r="D368" s="6"/>
      <c r="E368" s="6"/>
      <c r="F368" s="6"/>
      <c r="G368" s="130"/>
      <c r="H368" s="6"/>
      <c r="I368" s="6"/>
      <c r="J368" s="6"/>
      <c r="K368" s="6"/>
      <c r="L368" s="6"/>
      <c r="M368" s="6"/>
      <c r="N368" s="6"/>
      <c r="O368" s="6"/>
      <c r="P368" s="6"/>
      <c r="Q368" s="6"/>
      <c r="R368" s="6"/>
      <c r="S368" s="6"/>
      <c r="T368" s="6"/>
      <c r="U368" s="6"/>
      <c r="V368" s="130"/>
      <c r="W368" s="130"/>
      <c r="X368" s="6"/>
      <c r="Y368" s="130"/>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row>
    <row r="369" spans="1:51" ht="15.75" customHeight="1">
      <c r="A369" s="6"/>
      <c r="B369" s="6"/>
      <c r="C369" s="6"/>
      <c r="D369" s="6"/>
      <c r="E369" s="6"/>
      <c r="F369" s="6"/>
      <c r="G369" s="130"/>
      <c r="H369" s="6"/>
      <c r="I369" s="6"/>
      <c r="J369" s="6"/>
      <c r="K369" s="6"/>
      <c r="L369" s="6"/>
      <c r="M369" s="6"/>
      <c r="N369" s="6"/>
      <c r="O369" s="6"/>
      <c r="P369" s="6"/>
      <c r="Q369" s="6"/>
      <c r="R369" s="6"/>
      <c r="S369" s="6"/>
      <c r="T369" s="6"/>
      <c r="U369" s="6"/>
      <c r="V369" s="130"/>
      <c r="W369" s="130"/>
      <c r="X369" s="6"/>
      <c r="Y369" s="130"/>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row>
    <row r="370" spans="1:51" ht="15.75" customHeight="1">
      <c r="A370" s="6"/>
      <c r="B370" s="6"/>
      <c r="C370" s="6"/>
      <c r="D370" s="6"/>
      <c r="E370" s="6"/>
      <c r="F370" s="6"/>
      <c r="G370" s="130"/>
      <c r="H370" s="6"/>
      <c r="I370" s="6"/>
      <c r="J370" s="6"/>
      <c r="K370" s="6"/>
      <c r="L370" s="6"/>
      <c r="M370" s="6"/>
      <c r="N370" s="6"/>
      <c r="O370" s="6"/>
      <c r="P370" s="6"/>
      <c r="Q370" s="6"/>
      <c r="R370" s="6"/>
      <c r="S370" s="6"/>
      <c r="T370" s="6"/>
      <c r="U370" s="6"/>
      <c r="V370" s="130"/>
      <c r="W370" s="130"/>
      <c r="X370" s="6"/>
      <c r="Y370" s="130"/>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row>
    <row r="371" spans="1:51" ht="15.75" customHeight="1">
      <c r="A371" s="6"/>
      <c r="B371" s="6"/>
      <c r="C371" s="6"/>
      <c r="D371" s="6"/>
      <c r="E371" s="6"/>
      <c r="F371" s="6"/>
      <c r="G371" s="130"/>
      <c r="H371" s="6"/>
      <c r="I371" s="6"/>
      <c r="J371" s="6"/>
      <c r="K371" s="6"/>
      <c r="L371" s="6"/>
      <c r="M371" s="6"/>
      <c r="N371" s="6"/>
      <c r="O371" s="6"/>
      <c r="P371" s="6"/>
      <c r="Q371" s="6"/>
      <c r="R371" s="6"/>
      <c r="S371" s="6"/>
      <c r="T371" s="6"/>
      <c r="U371" s="6"/>
      <c r="V371" s="130"/>
      <c r="W371" s="130"/>
      <c r="X371" s="6"/>
      <c r="Y371" s="130"/>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row>
    <row r="372" spans="1:51" ht="15.75" customHeight="1">
      <c r="A372" s="6"/>
      <c r="B372" s="6"/>
      <c r="C372" s="6"/>
      <c r="D372" s="6"/>
      <c r="E372" s="6"/>
      <c r="F372" s="6"/>
      <c r="G372" s="130"/>
      <c r="H372" s="6"/>
      <c r="I372" s="6"/>
      <c r="J372" s="6"/>
      <c r="K372" s="6"/>
      <c r="L372" s="6"/>
      <c r="M372" s="6"/>
      <c r="N372" s="6"/>
      <c r="O372" s="6"/>
      <c r="P372" s="6"/>
      <c r="Q372" s="6"/>
      <c r="R372" s="6"/>
      <c r="S372" s="6"/>
      <c r="T372" s="6"/>
      <c r="U372" s="6"/>
      <c r="V372" s="130"/>
      <c r="W372" s="130"/>
      <c r="X372" s="6"/>
      <c r="Y372" s="130"/>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row>
    <row r="373" spans="1:51" ht="15.75" customHeight="1">
      <c r="A373" s="6"/>
      <c r="B373" s="6"/>
      <c r="C373" s="6"/>
      <c r="D373" s="6"/>
      <c r="E373" s="6"/>
      <c r="F373" s="6"/>
      <c r="G373" s="130"/>
      <c r="H373" s="6"/>
      <c r="I373" s="6"/>
      <c r="J373" s="6"/>
      <c r="K373" s="6"/>
      <c r="L373" s="6"/>
      <c r="M373" s="6"/>
      <c r="N373" s="6"/>
      <c r="O373" s="6"/>
      <c r="P373" s="6"/>
      <c r="Q373" s="6"/>
      <c r="R373" s="6"/>
      <c r="S373" s="6"/>
      <c r="T373" s="6"/>
      <c r="U373" s="6"/>
      <c r="V373" s="130"/>
      <c r="W373" s="130"/>
      <c r="X373" s="6"/>
      <c r="Y373" s="130"/>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row>
    <row r="374" spans="1:51" ht="15.75" customHeight="1">
      <c r="A374" s="6"/>
      <c r="B374" s="6"/>
      <c r="C374" s="6"/>
      <c r="D374" s="6"/>
      <c r="E374" s="6"/>
      <c r="F374" s="6"/>
      <c r="G374" s="130"/>
      <c r="H374" s="6"/>
      <c r="I374" s="6"/>
      <c r="J374" s="6"/>
      <c r="K374" s="6"/>
      <c r="L374" s="6"/>
      <c r="M374" s="6"/>
      <c r="N374" s="6"/>
      <c r="O374" s="6"/>
      <c r="P374" s="6"/>
      <c r="Q374" s="6"/>
      <c r="R374" s="6"/>
      <c r="S374" s="6"/>
      <c r="T374" s="6"/>
      <c r="U374" s="6"/>
      <c r="V374" s="130"/>
      <c r="W374" s="130"/>
      <c r="X374" s="6"/>
      <c r="Y374" s="130"/>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row>
    <row r="375" spans="1:51" ht="15.75" customHeight="1">
      <c r="A375" s="6"/>
      <c r="B375" s="6"/>
      <c r="C375" s="6"/>
      <c r="D375" s="6"/>
      <c r="E375" s="6"/>
      <c r="F375" s="6"/>
      <c r="G375" s="130"/>
      <c r="H375" s="6"/>
      <c r="I375" s="6"/>
      <c r="J375" s="6"/>
      <c r="K375" s="6"/>
      <c r="L375" s="6"/>
      <c r="M375" s="6"/>
      <c r="N375" s="6"/>
      <c r="O375" s="6"/>
      <c r="P375" s="6"/>
      <c r="Q375" s="6"/>
      <c r="R375" s="6"/>
      <c r="S375" s="6"/>
      <c r="T375" s="6"/>
      <c r="U375" s="6"/>
      <c r="V375" s="130"/>
      <c r="W375" s="130"/>
      <c r="X375" s="6"/>
      <c r="Y375" s="130"/>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row>
    <row r="376" spans="1:51" ht="15.75" customHeight="1">
      <c r="A376" s="6"/>
      <c r="B376" s="6"/>
      <c r="C376" s="6"/>
      <c r="D376" s="6"/>
      <c r="E376" s="6"/>
      <c r="F376" s="6"/>
      <c r="G376" s="130"/>
      <c r="H376" s="6"/>
      <c r="I376" s="6"/>
      <c r="J376" s="6"/>
      <c r="K376" s="6"/>
      <c r="L376" s="6"/>
      <c r="M376" s="6"/>
      <c r="N376" s="6"/>
      <c r="O376" s="6"/>
      <c r="P376" s="6"/>
      <c r="Q376" s="6"/>
      <c r="R376" s="6"/>
      <c r="S376" s="6"/>
      <c r="T376" s="6"/>
      <c r="U376" s="6"/>
      <c r="V376" s="130"/>
      <c r="W376" s="130"/>
      <c r="X376" s="6"/>
      <c r="Y376" s="130"/>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row>
    <row r="377" spans="1:51" ht="15.75" customHeight="1">
      <c r="A377" s="6"/>
      <c r="B377" s="6"/>
      <c r="C377" s="6"/>
      <c r="D377" s="6"/>
      <c r="E377" s="6"/>
      <c r="F377" s="6"/>
      <c r="G377" s="130"/>
      <c r="H377" s="6"/>
      <c r="I377" s="6"/>
      <c r="J377" s="6"/>
      <c r="K377" s="6"/>
      <c r="L377" s="6"/>
      <c r="M377" s="6"/>
      <c r="N377" s="6"/>
      <c r="O377" s="6"/>
      <c r="P377" s="6"/>
      <c r="Q377" s="6"/>
      <c r="R377" s="6"/>
      <c r="S377" s="6"/>
      <c r="T377" s="6"/>
      <c r="U377" s="6"/>
      <c r="V377" s="130"/>
      <c r="W377" s="130"/>
      <c r="X377" s="6"/>
      <c r="Y377" s="130"/>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row>
    <row r="378" spans="1:51" ht="15.75" customHeight="1">
      <c r="A378" s="6"/>
      <c r="B378" s="6"/>
      <c r="C378" s="6"/>
      <c r="D378" s="6"/>
      <c r="E378" s="6"/>
      <c r="F378" s="6"/>
      <c r="G378" s="130"/>
      <c r="H378" s="6"/>
      <c r="I378" s="6"/>
      <c r="J378" s="6"/>
      <c r="K378" s="6"/>
      <c r="L378" s="6"/>
      <c r="M378" s="6"/>
      <c r="N378" s="6"/>
      <c r="O378" s="6"/>
      <c r="P378" s="6"/>
      <c r="Q378" s="6"/>
      <c r="R378" s="6"/>
      <c r="S378" s="6"/>
      <c r="T378" s="6"/>
      <c r="U378" s="6"/>
      <c r="V378" s="130"/>
      <c r="W378" s="130"/>
      <c r="X378" s="6"/>
      <c r="Y378" s="130"/>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row>
    <row r="379" spans="1:51" ht="15.75" customHeight="1">
      <c r="A379" s="6"/>
      <c r="B379" s="6"/>
      <c r="C379" s="6"/>
      <c r="D379" s="6"/>
      <c r="E379" s="6"/>
      <c r="F379" s="6"/>
      <c r="G379" s="130"/>
      <c r="H379" s="6"/>
      <c r="I379" s="6"/>
      <c r="J379" s="6"/>
      <c r="K379" s="6"/>
      <c r="L379" s="6"/>
      <c r="M379" s="6"/>
      <c r="N379" s="6"/>
      <c r="O379" s="6"/>
      <c r="P379" s="6"/>
      <c r="Q379" s="6"/>
      <c r="R379" s="6"/>
      <c r="S379" s="6"/>
      <c r="T379" s="6"/>
      <c r="U379" s="6"/>
      <c r="V379" s="130"/>
      <c r="W379" s="130"/>
      <c r="X379" s="6"/>
      <c r="Y379" s="130"/>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row>
    <row r="380" spans="1:51" ht="15.75" customHeight="1">
      <c r="A380" s="6"/>
      <c r="B380" s="6"/>
      <c r="C380" s="6"/>
      <c r="D380" s="6"/>
      <c r="E380" s="6"/>
      <c r="F380" s="6"/>
      <c r="G380" s="130"/>
      <c r="H380" s="6"/>
      <c r="I380" s="6"/>
      <c r="J380" s="6"/>
      <c r="K380" s="6"/>
      <c r="L380" s="6"/>
      <c r="M380" s="6"/>
      <c r="N380" s="6"/>
      <c r="O380" s="6"/>
      <c r="P380" s="6"/>
      <c r="Q380" s="6"/>
      <c r="R380" s="6"/>
      <c r="S380" s="6"/>
      <c r="T380" s="6"/>
      <c r="U380" s="6"/>
      <c r="V380" s="130"/>
      <c r="W380" s="130"/>
      <c r="X380" s="6"/>
      <c r="Y380" s="130"/>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row>
    <row r="381" spans="1:51" ht="15.75" customHeight="1">
      <c r="A381" s="6"/>
      <c r="B381" s="6"/>
      <c r="C381" s="6"/>
      <c r="D381" s="6"/>
      <c r="E381" s="6"/>
      <c r="F381" s="6"/>
      <c r="G381" s="130"/>
      <c r="H381" s="6"/>
      <c r="I381" s="6"/>
      <c r="J381" s="6"/>
      <c r="K381" s="6"/>
      <c r="L381" s="6"/>
      <c r="M381" s="6"/>
      <c r="N381" s="6"/>
      <c r="O381" s="6"/>
      <c r="P381" s="6"/>
      <c r="Q381" s="6"/>
      <c r="R381" s="6"/>
      <c r="S381" s="6"/>
      <c r="T381" s="6"/>
      <c r="U381" s="6"/>
      <c r="V381" s="130"/>
      <c r="W381" s="130"/>
      <c r="X381" s="6"/>
      <c r="Y381" s="130"/>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row>
    <row r="382" spans="1:51" ht="15.75" customHeight="1">
      <c r="A382" s="6"/>
      <c r="B382" s="6"/>
      <c r="C382" s="6"/>
      <c r="D382" s="6"/>
      <c r="E382" s="6"/>
      <c r="F382" s="6"/>
      <c r="G382" s="130"/>
      <c r="H382" s="6"/>
      <c r="I382" s="6"/>
      <c r="J382" s="6"/>
      <c r="K382" s="6"/>
      <c r="L382" s="6"/>
      <c r="M382" s="6"/>
      <c r="N382" s="6"/>
      <c r="O382" s="6"/>
      <c r="P382" s="6"/>
      <c r="Q382" s="6"/>
      <c r="R382" s="6"/>
      <c r="S382" s="6"/>
      <c r="T382" s="6"/>
      <c r="U382" s="6"/>
      <c r="V382" s="130"/>
      <c r="W382" s="130"/>
      <c r="X382" s="6"/>
      <c r="Y382" s="130"/>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row>
    <row r="383" spans="1:51" ht="15.75" customHeight="1">
      <c r="A383" s="6"/>
      <c r="B383" s="6"/>
      <c r="C383" s="6"/>
      <c r="D383" s="6"/>
      <c r="E383" s="6"/>
      <c r="F383" s="6"/>
      <c r="G383" s="130"/>
      <c r="H383" s="6"/>
      <c r="I383" s="6"/>
      <c r="J383" s="6"/>
      <c r="K383" s="6"/>
      <c r="L383" s="6"/>
      <c r="M383" s="6"/>
      <c r="N383" s="6"/>
      <c r="O383" s="6"/>
      <c r="P383" s="6"/>
      <c r="Q383" s="6"/>
      <c r="R383" s="6"/>
      <c r="S383" s="6"/>
      <c r="T383" s="6"/>
      <c r="U383" s="6"/>
      <c r="V383" s="130"/>
      <c r="W383" s="130"/>
      <c r="X383" s="6"/>
      <c r="Y383" s="130"/>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row>
    <row r="384" spans="1:51" ht="15.75" customHeight="1">
      <c r="A384" s="6"/>
      <c r="B384" s="6"/>
      <c r="C384" s="6"/>
      <c r="D384" s="6"/>
      <c r="E384" s="6"/>
      <c r="F384" s="6"/>
      <c r="G384" s="130"/>
      <c r="H384" s="6"/>
      <c r="I384" s="6"/>
      <c r="J384" s="6"/>
      <c r="K384" s="6"/>
      <c r="L384" s="6"/>
      <c r="M384" s="6"/>
      <c r="N384" s="6"/>
      <c r="O384" s="6"/>
      <c r="P384" s="6"/>
      <c r="Q384" s="6"/>
      <c r="R384" s="6"/>
      <c r="S384" s="6"/>
      <c r="T384" s="6"/>
      <c r="U384" s="6"/>
      <c r="V384" s="130"/>
      <c r="W384" s="130"/>
      <c r="X384" s="6"/>
      <c r="Y384" s="130"/>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row>
    <row r="385" spans="1:51" ht="15.75" customHeight="1">
      <c r="A385" s="6"/>
      <c r="B385" s="6"/>
      <c r="C385" s="6"/>
      <c r="D385" s="6"/>
      <c r="E385" s="6"/>
      <c r="F385" s="6"/>
      <c r="G385" s="130"/>
      <c r="H385" s="6"/>
      <c r="I385" s="6"/>
      <c r="J385" s="6"/>
      <c r="K385" s="6"/>
      <c r="L385" s="6"/>
      <c r="M385" s="6"/>
      <c r="N385" s="6"/>
      <c r="O385" s="6"/>
      <c r="P385" s="6"/>
      <c r="Q385" s="6"/>
      <c r="R385" s="6"/>
      <c r="S385" s="6"/>
      <c r="T385" s="6"/>
      <c r="U385" s="6"/>
      <c r="V385" s="130"/>
      <c r="W385" s="130"/>
      <c r="X385" s="6"/>
      <c r="Y385" s="130"/>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row>
    <row r="386" spans="1:51" ht="15.75" customHeight="1">
      <c r="A386" s="6"/>
      <c r="B386" s="6"/>
      <c r="C386" s="6"/>
      <c r="D386" s="6"/>
      <c r="E386" s="6"/>
      <c r="F386" s="6"/>
      <c r="G386" s="130"/>
      <c r="H386" s="6"/>
      <c r="I386" s="6"/>
      <c r="J386" s="6"/>
      <c r="K386" s="6"/>
      <c r="L386" s="6"/>
      <c r="M386" s="6"/>
      <c r="N386" s="6"/>
      <c r="O386" s="6"/>
      <c r="P386" s="6"/>
      <c r="Q386" s="6"/>
      <c r="R386" s="6"/>
      <c r="S386" s="6"/>
      <c r="T386" s="6"/>
      <c r="U386" s="6"/>
      <c r="V386" s="130"/>
      <c r="W386" s="130"/>
      <c r="X386" s="6"/>
      <c r="Y386" s="130"/>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row>
    <row r="387" spans="1:51" ht="15.75" customHeight="1">
      <c r="A387" s="6"/>
      <c r="B387" s="6"/>
      <c r="C387" s="6"/>
      <c r="D387" s="6"/>
      <c r="E387" s="6"/>
      <c r="F387" s="6"/>
      <c r="G387" s="130"/>
      <c r="H387" s="6"/>
      <c r="I387" s="6"/>
      <c r="J387" s="6"/>
      <c r="K387" s="6"/>
      <c r="L387" s="6"/>
      <c r="M387" s="6"/>
      <c r="N387" s="6"/>
      <c r="O387" s="6"/>
      <c r="P387" s="6"/>
      <c r="Q387" s="6"/>
      <c r="R387" s="6"/>
      <c r="S387" s="6"/>
      <c r="T387" s="6"/>
      <c r="U387" s="6"/>
      <c r="V387" s="130"/>
      <c r="W387" s="130"/>
      <c r="X387" s="6"/>
      <c r="Y387" s="130"/>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row>
    <row r="388" spans="1:51" ht="15.75" customHeight="1">
      <c r="A388" s="6"/>
      <c r="B388" s="6"/>
      <c r="C388" s="6"/>
      <c r="D388" s="6"/>
      <c r="E388" s="6"/>
      <c r="F388" s="6"/>
      <c r="G388" s="130"/>
      <c r="H388" s="6"/>
      <c r="I388" s="6"/>
      <c r="J388" s="6"/>
      <c r="K388" s="6"/>
      <c r="L388" s="6"/>
      <c r="M388" s="6"/>
      <c r="N388" s="6"/>
      <c r="O388" s="6"/>
      <c r="P388" s="6"/>
      <c r="Q388" s="6"/>
      <c r="R388" s="6"/>
      <c r="S388" s="6"/>
      <c r="T388" s="6"/>
      <c r="U388" s="6"/>
      <c r="V388" s="130"/>
      <c r="W388" s="130"/>
      <c r="X388" s="6"/>
      <c r="Y388" s="130"/>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row>
    <row r="389" spans="1:51" ht="15.75" customHeight="1">
      <c r="A389" s="6"/>
      <c r="B389" s="6"/>
      <c r="C389" s="6"/>
      <c r="D389" s="6"/>
      <c r="E389" s="6"/>
      <c r="F389" s="6"/>
      <c r="G389" s="130"/>
      <c r="H389" s="6"/>
      <c r="I389" s="6"/>
      <c r="J389" s="6"/>
      <c r="K389" s="6"/>
      <c r="L389" s="6"/>
      <c r="M389" s="6"/>
      <c r="N389" s="6"/>
      <c r="O389" s="6"/>
      <c r="P389" s="6"/>
      <c r="Q389" s="6"/>
      <c r="R389" s="6"/>
      <c r="S389" s="6"/>
      <c r="T389" s="6"/>
      <c r="U389" s="6"/>
      <c r="V389" s="130"/>
      <c r="W389" s="130"/>
      <c r="X389" s="6"/>
      <c r="Y389" s="130"/>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row>
    <row r="390" spans="1:51" ht="15.75" customHeight="1">
      <c r="A390" s="6"/>
      <c r="B390" s="6"/>
      <c r="C390" s="6"/>
      <c r="D390" s="6"/>
      <c r="E390" s="6"/>
      <c r="F390" s="6"/>
      <c r="G390" s="130"/>
      <c r="H390" s="6"/>
      <c r="I390" s="6"/>
      <c r="J390" s="6"/>
      <c r="K390" s="6"/>
      <c r="L390" s="6"/>
      <c r="M390" s="6"/>
      <c r="N390" s="6"/>
      <c r="O390" s="6"/>
      <c r="P390" s="6"/>
      <c r="Q390" s="6"/>
      <c r="R390" s="6"/>
      <c r="S390" s="6"/>
      <c r="T390" s="6"/>
      <c r="U390" s="6"/>
      <c r="V390" s="130"/>
      <c r="W390" s="130"/>
      <c r="X390" s="6"/>
      <c r="Y390" s="130"/>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row>
    <row r="391" spans="1:51" ht="15.75" customHeight="1">
      <c r="A391" s="6"/>
      <c r="B391" s="6"/>
      <c r="C391" s="6"/>
      <c r="D391" s="6"/>
      <c r="E391" s="6"/>
      <c r="F391" s="6"/>
      <c r="G391" s="130"/>
      <c r="H391" s="6"/>
      <c r="I391" s="6"/>
      <c r="J391" s="6"/>
      <c r="K391" s="6"/>
      <c r="L391" s="6"/>
      <c r="M391" s="6"/>
      <c r="N391" s="6"/>
      <c r="O391" s="6"/>
      <c r="P391" s="6"/>
      <c r="Q391" s="6"/>
      <c r="R391" s="6"/>
      <c r="S391" s="6"/>
      <c r="T391" s="6"/>
      <c r="U391" s="6"/>
      <c r="V391" s="130"/>
      <c r="W391" s="130"/>
      <c r="X391" s="6"/>
      <c r="Y391" s="130"/>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row>
    <row r="392" spans="1:51" ht="15.75" customHeight="1">
      <c r="A392" s="6"/>
      <c r="B392" s="6"/>
      <c r="C392" s="6"/>
      <c r="D392" s="6"/>
      <c r="E392" s="6"/>
      <c r="F392" s="6"/>
      <c r="G392" s="130"/>
      <c r="H392" s="6"/>
      <c r="I392" s="6"/>
      <c r="J392" s="6"/>
      <c r="K392" s="6"/>
      <c r="L392" s="6"/>
      <c r="M392" s="6"/>
      <c r="N392" s="6"/>
      <c r="O392" s="6"/>
      <c r="P392" s="6"/>
      <c r="Q392" s="6"/>
      <c r="R392" s="6"/>
      <c r="S392" s="6"/>
      <c r="T392" s="6"/>
      <c r="U392" s="6"/>
      <c r="V392" s="130"/>
      <c r="W392" s="130"/>
      <c r="X392" s="6"/>
      <c r="Y392" s="130"/>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row>
    <row r="393" spans="1:51" ht="15.75" customHeight="1">
      <c r="A393" s="6"/>
      <c r="B393" s="6"/>
      <c r="C393" s="6"/>
      <c r="D393" s="6"/>
      <c r="E393" s="6"/>
      <c r="F393" s="6"/>
      <c r="G393" s="130"/>
      <c r="H393" s="6"/>
      <c r="I393" s="6"/>
      <c r="J393" s="6"/>
      <c r="K393" s="6"/>
      <c r="L393" s="6"/>
      <c r="M393" s="6"/>
      <c r="N393" s="6"/>
      <c r="O393" s="6"/>
      <c r="P393" s="6"/>
      <c r="Q393" s="6"/>
      <c r="R393" s="6"/>
      <c r="S393" s="6"/>
      <c r="T393" s="6"/>
      <c r="U393" s="6"/>
      <c r="V393" s="130"/>
      <c r="W393" s="130"/>
      <c r="X393" s="6"/>
      <c r="Y393" s="130"/>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row>
    <row r="394" spans="1:51" ht="15.75" customHeight="1">
      <c r="A394" s="6"/>
      <c r="B394" s="6"/>
      <c r="C394" s="6"/>
      <c r="D394" s="6"/>
      <c r="E394" s="6"/>
      <c r="F394" s="6"/>
      <c r="G394" s="130"/>
      <c r="H394" s="6"/>
      <c r="I394" s="6"/>
      <c r="J394" s="6"/>
      <c r="K394" s="6"/>
      <c r="L394" s="6"/>
      <c r="M394" s="6"/>
      <c r="N394" s="6"/>
      <c r="O394" s="6"/>
      <c r="P394" s="6"/>
      <c r="Q394" s="6"/>
      <c r="R394" s="6"/>
      <c r="S394" s="6"/>
      <c r="T394" s="6"/>
      <c r="U394" s="6"/>
      <c r="V394" s="130"/>
      <c r="W394" s="130"/>
      <c r="X394" s="6"/>
      <c r="Y394" s="130"/>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row>
    <row r="395" spans="1:51" ht="15.75" customHeight="1">
      <c r="A395" s="6"/>
      <c r="B395" s="6"/>
      <c r="C395" s="6"/>
      <c r="D395" s="6"/>
      <c r="E395" s="6"/>
      <c r="F395" s="6"/>
      <c r="G395" s="130"/>
      <c r="H395" s="6"/>
      <c r="I395" s="6"/>
      <c r="J395" s="6"/>
      <c r="K395" s="6"/>
      <c r="L395" s="6"/>
      <c r="M395" s="6"/>
      <c r="N395" s="6"/>
      <c r="O395" s="6"/>
      <c r="P395" s="6"/>
      <c r="Q395" s="6"/>
      <c r="R395" s="6"/>
      <c r="S395" s="6"/>
      <c r="T395" s="6"/>
      <c r="U395" s="6"/>
      <c r="V395" s="130"/>
      <c r="W395" s="130"/>
      <c r="X395" s="6"/>
      <c r="Y395" s="130"/>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row>
    <row r="396" spans="1:51" ht="15.75" customHeight="1">
      <c r="A396" s="6"/>
      <c r="B396" s="6"/>
      <c r="C396" s="6"/>
      <c r="D396" s="6"/>
      <c r="E396" s="6"/>
      <c r="F396" s="6"/>
      <c r="G396" s="130"/>
      <c r="H396" s="6"/>
      <c r="I396" s="6"/>
      <c r="J396" s="6"/>
      <c r="K396" s="6"/>
      <c r="L396" s="6"/>
      <c r="M396" s="6"/>
      <c r="N396" s="6"/>
      <c r="O396" s="6"/>
      <c r="P396" s="6"/>
      <c r="Q396" s="6"/>
      <c r="R396" s="6"/>
      <c r="S396" s="6"/>
      <c r="T396" s="6"/>
      <c r="U396" s="6"/>
      <c r="V396" s="130"/>
      <c r="W396" s="130"/>
      <c r="X396" s="6"/>
      <c r="Y396" s="130"/>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row>
    <row r="397" spans="1:51" ht="15.75" customHeight="1">
      <c r="A397" s="6"/>
      <c r="B397" s="6"/>
      <c r="C397" s="6"/>
      <c r="D397" s="6"/>
      <c r="E397" s="6"/>
      <c r="F397" s="6"/>
      <c r="G397" s="130"/>
      <c r="H397" s="6"/>
      <c r="I397" s="6"/>
      <c r="J397" s="6"/>
      <c r="K397" s="6"/>
      <c r="L397" s="6"/>
      <c r="M397" s="6"/>
      <c r="N397" s="6"/>
      <c r="O397" s="6"/>
      <c r="P397" s="6"/>
      <c r="Q397" s="6"/>
      <c r="R397" s="6"/>
      <c r="S397" s="6"/>
      <c r="T397" s="6"/>
      <c r="U397" s="6"/>
      <c r="V397" s="130"/>
      <c r="W397" s="130"/>
      <c r="X397" s="6"/>
      <c r="Y397" s="130"/>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row>
    <row r="398" spans="1:51" ht="15.75" customHeight="1">
      <c r="A398" s="6"/>
      <c r="B398" s="6"/>
      <c r="C398" s="6"/>
      <c r="D398" s="6"/>
      <c r="E398" s="6"/>
      <c r="F398" s="6"/>
      <c r="G398" s="130"/>
      <c r="H398" s="6"/>
      <c r="I398" s="6"/>
      <c r="J398" s="6"/>
      <c r="K398" s="6"/>
      <c r="L398" s="6"/>
      <c r="M398" s="6"/>
      <c r="N398" s="6"/>
      <c r="O398" s="6"/>
      <c r="P398" s="6"/>
      <c r="Q398" s="6"/>
      <c r="R398" s="6"/>
      <c r="S398" s="6"/>
      <c r="T398" s="6"/>
      <c r="U398" s="6"/>
      <c r="V398" s="130"/>
      <c r="W398" s="130"/>
      <c r="X398" s="6"/>
      <c r="Y398" s="130"/>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row>
    <row r="399" spans="1:51" ht="15.75" customHeight="1">
      <c r="A399" s="6"/>
      <c r="B399" s="6"/>
      <c r="C399" s="6"/>
      <c r="D399" s="6"/>
      <c r="E399" s="6"/>
      <c r="F399" s="6"/>
      <c r="G399" s="130"/>
      <c r="H399" s="6"/>
      <c r="I399" s="6"/>
      <c r="J399" s="6"/>
      <c r="K399" s="6"/>
      <c r="L399" s="6"/>
      <c r="M399" s="6"/>
      <c r="N399" s="6"/>
      <c r="O399" s="6"/>
      <c r="P399" s="6"/>
      <c r="Q399" s="6"/>
      <c r="R399" s="6"/>
      <c r="S399" s="6"/>
      <c r="T399" s="6"/>
      <c r="U399" s="6"/>
      <c r="V399" s="130"/>
      <c r="W399" s="130"/>
      <c r="X399" s="6"/>
      <c r="Y399" s="130"/>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row>
    <row r="400" spans="1:51" ht="15.75" customHeight="1">
      <c r="A400" s="6"/>
      <c r="B400" s="6"/>
      <c r="C400" s="6"/>
      <c r="D400" s="6"/>
      <c r="E400" s="6"/>
      <c r="F400" s="6"/>
      <c r="G400" s="130"/>
      <c r="H400" s="6"/>
      <c r="I400" s="6"/>
      <c r="J400" s="6"/>
      <c r="K400" s="6"/>
      <c r="L400" s="6"/>
      <c r="M400" s="6"/>
      <c r="N400" s="6"/>
      <c r="O400" s="6"/>
      <c r="P400" s="6"/>
      <c r="Q400" s="6"/>
      <c r="R400" s="6"/>
      <c r="S400" s="6"/>
      <c r="T400" s="6"/>
      <c r="U400" s="6"/>
      <c r="V400" s="130"/>
      <c r="W400" s="130"/>
      <c r="X400" s="6"/>
      <c r="Y400" s="130"/>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row>
    <row r="401" spans="1:51" ht="15.75" customHeight="1">
      <c r="A401" s="6"/>
      <c r="B401" s="6"/>
      <c r="C401" s="6"/>
      <c r="D401" s="6"/>
      <c r="E401" s="6"/>
      <c r="F401" s="6"/>
      <c r="G401" s="130"/>
      <c r="H401" s="6"/>
      <c r="I401" s="6"/>
      <c r="J401" s="6"/>
      <c r="K401" s="6"/>
      <c r="L401" s="6"/>
      <c r="M401" s="6"/>
      <c r="N401" s="6"/>
      <c r="O401" s="6"/>
      <c r="P401" s="6"/>
      <c r="Q401" s="6"/>
      <c r="R401" s="6"/>
      <c r="S401" s="6"/>
      <c r="T401" s="6"/>
      <c r="U401" s="6"/>
      <c r="V401" s="130"/>
      <c r="W401" s="130"/>
      <c r="X401" s="6"/>
      <c r="Y401" s="130"/>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row>
    <row r="402" spans="1:51" ht="15.75" customHeight="1">
      <c r="A402" s="6"/>
      <c r="B402" s="6"/>
      <c r="C402" s="6"/>
      <c r="D402" s="6"/>
      <c r="E402" s="6"/>
      <c r="F402" s="6"/>
      <c r="G402" s="130"/>
      <c r="H402" s="6"/>
      <c r="I402" s="6"/>
      <c r="J402" s="6"/>
      <c r="K402" s="6"/>
      <c r="L402" s="6"/>
      <c r="M402" s="6"/>
      <c r="N402" s="6"/>
      <c r="O402" s="6"/>
      <c r="P402" s="6"/>
      <c r="Q402" s="6"/>
      <c r="R402" s="6"/>
      <c r="S402" s="6"/>
      <c r="T402" s="6"/>
      <c r="U402" s="6"/>
      <c r="V402" s="130"/>
      <c r="W402" s="130"/>
      <c r="X402" s="6"/>
      <c r="Y402" s="130"/>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row>
    <row r="403" spans="1:51" ht="15.75" customHeight="1">
      <c r="A403" s="6"/>
      <c r="B403" s="6"/>
      <c r="C403" s="6"/>
      <c r="D403" s="6"/>
      <c r="E403" s="6"/>
      <c r="F403" s="6"/>
      <c r="G403" s="130"/>
      <c r="H403" s="6"/>
      <c r="I403" s="6"/>
      <c r="J403" s="6"/>
      <c r="K403" s="6"/>
      <c r="L403" s="6"/>
      <c r="M403" s="6"/>
      <c r="N403" s="6"/>
      <c r="O403" s="6"/>
      <c r="P403" s="6"/>
      <c r="Q403" s="6"/>
      <c r="R403" s="6"/>
      <c r="S403" s="6"/>
      <c r="T403" s="6"/>
      <c r="U403" s="6"/>
      <c r="V403" s="130"/>
      <c r="W403" s="130"/>
      <c r="X403" s="6"/>
      <c r="Y403" s="130"/>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row>
    <row r="404" spans="1:51" ht="15.75" customHeight="1">
      <c r="A404" s="6"/>
      <c r="B404" s="6"/>
      <c r="C404" s="6"/>
      <c r="D404" s="6"/>
      <c r="E404" s="6"/>
      <c r="F404" s="6"/>
      <c r="G404" s="130"/>
      <c r="H404" s="6"/>
      <c r="I404" s="6"/>
      <c r="J404" s="6"/>
      <c r="K404" s="6"/>
      <c r="L404" s="6"/>
      <c r="M404" s="6"/>
      <c r="N404" s="6"/>
      <c r="O404" s="6"/>
      <c r="P404" s="6"/>
      <c r="Q404" s="6"/>
      <c r="R404" s="6"/>
      <c r="S404" s="6"/>
      <c r="T404" s="6"/>
      <c r="U404" s="6"/>
      <c r="V404" s="130"/>
      <c r="W404" s="130"/>
      <c r="X404" s="6"/>
      <c r="Y404" s="130"/>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row>
    <row r="405" spans="1:51" ht="15.75" customHeight="1">
      <c r="A405" s="6"/>
      <c r="B405" s="6"/>
      <c r="C405" s="6"/>
      <c r="D405" s="6"/>
      <c r="E405" s="6"/>
      <c r="F405" s="6"/>
      <c r="G405" s="130"/>
      <c r="H405" s="6"/>
      <c r="I405" s="6"/>
      <c r="J405" s="6"/>
      <c r="K405" s="6"/>
      <c r="L405" s="6"/>
      <c r="M405" s="6"/>
      <c r="N405" s="6"/>
      <c r="O405" s="6"/>
      <c r="P405" s="6"/>
      <c r="Q405" s="6"/>
      <c r="R405" s="6"/>
      <c r="S405" s="6"/>
      <c r="T405" s="6"/>
      <c r="U405" s="6"/>
      <c r="V405" s="130"/>
      <c r="W405" s="130"/>
      <c r="X405" s="6"/>
      <c r="Y405" s="130"/>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row>
    <row r="406" spans="1:51" ht="15.75" customHeight="1">
      <c r="A406" s="6"/>
      <c r="B406" s="6"/>
      <c r="C406" s="6"/>
      <c r="D406" s="6"/>
      <c r="E406" s="6"/>
      <c r="F406" s="6"/>
      <c r="G406" s="130"/>
      <c r="H406" s="6"/>
      <c r="I406" s="6"/>
      <c r="J406" s="6"/>
      <c r="K406" s="6"/>
      <c r="L406" s="6"/>
      <c r="M406" s="6"/>
      <c r="N406" s="6"/>
      <c r="O406" s="6"/>
      <c r="P406" s="6"/>
      <c r="Q406" s="6"/>
      <c r="R406" s="6"/>
      <c r="S406" s="6"/>
      <c r="T406" s="6"/>
      <c r="U406" s="6"/>
      <c r="V406" s="130"/>
      <c r="W406" s="130"/>
      <c r="X406" s="6"/>
      <c r="Y406" s="130"/>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row>
    <row r="407" spans="1:51" ht="15.75" customHeight="1">
      <c r="A407" s="6"/>
      <c r="B407" s="6"/>
      <c r="C407" s="6"/>
      <c r="D407" s="6"/>
      <c r="E407" s="6"/>
      <c r="F407" s="6"/>
      <c r="G407" s="130"/>
      <c r="H407" s="6"/>
      <c r="I407" s="6"/>
      <c r="J407" s="6"/>
      <c r="K407" s="6"/>
      <c r="L407" s="6"/>
      <c r="M407" s="6"/>
      <c r="N407" s="6"/>
      <c r="O407" s="6"/>
      <c r="P407" s="6"/>
      <c r="Q407" s="6"/>
      <c r="R407" s="6"/>
      <c r="S407" s="6"/>
      <c r="T407" s="6"/>
      <c r="U407" s="6"/>
      <c r="V407" s="130"/>
      <c r="W407" s="130"/>
      <c r="X407" s="6"/>
      <c r="Y407" s="130"/>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row>
    <row r="408" spans="1:51" ht="15.75" customHeight="1">
      <c r="A408" s="6"/>
      <c r="B408" s="6"/>
      <c r="C408" s="6"/>
      <c r="D408" s="6"/>
      <c r="E408" s="6"/>
      <c r="F408" s="6"/>
      <c r="G408" s="130"/>
      <c r="H408" s="6"/>
      <c r="I408" s="6"/>
      <c r="J408" s="6"/>
      <c r="K408" s="6"/>
      <c r="L408" s="6"/>
      <c r="M408" s="6"/>
      <c r="N408" s="6"/>
      <c r="O408" s="6"/>
      <c r="P408" s="6"/>
      <c r="Q408" s="6"/>
      <c r="R408" s="6"/>
      <c r="S408" s="6"/>
      <c r="T408" s="6"/>
      <c r="U408" s="6"/>
      <c r="V408" s="130"/>
      <c r="W408" s="130"/>
      <c r="X408" s="6"/>
      <c r="Y408" s="130"/>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row>
    <row r="409" spans="1:51" ht="15.75" customHeight="1">
      <c r="A409" s="6"/>
      <c r="B409" s="6"/>
      <c r="C409" s="6"/>
      <c r="D409" s="6"/>
      <c r="E409" s="6"/>
      <c r="F409" s="6"/>
      <c r="G409" s="130"/>
      <c r="H409" s="6"/>
      <c r="I409" s="6"/>
      <c r="J409" s="6"/>
      <c r="K409" s="6"/>
      <c r="L409" s="6"/>
      <c r="M409" s="6"/>
      <c r="N409" s="6"/>
      <c r="O409" s="6"/>
      <c r="P409" s="6"/>
      <c r="Q409" s="6"/>
      <c r="R409" s="6"/>
      <c r="S409" s="6"/>
      <c r="T409" s="6"/>
      <c r="U409" s="6"/>
      <c r="V409" s="130"/>
      <c r="W409" s="130"/>
      <c r="X409" s="6"/>
      <c r="Y409" s="130"/>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row>
    <row r="410" spans="1:51" ht="15.75" customHeight="1">
      <c r="A410" s="6"/>
      <c r="B410" s="6"/>
      <c r="C410" s="6"/>
      <c r="D410" s="6"/>
      <c r="E410" s="6"/>
      <c r="F410" s="6"/>
      <c r="G410" s="130"/>
      <c r="H410" s="6"/>
      <c r="I410" s="6"/>
      <c r="J410" s="6"/>
      <c r="K410" s="6"/>
      <c r="L410" s="6"/>
      <c r="M410" s="6"/>
      <c r="N410" s="6"/>
      <c r="O410" s="6"/>
      <c r="P410" s="6"/>
      <c r="Q410" s="6"/>
      <c r="R410" s="6"/>
      <c r="S410" s="6"/>
      <c r="T410" s="6"/>
      <c r="U410" s="6"/>
      <c r="V410" s="130"/>
      <c r="W410" s="130"/>
      <c r="X410" s="6"/>
      <c r="Y410" s="130"/>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row>
    <row r="411" spans="1:51" ht="15.75" customHeight="1">
      <c r="A411" s="6"/>
      <c r="B411" s="6"/>
      <c r="C411" s="6"/>
      <c r="D411" s="6"/>
      <c r="E411" s="6"/>
      <c r="F411" s="6"/>
      <c r="G411" s="130"/>
      <c r="H411" s="6"/>
      <c r="I411" s="6"/>
      <c r="J411" s="6"/>
      <c r="K411" s="6"/>
      <c r="L411" s="6"/>
      <c r="M411" s="6"/>
      <c r="N411" s="6"/>
      <c r="O411" s="6"/>
      <c r="P411" s="6"/>
      <c r="Q411" s="6"/>
      <c r="R411" s="6"/>
      <c r="S411" s="6"/>
      <c r="T411" s="6"/>
      <c r="U411" s="6"/>
      <c r="V411" s="130"/>
      <c r="W411" s="130"/>
      <c r="X411" s="6"/>
      <c r="Y411" s="130"/>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row>
    <row r="412" spans="1:51" ht="15.75" customHeight="1">
      <c r="A412" s="6"/>
      <c r="B412" s="6"/>
      <c r="C412" s="6"/>
      <c r="D412" s="6"/>
      <c r="E412" s="6"/>
      <c r="F412" s="6"/>
      <c r="G412" s="130"/>
      <c r="H412" s="6"/>
      <c r="I412" s="6"/>
      <c r="J412" s="6"/>
      <c r="K412" s="6"/>
      <c r="L412" s="6"/>
      <c r="M412" s="6"/>
      <c r="N412" s="6"/>
      <c r="O412" s="6"/>
      <c r="P412" s="6"/>
      <c r="Q412" s="6"/>
      <c r="R412" s="6"/>
      <c r="S412" s="6"/>
      <c r="T412" s="6"/>
      <c r="U412" s="6"/>
      <c r="V412" s="130"/>
      <c r="W412" s="130"/>
      <c r="X412" s="6"/>
      <c r="Y412" s="130"/>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row>
    <row r="413" spans="1:51" ht="15.75" customHeight="1">
      <c r="A413" s="6"/>
      <c r="B413" s="6"/>
      <c r="C413" s="6"/>
      <c r="D413" s="6"/>
      <c r="E413" s="6"/>
      <c r="F413" s="6"/>
      <c r="G413" s="130"/>
      <c r="H413" s="6"/>
      <c r="I413" s="6"/>
      <c r="J413" s="6"/>
      <c r="K413" s="6"/>
      <c r="L413" s="6"/>
      <c r="M413" s="6"/>
      <c r="N413" s="6"/>
      <c r="O413" s="6"/>
      <c r="P413" s="6"/>
      <c r="Q413" s="6"/>
      <c r="R413" s="6"/>
      <c r="S413" s="6"/>
      <c r="T413" s="6"/>
      <c r="U413" s="6"/>
      <c r="V413" s="130"/>
      <c r="W413" s="130"/>
      <c r="X413" s="6"/>
      <c r="Y413" s="130"/>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row>
    <row r="414" spans="1:51" ht="15.75" customHeight="1">
      <c r="A414" s="6"/>
      <c r="B414" s="6"/>
      <c r="C414" s="6"/>
      <c r="D414" s="6"/>
      <c r="E414" s="6"/>
      <c r="F414" s="6"/>
      <c r="G414" s="130"/>
      <c r="H414" s="6"/>
      <c r="I414" s="6"/>
      <c r="J414" s="6"/>
      <c r="K414" s="6"/>
      <c r="L414" s="6"/>
      <c r="M414" s="6"/>
      <c r="N414" s="6"/>
      <c r="O414" s="6"/>
      <c r="P414" s="6"/>
      <c r="Q414" s="6"/>
      <c r="R414" s="6"/>
      <c r="S414" s="6"/>
      <c r="T414" s="6"/>
      <c r="U414" s="6"/>
      <c r="V414" s="130"/>
      <c r="W414" s="130"/>
      <c r="X414" s="6"/>
      <c r="Y414" s="130"/>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row>
    <row r="415" spans="1:51" ht="15.75" customHeight="1">
      <c r="A415" s="6"/>
      <c r="B415" s="6"/>
      <c r="C415" s="6"/>
      <c r="D415" s="6"/>
      <c r="E415" s="6"/>
      <c r="F415" s="6"/>
      <c r="G415" s="130"/>
      <c r="H415" s="6"/>
      <c r="I415" s="6"/>
      <c r="J415" s="6"/>
      <c r="K415" s="6"/>
      <c r="L415" s="6"/>
      <c r="M415" s="6"/>
      <c r="N415" s="6"/>
      <c r="O415" s="6"/>
      <c r="P415" s="6"/>
      <c r="Q415" s="6"/>
      <c r="R415" s="6"/>
      <c r="S415" s="6"/>
      <c r="T415" s="6"/>
      <c r="U415" s="6"/>
      <c r="V415" s="130"/>
      <c r="W415" s="130"/>
      <c r="X415" s="6"/>
      <c r="Y415" s="130"/>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row>
    <row r="416" spans="1:51" ht="15.75" customHeight="1">
      <c r="A416" s="6"/>
      <c r="B416" s="6"/>
      <c r="C416" s="6"/>
      <c r="D416" s="6"/>
      <c r="E416" s="6"/>
      <c r="F416" s="6"/>
      <c r="G416" s="130"/>
      <c r="H416" s="6"/>
      <c r="I416" s="6"/>
      <c r="J416" s="6"/>
      <c r="K416" s="6"/>
      <c r="L416" s="6"/>
      <c r="M416" s="6"/>
      <c r="N416" s="6"/>
      <c r="O416" s="6"/>
      <c r="P416" s="6"/>
      <c r="Q416" s="6"/>
      <c r="R416" s="6"/>
      <c r="S416" s="6"/>
      <c r="T416" s="6"/>
      <c r="U416" s="6"/>
      <c r="V416" s="130"/>
      <c r="W416" s="130"/>
      <c r="X416" s="6"/>
      <c r="Y416" s="130"/>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row>
    <row r="417" spans="1:51" ht="15.75" customHeight="1">
      <c r="A417" s="6"/>
      <c r="B417" s="6"/>
      <c r="C417" s="6"/>
      <c r="D417" s="6"/>
      <c r="E417" s="6"/>
      <c r="F417" s="6"/>
      <c r="G417" s="130"/>
      <c r="H417" s="6"/>
      <c r="I417" s="6"/>
      <c r="J417" s="6"/>
      <c r="K417" s="6"/>
      <c r="L417" s="6"/>
      <c r="M417" s="6"/>
      <c r="N417" s="6"/>
      <c r="O417" s="6"/>
      <c r="P417" s="6"/>
      <c r="Q417" s="6"/>
      <c r="R417" s="6"/>
      <c r="S417" s="6"/>
      <c r="T417" s="6"/>
      <c r="U417" s="6"/>
      <c r="V417" s="130"/>
      <c r="W417" s="130"/>
      <c r="X417" s="6"/>
      <c r="Y417" s="130"/>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row>
    <row r="418" spans="1:51" ht="15.75" customHeight="1">
      <c r="A418" s="6"/>
      <c r="B418" s="6"/>
      <c r="C418" s="6"/>
      <c r="D418" s="6"/>
      <c r="E418" s="6"/>
      <c r="F418" s="6"/>
      <c r="G418" s="130"/>
      <c r="H418" s="6"/>
      <c r="I418" s="6"/>
      <c r="J418" s="6"/>
      <c r="K418" s="6"/>
      <c r="L418" s="6"/>
      <c r="M418" s="6"/>
      <c r="N418" s="6"/>
      <c r="O418" s="6"/>
      <c r="P418" s="6"/>
      <c r="Q418" s="6"/>
      <c r="R418" s="6"/>
      <c r="S418" s="6"/>
      <c r="T418" s="6"/>
      <c r="U418" s="6"/>
      <c r="V418" s="130"/>
      <c r="W418" s="130"/>
      <c r="X418" s="6"/>
      <c r="Y418" s="130"/>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row>
    <row r="419" spans="1:51" ht="15.75" customHeight="1">
      <c r="A419" s="6"/>
      <c r="B419" s="6"/>
      <c r="C419" s="6"/>
      <c r="D419" s="6"/>
      <c r="E419" s="6"/>
      <c r="F419" s="6"/>
      <c r="G419" s="130"/>
      <c r="H419" s="6"/>
      <c r="I419" s="6"/>
      <c r="J419" s="6"/>
      <c r="K419" s="6"/>
      <c r="L419" s="6"/>
      <c r="M419" s="6"/>
      <c r="N419" s="6"/>
      <c r="O419" s="6"/>
      <c r="P419" s="6"/>
      <c r="Q419" s="6"/>
      <c r="R419" s="6"/>
      <c r="S419" s="6"/>
      <c r="T419" s="6"/>
      <c r="U419" s="6"/>
      <c r="V419" s="130"/>
      <c r="W419" s="130"/>
      <c r="X419" s="6"/>
      <c r="Y419" s="130"/>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row>
    <row r="420" spans="1:51" ht="15.75" customHeight="1">
      <c r="A420" s="6"/>
      <c r="B420" s="6"/>
      <c r="C420" s="6"/>
      <c r="D420" s="6"/>
      <c r="E420" s="6"/>
      <c r="F420" s="6"/>
      <c r="G420" s="130"/>
      <c r="H420" s="6"/>
      <c r="I420" s="6"/>
      <c r="J420" s="6"/>
      <c r="K420" s="6"/>
      <c r="L420" s="6"/>
      <c r="M420" s="6"/>
      <c r="N420" s="6"/>
      <c r="O420" s="6"/>
      <c r="P420" s="6"/>
      <c r="Q420" s="6"/>
      <c r="R420" s="6"/>
      <c r="S420" s="6"/>
      <c r="T420" s="6"/>
      <c r="U420" s="6"/>
      <c r="V420" s="130"/>
      <c r="W420" s="130"/>
      <c r="X420" s="6"/>
      <c r="Y420" s="130"/>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row>
    <row r="421" spans="1:51" ht="15.75" customHeight="1">
      <c r="A421" s="6"/>
      <c r="B421" s="6"/>
      <c r="C421" s="6"/>
      <c r="D421" s="6"/>
      <c r="E421" s="6"/>
      <c r="F421" s="6"/>
      <c r="G421" s="130"/>
      <c r="H421" s="6"/>
      <c r="I421" s="6"/>
      <c r="J421" s="6"/>
      <c r="K421" s="6"/>
      <c r="L421" s="6"/>
      <c r="M421" s="6"/>
      <c r="N421" s="6"/>
      <c r="O421" s="6"/>
      <c r="P421" s="6"/>
      <c r="Q421" s="6"/>
      <c r="R421" s="6"/>
      <c r="S421" s="6"/>
      <c r="T421" s="6"/>
      <c r="U421" s="6"/>
      <c r="V421" s="130"/>
      <c r="W421" s="130"/>
      <c r="X421" s="6"/>
      <c r="Y421" s="130"/>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row>
    <row r="422" spans="1:51" ht="15.75" customHeight="1">
      <c r="A422" s="6"/>
      <c r="B422" s="6"/>
      <c r="C422" s="6"/>
      <c r="D422" s="6"/>
      <c r="E422" s="6"/>
      <c r="F422" s="6"/>
      <c r="G422" s="130"/>
      <c r="H422" s="6"/>
      <c r="I422" s="6"/>
      <c r="J422" s="6"/>
      <c r="K422" s="6"/>
      <c r="L422" s="6"/>
      <c r="M422" s="6"/>
      <c r="N422" s="6"/>
      <c r="O422" s="6"/>
      <c r="P422" s="6"/>
      <c r="Q422" s="6"/>
      <c r="R422" s="6"/>
      <c r="S422" s="6"/>
      <c r="T422" s="6"/>
      <c r="U422" s="6"/>
      <c r="V422" s="130"/>
      <c r="W422" s="130"/>
      <c r="X422" s="6"/>
      <c r="Y422" s="130"/>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row>
    <row r="423" spans="1:51" ht="15.75" customHeight="1">
      <c r="A423" s="6"/>
      <c r="B423" s="6"/>
      <c r="C423" s="6"/>
      <c r="D423" s="6"/>
      <c r="E423" s="6"/>
      <c r="F423" s="6"/>
      <c r="G423" s="130"/>
      <c r="H423" s="6"/>
      <c r="I423" s="6"/>
      <c r="J423" s="6"/>
      <c r="K423" s="6"/>
      <c r="L423" s="6"/>
      <c r="M423" s="6"/>
      <c r="N423" s="6"/>
      <c r="O423" s="6"/>
      <c r="P423" s="6"/>
      <c r="Q423" s="6"/>
      <c r="R423" s="6"/>
      <c r="S423" s="6"/>
      <c r="T423" s="6"/>
      <c r="U423" s="6"/>
      <c r="V423" s="130"/>
      <c r="W423" s="130"/>
      <c r="X423" s="6"/>
      <c r="Y423" s="130"/>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row>
    <row r="424" spans="1:51" ht="15.75" customHeight="1">
      <c r="A424" s="6"/>
      <c r="B424" s="6"/>
      <c r="C424" s="6"/>
      <c r="D424" s="6"/>
      <c r="E424" s="6"/>
      <c r="F424" s="6"/>
      <c r="G424" s="130"/>
      <c r="H424" s="6"/>
      <c r="I424" s="6"/>
      <c r="J424" s="6"/>
      <c r="K424" s="6"/>
      <c r="L424" s="6"/>
      <c r="M424" s="6"/>
      <c r="N424" s="6"/>
      <c r="O424" s="6"/>
      <c r="P424" s="6"/>
      <c r="Q424" s="6"/>
      <c r="R424" s="6"/>
      <c r="S424" s="6"/>
      <c r="T424" s="6"/>
      <c r="U424" s="6"/>
      <c r="V424" s="130"/>
      <c r="W424" s="130"/>
      <c r="X424" s="6"/>
      <c r="Y424" s="130"/>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row>
    <row r="425" spans="1:51" ht="15.75" customHeight="1">
      <c r="A425" s="6"/>
      <c r="B425" s="6"/>
      <c r="C425" s="6"/>
      <c r="D425" s="6"/>
      <c r="E425" s="6"/>
      <c r="F425" s="6"/>
      <c r="G425" s="130"/>
      <c r="H425" s="6"/>
      <c r="I425" s="6"/>
      <c r="J425" s="6"/>
      <c r="K425" s="6"/>
      <c r="L425" s="6"/>
      <c r="M425" s="6"/>
      <c r="N425" s="6"/>
      <c r="O425" s="6"/>
      <c r="P425" s="6"/>
      <c r="Q425" s="6"/>
      <c r="R425" s="6"/>
      <c r="S425" s="6"/>
      <c r="T425" s="6"/>
      <c r="U425" s="6"/>
      <c r="V425" s="130"/>
      <c r="W425" s="130"/>
      <c r="X425" s="6"/>
      <c r="Y425" s="130"/>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row>
    <row r="426" spans="1:51" ht="15.75" customHeight="1">
      <c r="A426" s="6"/>
      <c r="B426" s="6"/>
      <c r="C426" s="6"/>
      <c r="D426" s="6"/>
      <c r="E426" s="6"/>
      <c r="F426" s="6"/>
      <c r="G426" s="130"/>
      <c r="H426" s="6"/>
      <c r="I426" s="6"/>
      <c r="J426" s="6"/>
      <c r="K426" s="6"/>
      <c r="L426" s="6"/>
      <c r="M426" s="6"/>
      <c r="N426" s="6"/>
      <c r="O426" s="6"/>
      <c r="P426" s="6"/>
      <c r="Q426" s="6"/>
      <c r="R426" s="6"/>
      <c r="S426" s="6"/>
      <c r="T426" s="6"/>
      <c r="U426" s="6"/>
      <c r="V426" s="130"/>
      <c r="W426" s="130"/>
      <c r="X426" s="6"/>
      <c r="Y426" s="130"/>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row>
    <row r="427" spans="1:51" ht="15.75" customHeight="1">
      <c r="A427" s="6"/>
      <c r="B427" s="6"/>
      <c r="C427" s="6"/>
      <c r="D427" s="6"/>
      <c r="E427" s="6"/>
      <c r="F427" s="6"/>
      <c r="G427" s="130"/>
      <c r="H427" s="6"/>
      <c r="I427" s="6"/>
      <c r="J427" s="6"/>
      <c r="K427" s="6"/>
      <c r="L427" s="6"/>
      <c r="M427" s="6"/>
      <c r="N427" s="6"/>
      <c r="O427" s="6"/>
      <c r="P427" s="6"/>
      <c r="Q427" s="6"/>
      <c r="R427" s="6"/>
      <c r="S427" s="6"/>
      <c r="T427" s="6"/>
      <c r="U427" s="6"/>
      <c r="V427" s="130"/>
      <c r="W427" s="130"/>
      <c r="X427" s="6"/>
      <c r="Y427" s="130"/>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row>
    <row r="428" spans="1:51" ht="15.75" customHeight="1">
      <c r="A428" s="6"/>
      <c r="B428" s="6"/>
      <c r="C428" s="6"/>
      <c r="D428" s="6"/>
      <c r="E428" s="6"/>
      <c r="F428" s="6"/>
      <c r="G428" s="130"/>
      <c r="H428" s="6"/>
      <c r="I428" s="6"/>
      <c r="J428" s="6"/>
      <c r="K428" s="6"/>
      <c r="L428" s="6"/>
      <c r="M428" s="6"/>
      <c r="N428" s="6"/>
      <c r="O428" s="6"/>
      <c r="P428" s="6"/>
      <c r="Q428" s="6"/>
      <c r="R428" s="6"/>
      <c r="S428" s="6"/>
      <c r="T428" s="6"/>
      <c r="U428" s="6"/>
      <c r="V428" s="130"/>
      <c r="W428" s="130"/>
      <c r="X428" s="6"/>
      <c r="Y428" s="130"/>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row>
    <row r="429" spans="1:51" ht="15.75" customHeight="1">
      <c r="A429" s="6"/>
      <c r="B429" s="6"/>
      <c r="C429" s="6"/>
      <c r="D429" s="6"/>
      <c r="E429" s="6"/>
      <c r="F429" s="6"/>
      <c r="G429" s="130"/>
      <c r="H429" s="6"/>
      <c r="I429" s="6"/>
      <c r="J429" s="6"/>
      <c r="K429" s="6"/>
      <c r="L429" s="6"/>
      <c r="M429" s="6"/>
      <c r="N429" s="6"/>
      <c r="O429" s="6"/>
      <c r="P429" s="6"/>
      <c r="Q429" s="6"/>
      <c r="R429" s="6"/>
      <c r="S429" s="6"/>
      <c r="T429" s="6"/>
      <c r="U429" s="6"/>
      <c r="V429" s="130"/>
      <c r="W429" s="130"/>
      <c r="X429" s="6"/>
      <c r="Y429" s="130"/>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row>
    <row r="430" spans="1:51" ht="15.75" customHeight="1">
      <c r="A430" s="6"/>
      <c r="B430" s="6"/>
      <c r="C430" s="6"/>
      <c r="D430" s="6"/>
      <c r="E430" s="6"/>
      <c r="F430" s="6"/>
      <c r="G430" s="130"/>
      <c r="H430" s="6"/>
      <c r="I430" s="6"/>
      <c r="J430" s="6"/>
      <c r="K430" s="6"/>
      <c r="L430" s="6"/>
      <c r="M430" s="6"/>
      <c r="N430" s="6"/>
      <c r="O430" s="6"/>
      <c r="P430" s="6"/>
      <c r="Q430" s="6"/>
      <c r="R430" s="6"/>
      <c r="S430" s="6"/>
      <c r="T430" s="6"/>
      <c r="U430" s="6"/>
      <c r="V430" s="130"/>
      <c r="W430" s="130"/>
      <c r="X430" s="6"/>
      <c r="Y430" s="130"/>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row>
    <row r="431" spans="1:51" ht="15.75" customHeight="1">
      <c r="A431" s="6"/>
      <c r="B431" s="6"/>
      <c r="C431" s="6"/>
      <c r="D431" s="6"/>
      <c r="E431" s="6"/>
      <c r="F431" s="6"/>
      <c r="G431" s="130"/>
      <c r="H431" s="6"/>
      <c r="I431" s="6"/>
      <c r="J431" s="6"/>
      <c r="K431" s="6"/>
      <c r="L431" s="6"/>
      <c r="M431" s="6"/>
      <c r="N431" s="6"/>
      <c r="O431" s="6"/>
      <c r="P431" s="6"/>
      <c r="Q431" s="6"/>
      <c r="R431" s="6"/>
      <c r="S431" s="6"/>
      <c r="T431" s="6"/>
      <c r="U431" s="6"/>
      <c r="V431" s="130"/>
      <c r="W431" s="130"/>
      <c r="X431" s="6"/>
      <c r="Y431" s="130"/>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row>
    <row r="432" spans="1:51" ht="15.75" customHeight="1">
      <c r="A432" s="6"/>
      <c r="B432" s="6"/>
      <c r="C432" s="6"/>
      <c r="D432" s="6"/>
      <c r="E432" s="6"/>
      <c r="F432" s="6"/>
      <c r="G432" s="130"/>
      <c r="H432" s="6"/>
      <c r="I432" s="6"/>
      <c r="J432" s="6"/>
      <c r="K432" s="6"/>
      <c r="L432" s="6"/>
      <c r="M432" s="6"/>
      <c r="N432" s="6"/>
      <c r="O432" s="6"/>
      <c r="P432" s="6"/>
      <c r="Q432" s="6"/>
      <c r="R432" s="6"/>
      <c r="S432" s="6"/>
      <c r="T432" s="6"/>
      <c r="U432" s="6"/>
      <c r="V432" s="130"/>
      <c r="W432" s="130"/>
      <c r="X432" s="6"/>
      <c r="Y432" s="130"/>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row>
    <row r="433" spans="1:51" ht="15.75" customHeight="1">
      <c r="A433" s="6"/>
      <c r="B433" s="6"/>
      <c r="C433" s="6"/>
      <c r="D433" s="6"/>
      <c r="E433" s="6"/>
      <c r="F433" s="6"/>
      <c r="G433" s="130"/>
      <c r="H433" s="6"/>
      <c r="I433" s="6"/>
      <c r="J433" s="6"/>
      <c r="K433" s="6"/>
      <c r="L433" s="6"/>
      <c r="M433" s="6"/>
      <c r="N433" s="6"/>
      <c r="O433" s="6"/>
      <c r="P433" s="6"/>
      <c r="Q433" s="6"/>
      <c r="R433" s="6"/>
      <c r="S433" s="6"/>
      <c r="T433" s="6"/>
      <c r="U433" s="6"/>
      <c r="V433" s="130"/>
      <c r="W433" s="130"/>
      <c r="X433" s="6"/>
      <c r="Y433" s="130"/>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row>
    <row r="434" spans="1:51" ht="15.75" customHeight="1">
      <c r="A434" s="6"/>
      <c r="B434" s="6"/>
      <c r="C434" s="6"/>
      <c r="D434" s="6"/>
      <c r="E434" s="6"/>
      <c r="F434" s="6"/>
      <c r="G434" s="130"/>
      <c r="H434" s="6"/>
      <c r="I434" s="6"/>
      <c r="J434" s="6"/>
      <c r="K434" s="6"/>
      <c r="L434" s="6"/>
      <c r="M434" s="6"/>
      <c r="N434" s="6"/>
      <c r="O434" s="6"/>
      <c r="P434" s="6"/>
      <c r="Q434" s="6"/>
      <c r="R434" s="6"/>
      <c r="S434" s="6"/>
      <c r="T434" s="6"/>
      <c r="U434" s="6"/>
      <c r="V434" s="130"/>
      <c r="W434" s="130"/>
      <c r="X434" s="6"/>
      <c r="Y434" s="130"/>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row>
    <row r="435" spans="1:51" ht="15.75" customHeight="1">
      <c r="A435" s="6"/>
      <c r="B435" s="6"/>
      <c r="C435" s="6"/>
      <c r="D435" s="6"/>
      <c r="E435" s="6"/>
      <c r="F435" s="6"/>
      <c r="G435" s="130"/>
      <c r="H435" s="6"/>
      <c r="I435" s="6"/>
      <c r="J435" s="6"/>
      <c r="K435" s="6"/>
      <c r="L435" s="6"/>
      <c r="M435" s="6"/>
      <c r="N435" s="6"/>
      <c r="O435" s="6"/>
      <c r="P435" s="6"/>
      <c r="Q435" s="6"/>
      <c r="R435" s="6"/>
      <c r="S435" s="6"/>
      <c r="T435" s="6"/>
      <c r="U435" s="6"/>
      <c r="V435" s="130"/>
      <c r="W435" s="130"/>
      <c r="X435" s="6"/>
      <c r="Y435" s="130"/>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row>
    <row r="436" spans="1:51" ht="15.75" customHeight="1">
      <c r="A436" s="6"/>
      <c r="B436" s="6"/>
      <c r="C436" s="6"/>
      <c r="D436" s="6"/>
      <c r="E436" s="6"/>
      <c r="F436" s="6"/>
      <c r="G436" s="130"/>
      <c r="H436" s="6"/>
      <c r="I436" s="6"/>
      <c r="J436" s="6"/>
      <c r="K436" s="6"/>
      <c r="L436" s="6"/>
      <c r="M436" s="6"/>
      <c r="N436" s="6"/>
      <c r="O436" s="6"/>
      <c r="P436" s="6"/>
      <c r="Q436" s="6"/>
      <c r="R436" s="6"/>
      <c r="S436" s="6"/>
      <c r="T436" s="6"/>
      <c r="U436" s="6"/>
      <c r="V436" s="130"/>
      <c r="W436" s="130"/>
      <c r="X436" s="6"/>
      <c r="Y436" s="130"/>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row>
    <row r="437" spans="1:51" ht="15.75" customHeight="1">
      <c r="A437" s="6"/>
      <c r="B437" s="6"/>
      <c r="C437" s="6"/>
      <c r="D437" s="6"/>
      <c r="E437" s="6"/>
      <c r="F437" s="6"/>
      <c r="G437" s="130"/>
      <c r="H437" s="6"/>
      <c r="I437" s="6"/>
      <c r="J437" s="6"/>
      <c r="K437" s="6"/>
      <c r="L437" s="6"/>
      <c r="M437" s="6"/>
      <c r="N437" s="6"/>
      <c r="O437" s="6"/>
      <c r="P437" s="6"/>
      <c r="Q437" s="6"/>
      <c r="R437" s="6"/>
      <c r="S437" s="6"/>
      <c r="T437" s="6"/>
      <c r="U437" s="6"/>
      <c r="V437" s="130"/>
      <c r="W437" s="130"/>
      <c r="X437" s="6"/>
      <c r="Y437" s="130"/>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row>
    <row r="438" spans="1:51" ht="15.75" customHeight="1">
      <c r="A438" s="6"/>
      <c r="B438" s="6"/>
      <c r="C438" s="6"/>
      <c r="D438" s="6"/>
      <c r="E438" s="6"/>
      <c r="F438" s="6"/>
      <c r="G438" s="130"/>
      <c r="H438" s="6"/>
      <c r="I438" s="6"/>
      <c r="J438" s="6"/>
      <c r="K438" s="6"/>
      <c r="L438" s="6"/>
      <c r="M438" s="6"/>
      <c r="N438" s="6"/>
      <c r="O438" s="6"/>
      <c r="P438" s="6"/>
      <c r="Q438" s="6"/>
      <c r="R438" s="6"/>
      <c r="S438" s="6"/>
      <c r="T438" s="6"/>
      <c r="U438" s="6"/>
      <c r="V438" s="130"/>
      <c r="W438" s="130"/>
      <c r="X438" s="6"/>
      <c r="Y438" s="130"/>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row>
    <row r="439" spans="1:51" ht="15.75" customHeight="1">
      <c r="A439" s="6"/>
      <c r="B439" s="6"/>
      <c r="C439" s="6"/>
      <c r="D439" s="6"/>
      <c r="E439" s="6"/>
      <c r="F439" s="6"/>
      <c r="G439" s="130"/>
      <c r="H439" s="6"/>
      <c r="I439" s="6"/>
      <c r="J439" s="6"/>
      <c r="K439" s="6"/>
      <c r="L439" s="6"/>
      <c r="M439" s="6"/>
      <c r="N439" s="6"/>
      <c r="O439" s="6"/>
      <c r="P439" s="6"/>
      <c r="Q439" s="6"/>
      <c r="R439" s="6"/>
      <c r="S439" s="6"/>
      <c r="T439" s="6"/>
      <c r="U439" s="6"/>
      <c r="V439" s="130"/>
      <c r="W439" s="130"/>
      <c r="X439" s="6"/>
      <c r="Y439" s="130"/>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row>
    <row r="440" spans="1:51" ht="15.75" customHeight="1">
      <c r="A440" s="6"/>
      <c r="B440" s="6"/>
      <c r="C440" s="6"/>
      <c r="D440" s="6"/>
      <c r="E440" s="6"/>
      <c r="F440" s="6"/>
      <c r="G440" s="130"/>
      <c r="H440" s="6"/>
      <c r="I440" s="6"/>
      <c r="J440" s="6"/>
      <c r="K440" s="6"/>
      <c r="L440" s="6"/>
      <c r="M440" s="6"/>
      <c r="N440" s="6"/>
      <c r="O440" s="6"/>
      <c r="P440" s="6"/>
      <c r="Q440" s="6"/>
      <c r="R440" s="6"/>
      <c r="S440" s="6"/>
      <c r="T440" s="6"/>
      <c r="U440" s="6"/>
      <c r="V440" s="130"/>
      <c r="W440" s="130"/>
      <c r="X440" s="6"/>
      <c r="Y440" s="130"/>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row>
    <row r="441" spans="1:51" ht="15.75" customHeight="1">
      <c r="A441" s="6"/>
      <c r="B441" s="6"/>
      <c r="C441" s="6"/>
      <c r="D441" s="6"/>
      <c r="E441" s="6"/>
      <c r="F441" s="6"/>
      <c r="G441" s="130"/>
      <c r="H441" s="6"/>
      <c r="I441" s="6"/>
      <c r="J441" s="6"/>
      <c r="K441" s="6"/>
      <c r="L441" s="6"/>
      <c r="M441" s="6"/>
      <c r="N441" s="6"/>
      <c r="O441" s="6"/>
      <c r="P441" s="6"/>
      <c r="Q441" s="6"/>
      <c r="R441" s="6"/>
      <c r="S441" s="6"/>
      <c r="T441" s="6"/>
      <c r="U441" s="6"/>
      <c r="V441" s="130"/>
      <c r="W441" s="130"/>
      <c r="X441" s="6"/>
      <c r="Y441" s="130"/>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row>
    <row r="442" spans="1:51" ht="15.75" customHeight="1">
      <c r="A442" s="6"/>
      <c r="B442" s="6"/>
      <c r="C442" s="6"/>
      <c r="D442" s="6"/>
      <c r="E442" s="6"/>
      <c r="F442" s="6"/>
      <c r="G442" s="130"/>
      <c r="H442" s="6"/>
      <c r="I442" s="6"/>
      <c r="J442" s="6"/>
      <c r="K442" s="6"/>
      <c r="L442" s="6"/>
      <c r="M442" s="6"/>
      <c r="N442" s="6"/>
      <c r="O442" s="6"/>
      <c r="P442" s="6"/>
      <c r="Q442" s="6"/>
      <c r="R442" s="6"/>
      <c r="S442" s="6"/>
      <c r="T442" s="6"/>
      <c r="U442" s="6"/>
      <c r="V442" s="130"/>
      <c r="W442" s="130"/>
      <c r="X442" s="6"/>
      <c r="Y442" s="130"/>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row>
    <row r="443" spans="1:51" ht="15.75" customHeight="1">
      <c r="A443" s="6"/>
      <c r="B443" s="6"/>
      <c r="C443" s="6"/>
      <c r="D443" s="6"/>
      <c r="E443" s="6"/>
      <c r="F443" s="6"/>
      <c r="G443" s="130"/>
      <c r="H443" s="6"/>
      <c r="I443" s="6"/>
      <c r="J443" s="6"/>
      <c r="K443" s="6"/>
      <c r="L443" s="6"/>
      <c r="M443" s="6"/>
      <c r="N443" s="6"/>
      <c r="O443" s="6"/>
      <c r="P443" s="6"/>
      <c r="Q443" s="6"/>
      <c r="R443" s="6"/>
      <c r="S443" s="6"/>
      <c r="T443" s="6"/>
      <c r="U443" s="6"/>
      <c r="V443" s="130"/>
      <c r="W443" s="130"/>
      <c r="X443" s="6"/>
      <c r="Y443" s="130"/>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row>
    <row r="444" spans="1:51" ht="15.75" customHeight="1">
      <c r="A444" s="6"/>
      <c r="B444" s="6"/>
      <c r="C444" s="6"/>
      <c r="D444" s="6"/>
      <c r="E444" s="6"/>
      <c r="F444" s="6"/>
      <c r="G444" s="130"/>
      <c r="H444" s="6"/>
      <c r="I444" s="6"/>
      <c r="J444" s="6"/>
      <c r="K444" s="6"/>
      <c r="L444" s="6"/>
      <c r="M444" s="6"/>
      <c r="N444" s="6"/>
      <c r="O444" s="6"/>
      <c r="P444" s="6"/>
      <c r="Q444" s="6"/>
      <c r="R444" s="6"/>
      <c r="S444" s="6"/>
      <c r="T444" s="6"/>
      <c r="U444" s="6"/>
      <c r="V444" s="130"/>
      <c r="W444" s="130"/>
      <c r="X444" s="6"/>
      <c r="Y444" s="130"/>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row>
    <row r="445" spans="1:51" ht="15.75" customHeight="1">
      <c r="A445" s="6"/>
      <c r="B445" s="6"/>
      <c r="C445" s="6"/>
      <c r="D445" s="6"/>
      <c r="E445" s="6"/>
      <c r="F445" s="6"/>
      <c r="G445" s="130"/>
      <c r="H445" s="6"/>
      <c r="I445" s="6"/>
      <c r="J445" s="6"/>
      <c r="K445" s="6"/>
      <c r="L445" s="6"/>
      <c r="M445" s="6"/>
      <c r="N445" s="6"/>
      <c r="O445" s="6"/>
      <c r="P445" s="6"/>
      <c r="Q445" s="6"/>
      <c r="R445" s="6"/>
      <c r="S445" s="6"/>
      <c r="T445" s="6"/>
      <c r="U445" s="6"/>
      <c r="V445" s="130"/>
      <c r="W445" s="130"/>
      <c r="X445" s="6"/>
      <c r="Y445" s="130"/>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row>
    <row r="446" spans="1:51" ht="15.75" customHeight="1">
      <c r="A446" s="6"/>
      <c r="B446" s="6"/>
      <c r="C446" s="6"/>
      <c r="D446" s="6"/>
      <c r="E446" s="6"/>
      <c r="F446" s="6"/>
      <c r="G446" s="130"/>
      <c r="H446" s="6"/>
      <c r="I446" s="6"/>
      <c r="J446" s="6"/>
      <c r="K446" s="6"/>
      <c r="L446" s="6"/>
      <c r="M446" s="6"/>
      <c r="N446" s="6"/>
      <c r="O446" s="6"/>
      <c r="P446" s="6"/>
      <c r="Q446" s="6"/>
      <c r="R446" s="6"/>
      <c r="S446" s="6"/>
      <c r="T446" s="6"/>
      <c r="U446" s="6"/>
      <c r="V446" s="130"/>
      <c r="W446" s="130"/>
      <c r="X446" s="6"/>
      <c r="Y446" s="130"/>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row>
    <row r="447" spans="1:51" ht="15.75" customHeight="1">
      <c r="A447" s="6"/>
      <c r="B447" s="6"/>
      <c r="C447" s="6"/>
      <c r="D447" s="6"/>
      <c r="E447" s="6"/>
      <c r="F447" s="6"/>
      <c r="G447" s="130"/>
      <c r="H447" s="6"/>
      <c r="I447" s="6"/>
      <c r="J447" s="6"/>
      <c r="K447" s="6"/>
      <c r="L447" s="6"/>
      <c r="M447" s="6"/>
      <c r="N447" s="6"/>
      <c r="O447" s="6"/>
      <c r="P447" s="6"/>
      <c r="Q447" s="6"/>
      <c r="R447" s="6"/>
      <c r="S447" s="6"/>
      <c r="T447" s="6"/>
      <c r="U447" s="6"/>
      <c r="V447" s="130"/>
      <c r="W447" s="130"/>
      <c r="X447" s="6"/>
      <c r="Y447" s="130"/>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row>
    <row r="448" spans="1:51" ht="15.75" customHeight="1">
      <c r="A448" s="6"/>
      <c r="B448" s="6"/>
      <c r="C448" s="6"/>
      <c r="D448" s="6"/>
      <c r="E448" s="6"/>
      <c r="F448" s="6"/>
      <c r="G448" s="130"/>
      <c r="H448" s="6"/>
      <c r="I448" s="6"/>
      <c r="J448" s="6"/>
      <c r="K448" s="6"/>
      <c r="L448" s="6"/>
      <c r="M448" s="6"/>
      <c r="N448" s="6"/>
      <c r="O448" s="6"/>
      <c r="P448" s="6"/>
      <c r="Q448" s="6"/>
      <c r="R448" s="6"/>
      <c r="S448" s="6"/>
      <c r="T448" s="6"/>
      <c r="U448" s="6"/>
      <c r="V448" s="130"/>
      <c r="W448" s="130"/>
      <c r="X448" s="6"/>
      <c r="Y448" s="130"/>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row>
    <row r="449" spans="1:51" ht="15.75" customHeight="1">
      <c r="A449" s="6"/>
      <c r="B449" s="6"/>
      <c r="C449" s="6"/>
      <c r="D449" s="6"/>
      <c r="E449" s="6"/>
      <c r="F449" s="6"/>
      <c r="G449" s="130"/>
      <c r="H449" s="6"/>
      <c r="I449" s="6"/>
      <c r="J449" s="6"/>
      <c r="K449" s="6"/>
      <c r="L449" s="6"/>
      <c r="M449" s="6"/>
      <c r="N449" s="6"/>
      <c r="O449" s="6"/>
      <c r="P449" s="6"/>
      <c r="Q449" s="6"/>
      <c r="R449" s="6"/>
      <c r="S449" s="6"/>
      <c r="T449" s="6"/>
      <c r="U449" s="6"/>
      <c r="V449" s="130"/>
      <c r="W449" s="130"/>
      <c r="X449" s="6"/>
      <c r="Y449" s="130"/>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row>
    <row r="450" spans="1:51" ht="15.75" customHeight="1">
      <c r="A450" s="6"/>
      <c r="B450" s="6"/>
      <c r="C450" s="6"/>
      <c r="D450" s="6"/>
      <c r="E450" s="6"/>
      <c r="F450" s="6"/>
      <c r="G450" s="130"/>
      <c r="H450" s="6"/>
      <c r="I450" s="6"/>
      <c r="J450" s="6"/>
      <c r="K450" s="6"/>
      <c r="L450" s="6"/>
      <c r="M450" s="6"/>
      <c r="N450" s="6"/>
      <c r="O450" s="6"/>
      <c r="P450" s="6"/>
      <c r="Q450" s="6"/>
      <c r="R450" s="6"/>
      <c r="S450" s="6"/>
      <c r="T450" s="6"/>
      <c r="U450" s="6"/>
      <c r="V450" s="130"/>
      <c r="W450" s="130"/>
      <c r="X450" s="6"/>
      <c r="Y450" s="130"/>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row>
    <row r="451" spans="1:51" ht="15.75" customHeight="1">
      <c r="A451" s="6"/>
      <c r="B451" s="6"/>
      <c r="C451" s="6"/>
      <c r="D451" s="6"/>
      <c r="E451" s="6"/>
      <c r="F451" s="6"/>
      <c r="G451" s="130"/>
      <c r="H451" s="6"/>
      <c r="I451" s="6"/>
      <c r="J451" s="6"/>
      <c r="K451" s="6"/>
      <c r="L451" s="6"/>
      <c r="M451" s="6"/>
      <c r="N451" s="6"/>
      <c r="O451" s="6"/>
      <c r="P451" s="6"/>
      <c r="Q451" s="6"/>
      <c r="R451" s="6"/>
      <c r="S451" s="6"/>
      <c r="T451" s="6"/>
      <c r="U451" s="6"/>
      <c r="V451" s="130"/>
      <c r="W451" s="130"/>
      <c r="X451" s="6"/>
      <c r="Y451" s="130"/>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row>
    <row r="452" spans="1:51" ht="15.75" customHeight="1">
      <c r="A452" s="6"/>
      <c r="B452" s="6"/>
      <c r="C452" s="6"/>
      <c r="D452" s="6"/>
      <c r="E452" s="6"/>
      <c r="F452" s="6"/>
      <c r="G452" s="130"/>
      <c r="H452" s="6"/>
      <c r="I452" s="6"/>
      <c r="J452" s="6"/>
      <c r="K452" s="6"/>
      <c r="L452" s="6"/>
      <c r="M452" s="6"/>
      <c r="N452" s="6"/>
      <c r="O452" s="6"/>
      <c r="P452" s="6"/>
      <c r="Q452" s="6"/>
      <c r="R452" s="6"/>
      <c r="S452" s="6"/>
      <c r="T452" s="6"/>
      <c r="U452" s="6"/>
      <c r="V452" s="130"/>
      <c r="W452" s="130"/>
      <c r="X452" s="6"/>
      <c r="Y452" s="130"/>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row>
    <row r="453" spans="1:51" ht="15.75" customHeight="1">
      <c r="A453" s="6"/>
      <c r="B453" s="6"/>
      <c r="C453" s="6"/>
      <c r="D453" s="6"/>
      <c r="E453" s="6"/>
      <c r="F453" s="6"/>
      <c r="G453" s="130"/>
      <c r="H453" s="6"/>
      <c r="I453" s="6"/>
      <c r="J453" s="6"/>
      <c r="K453" s="6"/>
      <c r="L453" s="6"/>
      <c r="M453" s="6"/>
      <c r="N453" s="6"/>
      <c r="O453" s="6"/>
      <c r="P453" s="6"/>
      <c r="Q453" s="6"/>
      <c r="R453" s="6"/>
      <c r="S453" s="6"/>
      <c r="T453" s="6"/>
      <c r="U453" s="6"/>
      <c r="V453" s="130"/>
      <c r="W453" s="130"/>
      <c r="X453" s="6"/>
      <c r="Y453" s="130"/>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row>
    <row r="454" spans="1:51" ht="15.75" customHeight="1">
      <c r="A454" s="6"/>
      <c r="B454" s="6"/>
      <c r="C454" s="6"/>
      <c r="D454" s="6"/>
      <c r="E454" s="6"/>
      <c r="F454" s="6"/>
      <c r="G454" s="130"/>
      <c r="H454" s="6"/>
      <c r="I454" s="6"/>
      <c r="J454" s="6"/>
      <c r="K454" s="6"/>
      <c r="L454" s="6"/>
      <c r="M454" s="6"/>
      <c r="N454" s="6"/>
      <c r="O454" s="6"/>
      <c r="P454" s="6"/>
      <c r="Q454" s="6"/>
      <c r="R454" s="6"/>
      <c r="S454" s="6"/>
      <c r="T454" s="6"/>
      <c r="U454" s="6"/>
      <c r="V454" s="130"/>
      <c r="W454" s="130"/>
      <c r="X454" s="6"/>
      <c r="Y454" s="130"/>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row>
    <row r="455" spans="1:51" ht="15.75" customHeight="1">
      <c r="A455" s="6"/>
      <c r="B455" s="6"/>
      <c r="C455" s="6"/>
      <c r="D455" s="6"/>
      <c r="E455" s="6"/>
      <c r="F455" s="6"/>
      <c r="G455" s="130"/>
      <c r="H455" s="6"/>
      <c r="I455" s="6"/>
      <c r="J455" s="6"/>
      <c r="K455" s="6"/>
      <c r="L455" s="6"/>
      <c r="M455" s="6"/>
      <c r="N455" s="6"/>
      <c r="O455" s="6"/>
      <c r="P455" s="6"/>
      <c r="Q455" s="6"/>
      <c r="R455" s="6"/>
      <c r="S455" s="6"/>
      <c r="T455" s="6"/>
      <c r="U455" s="6"/>
      <c r="V455" s="130"/>
      <c r="W455" s="130"/>
      <c r="X455" s="6"/>
      <c r="Y455" s="130"/>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row>
    <row r="456" spans="1:51" ht="15.75" customHeight="1">
      <c r="A456" s="6"/>
      <c r="B456" s="6"/>
      <c r="C456" s="6"/>
      <c r="D456" s="6"/>
      <c r="E456" s="6"/>
      <c r="F456" s="6"/>
      <c r="G456" s="130"/>
      <c r="H456" s="6"/>
      <c r="I456" s="6"/>
      <c r="J456" s="6"/>
      <c r="K456" s="6"/>
      <c r="L456" s="6"/>
      <c r="M456" s="6"/>
      <c r="N456" s="6"/>
      <c r="O456" s="6"/>
      <c r="P456" s="6"/>
      <c r="Q456" s="6"/>
      <c r="R456" s="6"/>
      <c r="S456" s="6"/>
      <c r="T456" s="6"/>
      <c r="U456" s="6"/>
      <c r="V456" s="130"/>
      <c r="W456" s="130"/>
      <c r="X456" s="6"/>
      <c r="Y456" s="130"/>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row>
    <row r="457" spans="1:51" ht="15.75" customHeight="1">
      <c r="A457" s="6"/>
      <c r="B457" s="6"/>
      <c r="C457" s="6"/>
      <c r="D457" s="6"/>
      <c r="E457" s="6"/>
      <c r="F457" s="6"/>
      <c r="G457" s="130"/>
      <c r="H457" s="6"/>
      <c r="I457" s="6"/>
      <c r="J457" s="6"/>
      <c r="K457" s="6"/>
      <c r="L457" s="6"/>
      <c r="M457" s="6"/>
      <c r="N457" s="6"/>
      <c r="O457" s="6"/>
      <c r="P457" s="6"/>
      <c r="Q457" s="6"/>
      <c r="R457" s="6"/>
      <c r="S457" s="6"/>
      <c r="T457" s="6"/>
      <c r="U457" s="6"/>
      <c r="V457" s="130"/>
      <c r="W457" s="130"/>
      <c r="X457" s="6"/>
      <c r="Y457" s="130"/>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row>
    <row r="458" spans="1:51" ht="15.75" customHeight="1">
      <c r="A458" s="6"/>
      <c r="B458" s="6"/>
      <c r="C458" s="6"/>
      <c r="D458" s="6"/>
      <c r="E458" s="6"/>
      <c r="F458" s="6"/>
      <c r="G458" s="130"/>
      <c r="H458" s="6"/>
      <c r="I458" s="6"/>
      <c r="J458" s="6"/>
      <c r="K458" s="6"/>
      <c r="L458" s="6"/>
      <c r="M458" s="6"/>
      <c r="N458" s="6"/>
      <c r="O458" s="6"/>
      <c r="P458" s="6"/>
      <c r="Q458" s="6"/>
      <c r="R458" s="6"/>
      <c r="S458" s="6"/>
      <c r="T458" s="6"/>
      <c r="U458" s="6"/>
      <c r="V458" s="130"/>
      <c r="W458" s="130"/>
      <c r="X458" s="6"/>
      <c r="Y458" s="130"/>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row>
    <row r="459" spans="1:51" ht="15.75" customHeight="1">
      <c r="A459" s="6"/>
      <c r="B459" s="6"/>
      <c r="C459" s="6"/>
      <c r="D459" s="6"/>
      <c r="E459" s="6"/>
      <c r="F459" s="6"/>
      <c r="G459" s="130"/>
      <c r="H459" s="6"/>
      <c r="I459" s="6"/>
      <c r="J459" s="6"/>
      <c r="K459" s="6"/>
      <c r="L459" s="6"/>
      <c r="M459" s="6"/>
      <c r="N459" s="6"/>
      <c r="O459" s="6"/>
      <c r="P459" s="6"/>
      <c r="Q459" s="6"/>
      <c r="R459" s="6"/>
      <c r="S459" s="6"/>
      <c r="T459" s="6"/>
      <c r="U459" s="6"/>
      <c r="V459" s="130"/>
      <c r="W459" s="130"/>
      <c r="X459" s="6"/>
      <c r="Y459" s="130"/>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row>
    <row r="460" spans="1:51" ht="15.75" customHeight="1">
      <c r="A460" s="6"/>
      <c r="B460" s="6"/>
      <c r="C460" s="6"/>
      <c r="D460" s="6"/>
      <c r="E460" s="6"/>
      <c r="F460" s="6"/>
      <c r="G460" s="130"/>
      <c r="H460" s="6"/>
      <c r="I460" s="6"/>
      <c r="J460" s="6"/>
      <c r="K460" s="6"/>
      <c r="L460" s="6"/>
      <c r="M460" s="6"/>
      <c r="N460" s="6"/>
      <c r="O460" s="6"/>
      <c r="P460" s="6"/>
      <c r="Q460" s="6"/>
      <c r="R460" s="6"/>
      <c r="S460" s="6"/>
      <c r="T460" s="6"/>
      <c r="U460" s="6"/>
      <c r="V460" s="130"/>
      <c r="W460" s="130"/>
      <c r="X460" s="6"/>
      <c r="Y460" s="130"/>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row>
    <row r="461" spans="1:51" ht="15.75" customHeight="1">
      <c r="A461" s="6"/>
      <c r="B461" s="6"/>
      <c r="C461" s="6"/>
      <c r="D461" s="6"/>
      <c r="E461" s="6"/>
      <c r="F461" s="6"/>
      <c r="G461" s="130"/>
      <c r="H461" s="6"/>
      <c r="I461" s="6"/>
      <c r="J461" s="6"/>
      <c r="K461" s="6"/>
      <c r="L461" s="6"/>
      <c r="M461" s="6"/>
      <c r="N461" s="6"/>
      <c r="O461" s="6"/>
      <c r="P461" s="6"/>
      <c r="Q461" s="6"/>
      <c r="R461" s="6"/>
      <c r="S461" s="6"/>
      <c r="T461" s="6"/>
      <c r="U461" s="6"/>
      <c r="V461" s="130"/>
      <c r="W461" s="130"/>
      <c r="X461" s="6"/>
      <c r="Y461" s="130"/>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row>
    <row r="462" spans="1:51" ht="15.75" customHeight="1">
      <c r="A462" s="6"/>
      <c r="B462" s="6"/>
      <c r="C462" s="6"/>
      <c r="D462" s="6"/>
      <c r="E462" s="6"/>
      <c r="F462" s="6"/>
      <c r="G462" s="130"/>
      <c r="H462" s="6"/>
      <c r="I462" s="6"/>
      <c r="J462" s="6"/>
      <c r="K462" s="6"/>
      <c r="L462" s="6"/>
      <c r="M462" s="6"/>
      <c r="N462" s="6"/>
      <c r="O462" s="6"/>
      <c r="P462" s="6"/>
      <c r="Q462" s="6"/>
      <c r="R462" s="6"/>
      <c r="S462" s="6"/>
      <c r="T462" s="6"/>
      <c r="U462" s="6"/>
      <c r="V462" s="130"/>
      <c r="W462" s="130"/>
      <c r="X462" s="6"/>
      <c r="Y462" s="130"/>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row>
    <row r="463" spans="1:51" ht="15.75" customHeight="1">
      <c r="A463" s="6"/>
      <c r="B463" s="6"/>
      <c r="C463" s="6"/>
      <c r="D463" s="6"/>
      <c r="E463" s="6"/>
      <c r="F463" s="6"/>
      <c r="G463" s="130"/>
      <c r="H463" s="6"/>
      <c r="I463" s="6"/>
      <c r="J463" s="6"/>
      <c r="K463" s="6"/>
      <c r="L463" s="6"/>
      <c r="M463" s="6"/>
      <c r="N463" s="6"/>
      <c r="O463" s="6"/>
      <c r="P463" s="6"/>
      <c r="Q463" s="6"/>
      <c r="R463" s="6"/>
      <c r="S463" s="6"/>
      <c r="T463" s="6"/>
      <c r="U463" s="6"/>
      <c r="V463" s="130"/>
      <c r="W463" s="130"/>
      <c r="X463" s="6"/>
      <c r="Y463" s="130"/>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row>
    <row r="464" spans="1:51" ht="15.75" customHeight="1">
      <c r="A464" s="6"/>
      <c r="B464" s="6"/>
      <c r="C464" s="6"/>
      <c r="D464" s="6"/>
      <c r="E464" s="6"/>
      <c r="F464" s="6"/>
      <c r="G464" s="130"/>
      <c r="H464" s="6"/>
      <c r="I464" s="6"/>
      <c r="J464" s="6"/>
      <c r="K464" s="6"/>
      <c r="L464" s="6"/>
      <c r="M464" s="6"/>
      <c r="N464" s="6"/>
      <c r="O464" s="6"/>
      <c r="P464" s="6"/>
      <c r="Q464" s="6"/>
      <c r="R464" s="6"/>
      <c r="S464" s="6"/>
      <c r="T464" s="6"/>
      <c r="U464" s="6"/>
      <c r="V464" s="130"/>
      <c r="W464" s="130"/>
      <c r="X464" s="6"/>
      <c r="Y464" s="130"/>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row>
    <row r="465" spans="1:51" ht="15.75" customHeight="1">
      <c r="A465" s="6"/>
      <c r="B465" s="6"/>
      <c r="C465" s="6"/>
      <c r="D465" s="6"/>
      <c r="E465" s="6"/>
      <c r="F465" s="6"/>
      <c r="G465" s="130"/>
      <c r="H465" s="6"/>
      <c r="I465" s="6"/>
      <c r="J465" s="6"/>
      <c r="K465" s="6"/>
      <c r="L465" s="6"/>
      <c r="M465" s="6"/>
      <c r="N465" s="6"/>
      <c r="O465" s="6"/>
      <c r="P465" s="6"/>
      <c r="Q465" s="6"/>
      <c r="R465" s="6"/>
      <c r="S465" s="6"/>
      <c r="T465" s="6"/>
      <c r="U465" s="6"/>
      <c r="V465" s="130"/>
      <c r="W465" s="130"/>
      <c r="X465" s="6"/>
      <c r="Y465" s="130"/>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row>
    <row r="466" spans="1:51" ht="15.75" customHeight="1">
      <c r="A466" s="6"/>
      <c r="B466" s="6"/>
      <c r="C466" s="6"/>
      <c r="D466" s="6"/>
      <c r="E466" s="6"/>
      <c r="F466" s="6"/>
      <c r="G466" s="130"/>
      <c r="H466" s="6"/>
      <c r="I466" s="6"/>
      <c r="J466" s="6"/>
      <c r="K466" s="6"/>
      <c r="L466" s="6"/>
      <c r="M466" s="6"/>
      <c r="N466" s="6"/>
      <c r="O466" s="6"/>
      <c r="P466" s="6"/>
      <c r="Q466" s="6"/>
      <c r="R466" s="6"/>
      <c r="S466" s="6"/>
      <c r="T466" s="6"/>
      <c r="U466" s="6"/>
      <c r="V466" s="130"/>
      <c r="W466" s="130"/>
      <c r="X466" s="6"/>
      <c r="Y466" s="130"/>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row>
    <row r="467" spans="1:51" ht="15.75" customHeight="1">
      <c r="A467" s="6"/>
      <c r="B467" s="6"/>
      <c r="C467" s="6"/>
      <c r="D467" s="6"/>
      <c r="E467" s="6"/>
      <c r="F467" s="6"/>
      <c r="G467" s="130"/>
      <c r="H467" s="6"/>
      <c r="I467" s="6"/>
      <c r="J467" s="6"/>
      <c r="K467" s="6"/>
      <c r="L467" s="6"/>
      <c r="M467" s="6"/>
      <c r="N467" s="6"/>
      <c r="O467" s="6"/>
      <c r="P467" s="6"/>
      <c r="Q467" s="6"/>
      <c r="R467" s="6"/>
      <c r="S467" s="6"/>
      <c r="T467" s="6"/>
      <c r="U467" s="6"/>
      <c r="V467" s="130"/>
      <c r="W467" s="130"/>
      <c r="X467" s="6"/>
      <c r="Y467" s="130"/>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row>
    <row r="468" spans="1:51" ht="15.75" customHeight="1">
      <c r="A468" s="6"/>
      <c r="B468" s="6"/>
      <c r="C468" s="6"/>
      <c r="D468" s="6"/>
      <c r="E468" s="6"/>
      <c r="F468" s="6"/>
      <c r="G468" s="130"/>
      <c r="H468" s="6"/>
      <c r="I468" s="6"/>
      <c r="J468" s="6"/>
      <c r="K468" s="6"/>
      <c r="L468" s="6"/>
      <c r="M468" s="6"/>
      <c r="N468" s="6"/>
      <c r="O468" s="6"/>
      <c r="P468" s="6"/>
      <c r="Q468" s="6"/>
      <c r="R468" s="6"/>
      <c r="S468" s="6"/>
      <c r="T468" s="6"/>
      <c r="U468" s="6"/>
      <c r="V468" s="130"/>
      <c r="W468" s="130"/>
      <c r="X468" s="6"/>
      <c r="Y468" s="130"/>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row>
    <row r="469" spans="1:51" ht="15.75" customHeight="1">
      <c r="A469" s="6"/>
      <c r="B469" s="6"/>
      <c r="C469" s="6"/>
      <c r="D469" s="6"/>
      <c r="E469" s="6"/>
      <c r="F469" s="6"/>
      <c r="G469" s="130"/>
      <c r="H469" s="6"/>
      <c r="I469" s="6"/>
      <c r="J469" s="6"/>
      <c r="K469" s="6"/>
      <c r="L469" s="6"/>
      <c r="M469" s="6"/>
      <c r="N469" s="6"/>
      <c r="O469" s="6"/>
      <c r="P469" s="6"/>
      <c r="Q469" s="6"/>
      <c r="R469" s="6"/>
      <c r="S469" s="6"/>
      <c r="T469" s="6"/>
      <c r="U469" s="6"/>
      <c r="V469" s="130"/>
      <c r="W469" s="130"/>
      <c r="X469" s="6"/>
      <c r="Y469" s="130"/>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row>
    <row r="470" spans="1:51" ht="15.75" customHeight="1">
      <c r="A470" s="6"/>
      <c r="B470" s="6"/>
      <c r="C470" s="6"/>
      <c r="D470" s="6"/>
      <c r="E470" s="6"/>
      <c r="F470" s="6"/>
      <c r="G470" s="130"/>
      <c r="H470" s="6"/>
      <c r="I470" s="6"/>
      <c r="J470" s="6"/>
      <c r="K470" s="6"/>
      <c r="L470" s="6"/>
      <c r="M470" s="6"/>
      <c r="N470" s="6"/>
      <c r="O470" s="6"/>
      <c r="P470" s="6"/>
      <c r="Q470" s="6"/>
      <c r="R470" s="6"/>
      <c r="S470" s="6"/>
      <c r="T470" s="6"/>
      <c r="U470" s="6"/>
      <c r="V470" s="130"/>
      <c r="W470" s="130"/>
      <c r="X470" s="6"/>
      <c r="Y470" s="130"/>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row>
    <row r="471" spans="1:51" ht="15.75" customHeight="1">
      <c r="A471" s="6"/>
      <c r="B471" s="6"/>
      <c r="C471" s="6"/>
      <c r="D471" s="6"/>
      <c r="E471" s="6"/>
      <c r="F471" s="6"/>
      <c r="G471" s="130"/>
      <c r="H471" s="6"/>
      <c r="I471" s="6"/>
      <c r="J471" s="6"/>
      <c r="K471" s="6"/>
      <c r="L471" s="6"/>
      <c r="M471" s="6"/>
      <c r="N471" s="6"/>
      <c r="O471" s="6"/>
      <c r="P471" s="6"/>
      <c r="Q471" s="6"/>
      <c r="R471" s="6"/>
      <c r="S471" s="6"/>
      <c r="T471" s="6"/>
      <c r="U471" s="6"/>
      <c r="V471" s="130"/>
      <c r="W471" s="130"/>
      <c r="X471" s="6"/>
      <c r="Y471" s="130"/>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row>
    <row r="472" spans="1:51" ht="15.75" customHeight="1">
      <c r="A472" s="6"/>
      <c r="B472" s="6"/>
      <c r="C472" s="6"/>
      <c r="D472" s="6"/>
      <c r="E472" s="6"/>
      <c r="F472" s="6"/>
      <c r="G472" s="130"/>
      <c r="H472" s="6"/>
      <c r="I472" s="6"/>
      <c r="J472" s="6"/>
      <c r="K472" s="6"/>
      <c r="L472" s="6"/>
      <c r="M472" s="6"/>
      <c r="N472" s="6"/>
      <c r="O472" s="6"/>
      <c r="P472" s="6"/>
      <c r="Q472" s="6"/>
      <c r="R472" s="6"/>
      <c r="S472" s="6"/>
      <c r="T472" s="6"/>
      <c r="U472" s="6"/>
      <c r="V472" s="130"/>
      <c r="W472" s="130"/>
      <c r="X472" s="6"/>
      <c r="Y472" s="130"/>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row>
    <row r="473" spans="1:51" ht="15.75" customHeight="1">
      <c r="A473" s="6"/>
      <c r="B473" s="6"/>
      <c r="C473" s="6"/>
      <c r="D473" s="6"/>
      <c r="E473" s="6"/>
      <c r="F473" s="6"/>
      <c r="G473" s="130"/>
      <c r="H473" s="6"/>
      <c r="I473" s="6"/>
      <c r="J473" s="6"/>
      <c r="K473" s="6"/>
      <c r="L473" s="6"/>
      <c r="M473" s="6"/>
      <c r="N473" s="6"/>
      <c r="O473" s="6"/>
      <c r="P473" s="6"/>
      <c r="Q473" s="6"/>
      <c r="R473" s="6"/>
      <c r="S473" s="6"/>
      <c r="T473" s="6"/>
      <c r="U473" s="6"/>
      <c r="V473" s="130"/>
      <c r="W473" s="130"/>
      <c r="X473" s="6"/>
      <c r="Y473" s="130"/>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row>
    <row r="474" spans="1:51" ht="15.75" customHeight="1">
      <c r="A474" s="6"/>
      <c r="B474" s="6"/>
      <c r="C474" s="6"/>
      <c r="D474" s="6"/>
      <c r="E474" s="6"/>
      <c r="F474" s="6"/>
      <c r="G474" s="130"/>
      <c r="H474" s="6"/>
      <c r="I474" s="6"/>
      <c r="J474" s="6"/>
      <c r="K474" s="6"/>
      <c r="L474" s="6"/>
      <c r="M474" s="6"/>
      <c r="N474" s="6"/>
      <c r="O474" s="6"/>
      <c r="P474" s="6"/>
      <c r="Q474" s="6"/>
      <c r="R474" s="6"/>
      <c r="S474" s="6"/>
      <c r="T474" s="6"/>
      <c r="U474" s="6"/>
      <c r="V474" s="130"/>
      <c r="W474" s="130"/>
      <c r="X474" s="6"/>
      <c r="Y474" s="130"/>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row>
    <row r="475" spans="1:51" ht="15.75" customHeight="1">
      <c r="A475" s="6"/>
      <c r="B475" s="6"/>
      <c r="C475" s="6"/>
      <c r="D475" s="6"/>
      <c r="E475" s="6"/>
      <c r="F475" s="6"/>
      <c r="G475" s="130"/>
      <c r="H475" s="6"/>
      <c r="I475" s="6"/>
      <c r="J475" s="6"/>
      <c r="K475" s="6"/>
      <c r="L475" s="6"/>
      <c r="M475" s="6"/>
      <c r="N475" s="6"/>
      <c r="O475" s="6"/>
      <c r="P475" s="6"/>
      <c r="Q475" s="6"/>
      <c r="R475" s="6"/>
      <c r="S475" s="6"/>
      <c r="T475" s="6"/>
      <c r="U475" s="6"/>
      <c r="V475" s="130"/>
      <c r="W475" s="130"/>
      <c r="X475" s="6"/>
      <c r="Y475" s="130"/>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row>
    <row r="476" spans="1:51" ht="15.75" customHeight="1">
      <c r="A476" s="6"/>
      <c r="B476" s="6"/>
      <c r="C476" s="6"/>
      <c r="D476" s="6"/>
      <c r="E476" s="6"/>
      <c r="F476" s="6"/>
      <c r="G476" s="130"/>
      <c r="H476" s="6"/>
      <c r="I476" s="6"/>
      <c r="J476" s="6"/>
      <c r="K476" s="6"/>
      <c r="L476" s="6"/>
      <c r="M476" s="6"/>
      <c r="N476" s="6"/>
      <c r="O476" s="6"/>
      <c r="P476" s="6"/>
      <c r="Q476" s="6"/>
      <c r="R476" s="6"/>
      <c r="S476" s="6"/>
      <c r="T476" s="6"/>
      <c r="U476" s="6"/>
      <c r="V476" s="130"/>
      <c r="W476" s="130"/>
      <c r="X476" s="6"/>
      <c r="Y476" s="130"/>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row>
    <row r="477" spans="1:51" ht="15.75" customHeight="1">
      <c r="A477" s="6"/>
      <c r="B477" s="6"/>
      <c r="C477" s="6"/>
      <c r="D477" s="6"/>
      <c r="E477" s="6"/>
      <c r="F477" s="6"/>
      <c r="G477" s="130"/>
      <c r="H477" s="6"/>
      <c r="I477" s="6"/>
      <c r="J477" s="6"/>
      <c r="K477" s="6"/>
      <c r="L477" s="6"/>
      <c r="M477" s="6"/>
      <c r="N477" s="6"/>
      <c r="O477" s="6"/>
      <c r="P477" s="6"/>
      <c r="Q477" s="6"/>
      <c r="R477" s="6"/>
      <c r="S477" s="6"/>
      <c r="T477" s="6"/>
      <c r="U477" s="6"/>
      <c r="V477" s="130"/>
      <c r="W477" s="130"/>
      <c r="X477" s="6"/>
      <c r="Y477" s="130"/>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row>
    <row r="478" spans="1:51" ht="15.75" customHeight="1">
      <c r="A478" s="6"/>
      <c r="B478" s="6"/>
      <c r="C478" s="6"/>
      <c r="D478" s="6"/>
      <c r="E478" s="6"/>
      <c r="F478" s="6"/>
      <c r="G478" s="130"/>
      <c r="H478" s="6"/>
      <c r="I478" s="6"/>
      <c r="J478" s="6"/>
      <c r="K478" s="6"/>
      <c r="L478" s="6"/>
      <c r="M478" s="6"/>
      <c r="N478" s="6"/>
      <c r="O478" s="6"/>
      <c r="P478" s="6"/>
      <c r="Q478" s="6"/>
      <c r="R478" s="6"/>
      <c r="S478" s="6"/>
      <c r="T478" s="6"/>
      <c r="U478" s="6"/>
      <c r="V478" s="130"/>
      <c r="W478" s="130"/>
      <c r="X478" s="6"/>
      <c r="Y478" s="130"/>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row>
    <row r="479" spans="1:51" ht="15.75" customHeight="1">
      <c r="A479" s="6"/>
      <c r="B479" s="6"/>
      <c r="C479" s="6"/>
      <c r="D479" s="6"/>
      <c r="E479" s="6"/>
      <c r="F479" s="6"/>
      <c r="G479" s="130"/>
      <c r="H479" s="6"/>
      <c r="I479" s="6"/>
      <c r="J479" s="6"/>
      <c r="K479" s="6"/>
      <c r="L479" s="6"/>
      <c r="M479" s="6"/>
      <c r="N479" s="6"/>
      <c r="O479" s="6"/>
      <c r="P479" s="6"/>
      <c r="Q479" s="6"/>
      <c r="R479" s="6"/>
      <c r="S479" s="6"/>
      <c r="T479" s="6"/>
      <c r="U479" s="6"/>
      <c r="V479" s="130"/>
      <c r="W479" s="130"/>
      <c r="X479" s="6"/>
      <c r="Y479" s="130"/>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row>
    <row r="480" spans="1:51" ht="15.75" customHeight="1">
      <c r="A480" s="6"/>
      <c r="B480" s="6"/>
      <c r="C480" s="6"/>
      <c r="D480" s="6"/>
      <c r="E480" s="6"/>
      <c r="F480" s="6"/>
      <c r="G480" s="130"/>
      <c r="H480" s="6"/>
      <c r="I480" s="6"/>
      <c r="J480" s="6"/>
      <c r="K480" s="6"/>
      <c r="L480" s="6"/>
      <c r="M480" s="6"/>
      <c r="N480" s="6"/>
      <c r="O480" s="6"/>
      <c r="P480" s="6"/>
      <c r="Q480" s="6"/>
      <c r="R480" s="6"/>
      <c r="S480" s="6"/>
      <c r="T480" s="6"/>
      <c r="U480" s="6"/>
      <c r="V480" s="130"/>
      <c r="W480" s="130"/>
      <c r="X480" s="6"/>
      <c r="Y480" s="130"/>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row>
    <row r="481" spans="1:51" ht="15.75" customHeight="1">
      <c r="A481" s="6"/>
      <c r="B481" s="6"/>
      <c r="C481" s="6"/>
      <c r="D481" s="6"/>
      <c r="E481" s="6"/>
      <c r="F481" s="6"/>
      <c r="G481" s="130"/>
      <c r="H481" s="6"/>
      <c r="I481" s="6"/>
      <c r="J481" s="6"/>
      <c r="K481" s="6"/>
      <c r="L481" s="6"/>
      <c r="M481" s="6"/>
      <c r="N481" s="6"/>
      <c r="O481" s="6"/>
      <c r="P481" s="6"/>
      <c r="Q481" s="6"/>
      <c r="R481" s="6"/>
      <c r="S481" s="6"/>
      <c r="T481" s="6"/>
      <c r="U481" s="6"/>
      <c r="V481" s="130"/>
      <c r="W481" s="130"/>
      <c r="X481" s="6"/>
      <c r="Y481" s="130"/>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row>
    <row r="482" spans="1:51" ht="15.75" customHeight="1">
      <c r="A482" s="6"/>
      <c r="B482" s="6"/>
      <c r="C482" s="6"/>
      <c r="D482" s="6"/>
      <c r="E482" s="6"/>
      <c r="F482" s="6"/>
      <c r="G482" s="130"/>
      <c r="H482" s="6"/>
      <c r="I482" s="6"/>
      <c r="J482" s="6"/>
      <c r="K482" s="6"/>
      <c r="L482" s="6"/>
      <c r="M482" s="6"/>
      <c r="N482" s="6"/>
      <c r="O482" s="6"/>
      <c r="P482" s="6"/>
      <c r="Q482" s="6"/>
      <c r="R482" s="6"/>
      <c r="S482" s="6"/>
      <c r="T482" s="6"/>
      <c r="U482" s="6"/>
      <c r="V482" s="130"/>
      <c r="W482" s="130"/>
      <c r="X482" s="6"/>
      <c r="Y482" s="130"/>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row>
    <row r="483" spans="1:51" ht="15.75" customHeight="1">
      <c r="A483" s="6"/>
      <c r="B483" s="6"/>
      <c r="C483" s="6"/>
      <c r="D483" s="6"/>
      <c r="E483" s="6"/>
      <c r="F483" s="6"/>
      <c r="G483" s="130"/>
      <c r="H483" s="6"/>
      <c r="I483" s="6"/>
      <c r="J483" s="6"/>
      <c r="K483" s="6"/>
      <c r="L483" s="6"/>
      <c r="M483" s="6"/>
      <c r="N483" s="6"/>
      <c r="O483" s="6"/>
      <c r="P483" s="6"/>
      <c r="Q483" s="6"/>
      <c r="R483" s="6"/>
      <c r="S483" s="6"/>
      <c r="T483" s="6"/>
      <c r="U483" s="6"/>
      <c r="V483" s="130"/>
      <c r="W483" s="130"/>
      <c r="X483" s="6"/>
      <c r="Y483" s="130"/>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row>
    <row r="484" spans="1:51" ht="15.75" customHeight="1">
      <c r="A484" s="6"/>
      <c r="B484" s="6"/>
      <c r="C484" s="6"/>
      <c r="D484" s="6"/>
      <c r="E484" s="6"/>
      <c r="F484" s="6"/>
      <c r="G484" s="130"/>
      <c r="H484" s="6"/>
      <c r="I484" s="6"/>
      <c r="J484" s="6"/>
      <c r="K484" s="6"/>
      <c r="L484" s="6"/>
      <c r="M484" s="6"/>
      <c r="N484" s="6"/>
      <c r="O484" s="6"/>
      <c r="P484" s="6"/>
      <c r="Q484" s="6"/>
      <c r="R484" s="6"/>
      <c r="S484" s="6"/>
      <c r="T484" s="6"/>
      <c r="U484" s="6"/>
      <c r="V484" s="130"/>
      <c r="W484" s="130"/>
      <c r="X484" s="6"/>
      <c r="Y484" s="130"/>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row>
    <row r="485" spans="1:51" ht="15.75" customHeight="1">
      <c r="A485" s="6"/>
      <c r="B485" s="6"/>
      <c r="C485" s="6"/>
      <c r="D485" s="6"/>
      <c r="E485" s="6"/>
      <c r="F485" s="6"/>
      <c r="G485" s="130"/>
      <c r="H485" s="6"/>
      <c r="I485" s="6"/>
      <c r="J485" s="6"/>
      <c r="K485" s="6"/>
      <c r="L485" s="6"/>
      <c r="M485" s="6"/>
      <c r="N485" s="6"/>
      <c r="O485" s="6"/>
      <c r="P485" s="6"/>
      <c r="Q485" s="6"/>
      <c r="R485" s="6"/>
      <c r="S485" s="6"/>
      <c r="T485" s="6"/>
      <c r="U485" s="6"/>
      <c r="V485" s="130"/>
      <c r="W485" s="130"/>
      <c r="X485" s="6"/>
      <c r="Y485" s="130"/>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row>
    <row r="486" spans="1:51" ht="15.75" customHeight="1">
      <c r="A486" s="6"/>
      <c r="B486" s="6"/>
      <c r="C486" s="6"/>
      <c r="D486" s="6"/>
      <c r="E486" s="6"/>
      <c r="F486" s="6"/>
      <c r="G486" s="130"/>
      <c r="H486" s="6"/>
      <c r="I486" s="6"/>
      <c r="J486" s="6"/>
      <c r="K486" s="6"/>
      <c r="L486" s="6"/>
      <c r="M486" s="6"/>
      <c r="N486" s="6"/>
      <c r="O486" s="6"/>
      <c r="P486" s="6"/>
      <c r="Q486" s="6"/>
      <c r="R486" s="6"/>
      <c r="S486" s="6"/>
      <c r="T486" s="6"/>
      <c r="U486" s="6"/>
      <c r="V486" s="130"/>
      <c r="W486" s="130"/>
      <c r="X486" s="6"/>
      <c r="Y486" s="130"/>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row>
    <row r="487" spans="1:51" ht="15.75" customHeight="1">
      <c r="A487" s="6"/>
      <c r="B487" s="6"/>
      <c r="C487" s="6"/>
      <c r="D487" s="6"/>
      <c r="E487" s="6"/>
      <c r="F487" s="6"/>
      <c r="G487" s="130"/>
      <c r="H487" s="6"/>
      <c r="I487" s="6"/>
      <c r="J487" s="6"/>
      <c r="K487" s="6"/>
      <c r="L487" s="6"/>
      <c r="M487" s="6"/>
      <c r="N487" s="6"/>
      <c r="O487" s="6"/>
      <c r="P487" s="6"/>
      <c r="Q487" s="6"/>
      <c r="R487" s="6"/>
      <c r="S487" s="6"/>
      <c r="T487" s="6"/>
      <c r="U487" s="6"/>
      <c r="V487" s="130"/>
      <c r="W487" s="130"/>
      <c r="X487" s="6"/>
      <c r="Y487" s="130"/>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row>
    <row r="488" spans="1:51" ht="15.75" customHeight="1">
      <c r="A488" s="6"/>
      <c r="B488" s="6"/>
      <c r="C488" s="6"/>
      <c r="D488" s="6"/>
      <c r="E488" s="6"/>
      <c r="F488" s="6"/>
      <c r="G488" s="130"/>
      <c r="H488" s="6"/>
      <c r="I488" s="6"/>
      <c r="J488" s="6"/>
      <c r="K488" s="6"/>
      <c r="L488" s="6"/>
      <c r="M488" s="6"/>
      <c r="N488" s="6"/>
      <c r="O488" s="6"/>
      <c r="P488" s="6"/>
      <c r="Q488" s="6"/>
      <c r="R488" s="6"/>
      <c r="S488" s="6"/>
      <c r="T488" s="6"/>
      <c r="U488" s="6"/>
      <c r="V488" s="130"/>
      <c r="W488" s="130"/>
      <c r="X488" s="6"/>
      <c r="Y488" s="130"/>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row>
    <row r="489" spans="1:51" ht="15.75" customHeight="1">
      <c r="A489" s="6"/>
      <c r="B489" s="6"/>
      <c r="C489" s="6"/>
      <c r="D489" s="6"/>
      <c r="E489" s="6"/>
      <c r="F489" s="6"/>
      <c r="G489" s="130"/>
      <c r="H489" s="6"/>
      <c r="I489" s="6"/>
      <c r="J489" s="6"/>
      <c r="K489" s="6"/>
      <c r="L489" s="6"/>
      <c r="M489" s="6"/>
      <c r="N489" s="6"/>
      <c r="O489" s="6"/>
      <c r="P489" s="6"/>
      <c r="Q489" s="6"/>
      <c r="R489" s="6"/>
      <c r="S489" s="6"/>
      <c r="T489" s="6"/>
      <c r="U489" s="6"/>
      <c r="V489" s="130"/>
      <c r="W489" s="130"/>
      <c r="X489" s="6"/>
      <c r="Y489" s="130"/>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row>
    <row r="490" spans="1:51" ht="15.75" customHeight="1">
      <c r="A490" s="6"/>
      <c r="B490" s="6"/>
      <c r="C490" s="6"/>
      <c r="D490" s="6"/>
      <c r="E490" s="6"/>
      <c r="F490" s="6"/>
      <c r="G490" s="130"/>
      <c r="H490" s="6"/>
      <c r="I490" s="6"/>
      <c r="J490" s="6"/>
      <c r="K490" s="6"/>
      <c r="L490" s="6"/>
      <c r="M490" s="6"/>
      <c r="N490" s="6"/>
      <c r="O490" s="6"/>
      <c r="P490" s="6"/>
      <c r="Q490" s="6"/>
      <c r="R490" s="6"/>
      <c r="S490" s="6"/>
      <c r="T490" s="6"/>
      <c r="U490" s="6"/>
      <c r="V490" s="130"/>
      <c r="W490" s="130"/>
      <c r="X490" s="6"/>
      <c r="Y490" s="130"/>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row>
    <row r="491" spans="1:51" ht="15.75" customHeight="1">
      <c r="A491" s="6"/>
      <c r="B491" s="6"/>
      <c r="C491" s="6"/>
      <c r="D491" s="6"/>
      <c r="E491" s="6"/>
      <c r="F491" s="6"/>
      <c r="G491" s="130"/>
      <c r="H491" s="6"/>
      <c r="I491" s="6"/>
      <c r="J491" s="6"/>
      <c r="K491" s="6"/>
      <c r="L491" s="6"/>
      <c r="M491" s="6"/>
      <c r="N491" s="6"/>
      <c r="O491" s="6"/>
      <c r="P491" s="6"/>
      <c r="Q491" s="6"/>
      <c r="R491" s="6"/>
      <c r="S491" s="6"/>
      <c r="T491" s="6"/>
      <c r="U491" s="6"/>
      <c r="V491" s="130"/>
      <c r="W491" s="130"/>
      <c r="X491" s="6"/>
      <c r="Y491" s="130"/>
      <c r="Z491" s="6"/>
      <c r="AA491" s="6"/>
      <c r="AB491" s="6"/>
      <c r="AC491" s="6"/>
      <c r="AD491" s="6"/>
      <c r="AE491" s="6"/>
      <c r="AF491" s="6"/>
      <c r="AG491" s="6"/>
      <c r="AH491" s="6"/>
      <c r="AI491" s="6"/>
      <c r="AJ491" s="6"/>
      <c r="AK491" s="6"/>
      <c r="AL491" s="6"/>
      <c r="AM491" s="6"/>
      <c r="AN491" s="6"/>
      <c r="AO491" s="6"/>
      <c r="AP491" s="6"/>
      <c r="AQ491" s="6"/>
      <c r="AR491" s="6"/>
      <c r="AS491" s="6"/>
      <c r="AT491" s="6"/>
      <c r="AU491" s="6"/>
      <c r="AV491" s="6"/>
      <c r="AW491" s="6"/>
      <c r="AX491" s="6"/>
      <c r="AY491" s="6"/>
    </row>
    <row r="492" spans="1:51" ht="15.75" customHeight="1">
      <c r="A492" s="6"/>
      <c r="B492" s="6"/>
      <c r="C492" s="6"/>
      <c r="D492" s="6"/>
      <c r="E492" s="6"/>
      <c r="F492" s="6"/>
      <c r="G492" s="130"/>
      <c r="H492" s="6"/>
      <c r="I492" s="6"/>
      <c r="J492" s="6"/>
      <c r="K492" s="6"/>
      <c r="L492" s="6"/>
      <c r="M492" s="6"/>
      <c r="N492" s="6"/>
      <c r="O492" s="6"/>
      <c r="P492" s="6"/>
      <c r="Q492" s="6"/>
      <c r="R492" s="6"/>
      <c r="S492" s="6"/>
      <c r="T492" s="6"/>
      <c r="U492" s="6"/>
      <c r="V492" s="130"/>
      <c r="W492" s="130"/>
      <c r="X492" s="6"/>
      <c r="Y492" s="130"/>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row>
    <row r="493" spans="1:51" ht="15.75" customHeight="1">
      <c r="A493" s="6"/>
      <c r="B493" s="6"/>
      <c r="C493" s="6"/>
      <c r="D493" s="6"/>
      <c r="E493" s="6"/>
      <c r="F493" s="6"/>
      <c r="G493" s="130"/>
      <c r="H493" s="6"/>
      <c r="I493" s="6"/>
      <c r="J493" s="6"/>
      <c r="K493" s="6"/>
      <c r="L493" s="6"/>
      <c r="M493" s="6"/>
      <c r="N493" s="6"/>
      <c r="O493" s="6"/>
      <c r="P493" s="6"/>
      <c r="Q493" s="6"/>
      <c r="R493" s="6"/>
      <c r="S493" s="6"/>
      <c r="T493" s="6"/>
      <c r="U493" s="6"/>
      <c r="V493" s="130"/>
      <c r="W493" s="130"/>
      <c r="X493" s="6"/>
      <c r="Y493" s="130"/>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row>
    <row r="494" spans="1:51" ht="15.75" customHeight="1">
      <c r="A494" s="6"/>
      <c r="B494" s="6"/>
      <c r="C494" s="6"/>
      <c r="D494" s="6"/>
      <c r="E494" s="6"/>
      <c r="F494" s="6"/>
      <c r="G494" s="130"/>
      <c r="H494" s="6"/>
      <c r="I494" s="6"/>
      <c r="J494" s="6"/>
      <c r="K494" s="6"/>
      <c r="L494" s="6"/>
      <c r="M494" s="6"/>
      <c r="N494" s="6"/>
      <c r="O494" s="6"/>
      <c r="P494" s="6"/>
      <c r="Q494" s="6"/>
      <c r="R494" s="6"/>
      <c r="S494" s="6"/>
      <c r="T494" s="6"/>
      <c r="U494" s="6"/>
      <c r="V494" s="130"/>
      <c r="W494" s="130"/>
      <c r="X494" s="6"/>
      <c r="Y494" s="130"/>
      <c r="Z494" s="6"/>
      <c r="AA494" s="6"/>
      <c r="AB494" s="6"/>
      <c r="AC494" s="6"/>
      <c r="AD494" s="6"/>
      <c r="AE494" s="6"/>
      <c r="AF494" s="6"/>
      <c r="AG494" s="6"/>
      <c r="AH494" s="6"/>
      <c r="AI494" s="6"/>
      <c r="AJ494" s="6"/>
      <c r="AK494" s="6"/>
      <c r="AL494" s="6"/>
      <c r="AM494" s="6"/>
      <c r="AN494" s="6"/>
      <c r="AO494" s="6"/>
      <c r="AP494" s="6"/>
      <c r="AQ494" s="6"/>
      <c r="AR494" s="6"/>
      <c r="AS494" s="6"/>
      <c r="AT494" s="6"/>
      <c r="AU494" s="6"/>
      <c r="AV494" s="6"/>
      <c r="AW494" s="6"/>
      <c r="AX494" s="6"/>
      <c r="AY494" s="6"/>
    </row>
    <row r="495" spans="1:51" ht="15.75" customHeight="1">
      <c r="A495" s="6"/>
      <c r="B495" s="6"/>
      <c r="C495" s="6"/>
      <c r="D495" s="6"/>
      <c r="E495" s="6"/>
      <c r="F495" s="6"/>
      <c r="G495" s="130"/>
      <c r="H495" s="6"/>
      <c r="I495" s="6"/>
      <c r="J495" s="6"/>
      <c r="K495" s="6"/>
      <c r="L495" s="6"/>
      <c r="M495" s="6"/>
      <c r="N495" s="6"/>
      <c r="O495" s="6"/>
      <c r="P495" s="6"/>
      <c r="Q495" s="6"/>
      <c r="R495" s="6"/>
      <c r="S495" s="6"/>
      <c r="T495" s="6"/>
      <c r="U495" s="6"/>
      <c r="V495" s="130"/>
      <c r="W495" s="130"/>
      <c r="X495" s="6"/>
      <c r="Y495" s="130"/>
      <c r="Z495" s="6"/>
      <c r="AA495" s="6"/>
      <c r="AB495" s="6"/>
      <c r="AC495" s="6"/>
      <c r="AD495" s="6"/>
      <c r="AE495" s="6"/>
      <c r="AF495" s="6"/>
      <c r="AG495" s="6"/>
      <c r="AH495" s="6"/>
      <c r="AI495" s="6"/>
      <c r="AJ495" s="6"/>
      <c r="AK495" s="6"/>
      <c r="AL495" s="6"/>
      <c r="AM495" s="6"/>
      <c r="AN495" s="6"/>
      <c r="AO495" s="6"/>
      <c r="AP495" s="6"/>
      <c r="AQ495" s="6"/>
      <c r="AR495" s="6"/>
      <c r="AS495" s="6"/>
      <c r="AT495" s="6"/>
      <c r="AU495" s="6"/>
      <c r="AV495" s="6"/>
      <c r="AW495" s="6"/>
      <c r="AX495" s="6"/>
      <c r="AY495" s="6"/>
    </row>
    <row r="496" spans="1:51" ht="15.75" customHeight="1">
      <c r="A496" s="6"/>
      <c r="B496" s="6"/>
      <c r="C496" s="6"/>
      <c r="D496" s="6"/>
      <c r="E496" s="6"/>
      <c r="F496" s="6"/>
      <c r="G496" s="130"/>
      <c r="H496" s="6"/>
      <c r="I496" s="6"/>
      <c r="J496" s="6"/>
      <c r="K496" s="6"/>
      <c r="L496" s="6"/>
      <c r="M496" s="6"/>
      <c r="N496" s="6"/>
      <c r="O496" s="6"/>
      <c r="P496" s="6"/>
      <c r="Q496" s="6"/>
      <c r="R496" s="6"/>
      <c r="S496" s="6"/>
      <c r="T496" s="6"/>
      <c r="U496" s="6"/>
      <c r="V496" s="130"/>
      <c r="W496" s="130"/>
      <c r="X496" s="6"/>
      <c r="Y496" s="130"/>
      <c r="Z496" s="6"/>
      <c r="AA496" s="6"/>
      <c r="AB496" s="6"/>
      <c r="AC496" s="6"/>
      <c r="AD496" s="6"/>
      <c r="AE496" s="6"/>
      <c r="AF496" s="6"/>
      <c r="AG496" s="6"/>
      <c r="AH496" s="6"/>
      <c r="AI496" s="6"/>
      <c r="AJ496" s="6"/>
      <c r="AK496" s="6"/>
      <c r="AL496" s="6"/>
      <c r="AM496" s="6"/>
      <c r="AN496" s="6"/>
      <c r="AO496" s="6"/>
      <c r="AP496" s="6"/>
      <c r="AQ496" s="6"/>
      <c r="AR496" s="6"/>
      <c r="AS496" s="6"/>
      <c r="AT496" s="6"/>
      <c r="AU496" s="6"/>
      <c r="AV496" s="6"/>
      <c r="AW496" s="6"/>
      <c r="AX496" s="6"/>
      <c r="AY496" s="6"/>
    </row>
    <row r="497" spans="1:51" ht="15.75" customHeight="1">
      <c r="A497" s="6"/>
      <c r="B497" s="6"/>
      <c r="C497" s="6"/>
      <c r="D497" s="6"/>
      <c r="E497" s="6"/>
      <c r="F497" s="6"/>
      <c r="G497" s="130"/>
      <c r="H497" s="6"/>
      <c r="I497" s="6"/>
      <c r="J497" s="6"/>
      <c r="K497" s="6"/>
      <c r="L497" s="6"/>
      <c r="M497" s="6"/>
      <c r="N497" s="6"/>
      <c r="O497" s="6"/>
      <c r="P497" s="6"/>
      <c r="Q497" s="6"/>
      <c r="R497" s="6"/>
      <c r="S497" s="6"/>
      <c r="T497" s="6"/>
      <c r="U497" s="6"/>
      <c r="V497" s="130"/>
      <c r="W497" s="130"/>
      <c r="X497" s="6"/>
      <c r="Y497" s="130"/>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row>
    <row r="498" spans="1:51" ht="15.75" customHeight="1">
      <c r="A498" s="6"/>
      <c r="B498" s="6"/>
      <c r="C498" s="6"/>
      <c r="D498" s="6"/>
      <c r="E498" s="6"/>
      <c r="F498" s="6"/>
      <c r="G498" s="130"/>
      <c r="H498" s="6"/>
      <c r="I498" s="6"/>
      <c r="J498" s="6"/>
      <c r="K498" s="6"/>
      <c r="L498" s="6"/>
      <c r="M498" s="6"/>
      <c r="N498" s="6"/>
      <c r="O498" s="6"/>
      <c r="P498" s="6"/>
      <c r="Q498" s="6"/>
      <c r="R498" s="6"/>
      <c r="S498" s="6"/>
      <c r="T498" s="6"/>
      <c r="U498" s="6"/>
      <c r="V498" s="130"/>
      <c r="W498" s="130"/>
      <c r="X498" s="6"/>
      <c r="Y498" s="130"/>
      <c r="Z498" s="6"/>
      <c r="AA498" s="6"/>
      <c r="AB498" s="6"/>
      <c r="AC498" s="6"/>
      <c r="AD498" s="6"/>
      <c r="AE498" s="6"/>
      <c r="AF498" s="6"/>
      <c r="AG498" s="6"/>
      <c r="AH498" s="6"/>
      <c r="AI498" s="6"/>
      <c r="AJ498" s="6"/>
      <c r="AK498" s="6"/>
      <c r="AL498" s="6"/>
      <c r="AM498" s="6"/>
      <c r="AN498" s="6"/>
      <c r="AO498" s="6"/>
      <c r="AP498" s="6"/>
      <c r="AQ498" s="6"/>
      <c r="AR498" s="6"/>
      <c r="AS498" s="6"/>
      <c r="AT498" s="6"/>
      <c r="AU498" s="6"/>
      <c r="AV498" s="6"/>
      <c r="AW498" s="6"/>
      <c r="AX498" s="6"/>
      <c r="AY498" s="6"/>
    </row>
    <row r="499" spans="1:51" ht="15.75" customHeight="1">
      <c r="A499" s="6"/>
      <c r="B499" s="6"/>
      <c r="C499" s="6"/>
      <c r="D499" s="6"/>
      <c r="E499" s="6"/>
      <c r="F499" s="6"/>
      <c r="G499" s="130"/>
      <c r="H499" s="6"/>
      <c r="I499" s="6"/>
      <c r="J499" s="6"/>
      <c r="K499" s="6"/>
      <c r="L499" s="6"/>
      <c r="M499" s="6"/>
      <c r="N499" s="6"/>
      <c r="O499" s="6"/>
      <c r="P499" s="6"/>
      <c r="Q499" s="6"/>
      <c r="R499" s="6"/>
      <c r="S499" s="6"/>
      <c r="T499" s="6"/>
      <c r="U499" s="6"/>
      <c r="V499" s="130"/>
      <c r="W499" s="130"/>
      <c r="X499" s="6"/>
      <c r="Y499" s="130"/>
      <c r="Z499" s="6"/>
      <c r="AA499" s="6"/>
      <c r="AB499" s="6"/>
      <c r="AC499" s="6"/>
      <c r="AD499" s="6"/>
      <c r="AE499" s="6"/>
      <c r="AF499" s="6"/>
      <c r="AG499" s="6"/>
      <c r="AH499" s="6"/>
      <c r="AI499" s="6"/>
      <c r="AJ499" s="6"/>
      <c r="AK499" s="6"/>
      <c r="AL499" s="6"/>
      <c r="AM499" s="6"/>
      <c r="AN499" s="6"/>
      <c r="AO499" s="6"/>
      <c r="AP499" s="6"/>
      <c r="AQ499" s="6"/>
      <c r="AR499" s="6"/>
      <c r="AS499" s="6"/>
      <c r="AT499" s="6"/>
      <c r="AU499" s="6"/>
      <c r="AV499" s="6"/>
      <c r="AW499" s="6"/>
      <c r="AX499" s="6"/>
      <c r="AY499" s="6"/>
    </row>
    <row r="500" spans="1:51" ht="15.75" customHeight="1">
      <c r="A500" s="6"/>
      <c r="B500" s="6"/>
      <c r="C500" s="6"/>
      <c r="D500" s="6"/>
      <c r="E500" s="6"/>
      <c r="F500" s="6"/>
      <c r="G500" s="130"/>
      <c r="H500" s="6"/>
      <c r="I500" s="6"/>
      <c r="J500" s="6"/>
      <c r="K500" s="6"/>
      <c r="L500" s="6"/>
      <c r="M500" s="6"/>
      <c r="N500" s="6"/>
      <c r="O500" s="6"/>
      <c r="P500" s="6"/>
      <c r="Q500" s="6"/>
      <c r="R500" s="6"/>
      <c r="S500" s="6"/>
      <c r="T500" s="6"/>
      <c r="U500" s="6"/>
      <c r="V500" s="130"/>
      <c r="W500" s="130"/>
      <c r="X500" s="6"/>
      <c r="Y500" s="130"/>
      <c r="Z500" s="6"/>
      <c r="AA500" s="6"/>
      <c r="AB500" s="6"/>
      <c r="AC500" s="6"/>
      <c r="AD500" s="6"/>
      <c r="AE500" s="6"/>
      <c r="AF500" s="6"/>
      <c r="AG500" s="6"/>
      <c r="AH500" s="6"/>
      <c r="AI500" s="6"/>
      <c r="AJ500" s="6"/>
      <c r="AK500" s="6"/>
      <c r="AL500" s="6"/>
      <c r="AM500" s="6"/>
      <c r="AN500" s="6"/>
      <c r="AO500" s="6"/>
      <c r="AP500" s="6"/>
      <c r="AQ500" s="6"/>
      <c r="AR500" s="6"/>
      <c r="AS500" s="6"/>
      <c r="AT500" s="6"/>
      <c r="AU500" s="6"/>
      <c r="AV500" s="6"/>
      <c r="AW500" s="6"/>
      <c r="AX500" s="6"/>
      <c r="AY500" s="6"/>
    </row>
    <row r="501" spans="1:51" ht="15.75" customHeight="1">
      <c r="A501" s="6"/>
      <c r="B501" s="6"/>
      <c r="C501" s="6"/>
      <c r="D501" s="6"/>
      <c r="E501" s="6"/>
      <c r="F501" s="6"/>
      <c r="G501" s="130"/>
      <c r="H501" s="6"/>
      <c r="I501" s="6"/>
      <c r="J501" s="6"/>
      <c r="K501" s="6"/>
      <c r="L501" s="6"/>
      <c r="M501" s="6"/>
      <c r="N501" s="6"/>
      <c r="O501" s="6"/>
      <c r="P501" s="6"/>
      <c r="Q501" s="6"/>
      <c r="R501" s="6"/>
      <c r="S501" s="6"/>
      <c r="T501" s="6"/>
      <c r="U501" s="6"/>
      <c r="V501" s="130"/>
      <c r="W501" s="130"/>
      <c r="X501" s="6"/>
      <c r="Y501" s="130"/>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row>
    <row r="502" spans="1:51" ht="15.75" customHeight="1">
      <c r="A502" s="6"/>
      <c r="B502" s="6"/>
      <c r="C502" s="6"/>
      <c r="D502" s="6"/>
      <c r="E502" s="6"/>
      <c r="F502" s="6"/>
      <c r="G502" s="130"/>
      <c r="H502" s="6"/>
      <c r="I502" s="6"/>
      <c r="J502" s="6"/>
      <c r="K502" s="6"/>
      <c r="L502" s="6"/>
      <c r="M502" s="6"/>
      <c r="N502" s="6"/>
      <c r="O502" s="6"/>
      <c r="P502" s="6"/>
      <c r="Q502" s="6"/>
      <c r="R502" s="6"/>
      <c r="S502" s="6"/>
      <c r="T502" s="6"/>
      <c r="U502" s="6"/>
      <c r="V502" s="130"/>
      <c r="W502" s="130"/>
      <c r="X502" s="6"/>
      <c r="Y502" s="130"/>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row>
    <row r="503" spans="1:51" ht="15.75" customHeight="1">
      <c r="A503" s="6"/>
      <c r="B503" s="6"/>
      <c r="C503" s="6"/>
      <c r="D503" s="6"/>
      <c r="E503" s="6"/>
      <c r="F503" s="6"/>
      <c r="G503" s="130"/>
      <c r="H503" s="6"/>
      <c r="I503" s="6"/>
      <c r="J503" s="6"/>
      <c r="K503" s="6"/>
      <c r="L503" s="6"/>
      <c r="M503" s="6"/>
      <c r="N503" s="6"/>
      <c r="O503" s="6"/>
      <c r="P503" s="6"/>
      <c r="Q503" s="6"/>
      <c r="R503" s="6"/>
      <c r="S503" s="6"/>
      <c r="T503" s="6"/>
      <c r="U503" s="6"/>
      <c r="V503" s="130"/>
      <c r="W503" s="130"/>
      <c r="X503" s="6"/>
      <c r="Y503" s="130"/>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row>
    <row r="504" spans="1:51" ht="15.75" customHeight="1">
      <c r="A504" s="6"/>
      <c r="B504" s="6"/>
      <c r="C504" s="6"/>
      <c r="D504" s="6"/>
      <c r="E504" s="6"/>
      <c r="F504" s="6"/>
      <c r="G504" s="130"/>
      <c r="H504" s="6"/>
      <c r="I504" s="6"/>
      <c r="J504" s="6"/>
      <c r="K504" s="6"/>
      <c r="L504" s="6"/>
      <c r="M504" s="6"/>
      <c r="N504" s="6"/>
      <c r="O504" s="6"/>
      <c r="P504" s="6"/>
      <c r="Q504" s="6"/>
      <c r="R504" s="6"/>
      <c r="S504" s="6"/>
      <c r="T504" s="6"/>
      <c r="U504" s="6"/>
      <c r="V504" s="130"/>
      <c r="W504" s="130"/>
      <c r="X504" s="6"/>
      <c r="Y504" s="130"/>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row>
    <row r="505" spans="1:51" ht="15.75" customHeight="1">
      <c r="A505" s="6"/>
      <c r="B505" s="6"/>
      <c r="C505" s="6"/>
      <c r="D505" s="6"/>
      <c r="E505" s="6"/>
      <c r="F505" s="6"/>
      <c r="G505" s="130"/>
      <c r="H505" s="6"/>
      <c r="I505" s="6"/>
      <c r="J505" s="6"/>
      <c r="K505" s="6"/>
      <c r="L505" s="6"/>
      <c r="M505" s="6"/>
      <c r="N505" s="6"/>
      <c r="O505" s="6"/>
      <c r="P505" s="6"/>
      <c r="Q505" s="6"/>
      <c r="R505" s="6"/>
      <c r="S505" s="6"/>
      <c r="T505" s="6"/>
      <c r="U505" s="6"/>
      <c r="V505" s="130"/>
      <c r="W505" s="130"/>
      <c r="X505" s="6"/>
      <c r="Y505" s="130"/>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row>
    <row r="506" spans="1:51" ht="15.75" customHeight="1">
      <c r="A506" s="6"/>
      <c r="B506" s="6"/>
      <c r="C506" s="6"/>
      <c r="D506" s="6"/>
      <c r="E506" s="6"/>
      <c r="F506" s="6"/>
      <c r="G506" s="130"/>
      <c r="H506" s="6"/>
      <c r="I506" s="6"/>
      <c r="J506" s="6"/>
      <c r="K506" s="6"/>
      <c r="L506" s="6"/>
      <c r="M506" s="6"/>
      <c r="N506" s="6"/>
      <c r="O506" s="6"/>
      <c r="P506" s="6"/>
      <c r="Q506" s="6"/>
      <c r="R506" s="6"/>
      <c r="S506" s="6"/>
      <c r="T506" s="6"/>
      <c r="U506" s="6"/>
      <c r="V506" s="130"/>
      <c r="W506" s="130"/>
      <c r="X506" s="6"/>
      <c r="Y506" s="130"/>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row>
    <row r="507" spans="1:51" ht="15.75" customHeight="1">
      <c r="A507" s="6"/>
      <c r="B507" s="6"/>
      <c r="C507" s="6"/>
      <c r="D507" s="6"/>
      <c r="E507" s="6"/>
      <c r="F507" s="6"/>
      <c r="G507" s="130"/>
      <c r="H507" s="6"/>
      <c r="I507" s="6"/>
      <c r="J507" s="6"/>
      <c r="K507" s="6"/>
      <c r="L507" s="6"/>
      <c r="M507" s="6"/>
      <c r="N507" s="6"/>
      <c r="O507" s="6"/>
      <c r="P507" s="6"/>
      <c r="Q507" s="6"/>
      <c r="R507" s="6"/>
      <c r="S507" s="6"/>
      <c r="T507" s="6"/>
      <c r="U507" s="6"/>
      <c r="V507" s="130"/>
      <c r="W507" s="130"/>
      <c r="X507" s="6"/>
      <c r="Y507" s="130"/>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row>
    <row r="508" spans="1:51" ht="15.75" customHeight="1">
      <c r="A508" s="6"/>
      <c r="B508" s="6"/>
      <c r="C508" s="6"/>
      <c r="D508" s="6"/>
      <c r="E508" s="6"/>
      <c r="F508" s="6"/>
      <c r="G508" s="130"/>
      <c r="H508" s="6"/>
      <c r="I508" s="6"/>
      <c r="J508" s="6"/>
      <c r="K508" s="6"/>
      <c r="L508" s="6"/>
      <c r="M508" s="6"/>
      <c r="N508" s="6"/>
      <c r="O508" s="6"/>
      <c r="P508" s="6"/>
      <c r="Q508" s="6"/>
      <c r="R508" s="6"/>
      <c r="S508" s="6"/>
      <c r="T508" s="6"/>
      <c r="U508" s="6"/>
      <c r="V508" s="130"/>
      <c r="W508" s="130"/>
      <c r="X508" s="6"/>
      <c r="Y508" s="130"/>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row>
    <row r="509" spans="1:51" ht="15.75" customHeight="1">
      <c r="A509" s="6"/>
      <c r="B509" s="6"/>
      <c r="C509" s="6"/>
      <c r="D509" s="6"/>
      <c r="E509" s="6"/>
      <c r="F509" s="6"/>
      <c r="G509" s="130"/>
      <c r="H509" s="6"/>
      <c r="I509" s="6"/>
      <c r="J509" s="6"/>
      <c r="K509" s="6"/>
      <c r="L509" s="6"/>
      <c r="M509" s="6"/>
      <c r="N509" s="6"/>
      <c r="O509" s="6"/>
      <c r="P509" s="6"/>
      <c r="Q509" s="6"/>
      <c r="R509" s="6"/>
      <c r="S509" s="6"/>
      <c r="T509" s="6"/>
      <c r="U509" s="6"/>
      <c r="V509" s="130"/>
      <c r="W509" s="130"/>
      <c r="X509" s="6"/>
      <c r="Y509" s="130"/>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row>
    <row r="510" spans="1:51" ht="15.75" customHeight="1">
      <c r="A510" s="6"/>
      <c r="B510" s="6"/>
      <c r="C510" s="6"/>
      <c r="D510" s="6"/>
      <c r="E510" s="6"/>
      <c r="F510" s="6"/>
      <c r="G510" s="130"/>
      <c r="H510" s="6"/>
      <c r="I510" s="6"/>
      <c r="J510" s="6"/>
      <c r="K510" s="6"/>
      <c r="L510" s="6"/>
      <c r="M510" s="6"/>
      <c r="N510" s="6"/>
      <c r="O510" s="6"/>
      <c r="P510" s="6"/>
      <c r="Q510" s="6"/>
      <c r="R510" s="6"/>
      <c r="S510" s="6"/>
      <c r="T510" s="6"/>
      <c r="U510" s="6"/>
      <c r="V510" s="130"/>
      <c r="W510" s="130"/>
      <c r="X510" s="6"/>
      <c r="Y510" s="130"/>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row>
    <row r="511" spans="1:51" ht="15.75" customHeight="1">
      <c r="A511" s="6"/>
      <c r="B511" s="6"/>
      <c r="C511" s="6"/>
      <c r="D511" s="6"/>
      <c r="E511" s="6"/>
      <c r="F511" s="6"/>
      <c r="G511" s="130"/>
      <c r="H511" s="6"/>
      <c r="I511" s="6"/>
      <c r="J511" s="6"/>
      <c r="K511" s="6"/>
      <c r="L511" s="6"/>
      <c r="M511" s="6"/>
      <c r="N511" s="6"/>
      <c r="O511" s="6"/>
      <c r="P511" s="6"/>
      <c r="Q511" s="6"/>
      <c r="R511" s="6"/>
      <c r="S511" s="6"/>
      <c r="T511" s="6"/>
      <c r="U511" s="6"/>
      <c r="V511" s="130"/>
      <c r="W511" s="130"/>
      <c r="X511" s="6"/>
      <c r="Y511" s="130"/>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row>
    <row r="512" spans="1:51" ht="15.75" customHeight="1">
      <c r="A512" s="6"/>
      <c r="B512" s="6"/>
      <c r="C512" s="6"/>
      <c r="D512" s="6"/>
      <c r="E512" s="6"/>
      <c r="F512" s="6"/>
      <c r="G512" s="130"/>
      <c r="H512" s="6"/>
      <c r="I512" s="6"/>
      <c r="J512" s="6"/>
      <c r="K512" s="6"/>
      <c r="L512" s="6"/>
      <c r="M512" s="6"/>
      <c r="N512" s="6"/>
      <c r="O512" s="6"/>
      <c r="P512" s="6"/>
      <c r="Q512" s="6"/>
      <c r="R512" s="6"/>
      <c r="S512" s="6"/>
      <c r="T512" s="6"/>
      <c r="U512" s="6"/>
      <c r="V512" s="130"/>
      <c r="W512" s="130"/>
      <c r="X512" s="6"/>
      <c r="Y512" s="130"/>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row>
    <row r="513" spans="1:51" ht="15.75" customHeight="1">
      <c r="A513" s="6"/>
      <c r="B513" s="6"/>
      <c r="C513" s="6"/>
      <c r="D513" s="6"/>
      <c r="E513" s="6"/>
      <c r="F513" s="6"/>
      <c r="G513" s="130"/>
      <c r="H513" s="6"/>
      <c r="I513" s="6"/>
      <c r="J513" s="6"/>
      <c r="K513" s="6"/>
      <c r="L513" s="6"/>
      <c r="M513" s="6"/>
      <c r="N513" s="6"/>
      <c r="O513" s="6"/>
      <c r="P513" s="6"/>
      <c r="Q513" s="6"/>
      <c r="R513" s="6"/>
      <c r="S513" s="6"/>
      <c r="T513" s="6"/>
      <c r="U513" s="6"/>
      <c r="V513" s="130"/>
      <c r="W513" s="130"/>
      <c r="X513" s="6"/>
      <c r="Y513" s="130"/>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row>
    <row r="514" spans="1:51" ht="15.75" customHeight="1">
      <c r="A514" s="6"/>
      <c r="B514" s="6"/>
      <c r="C514" s="6"/>
      <c r="D514" s="6"/>
      <c r="E514" s="6"/>
      <c r="F514" s="6"/>
      <c r="G514" s="130"/>
      <c r="H514" s="6"/>
      <c r="I514" s="6"/>
      <c r="J514" s="6"/>
      <c r="K514" s="6"/>
      <c r="L514" s="6"/>
      <c r="M514" s="6"/>
      <c r="N514" s="6"/>
      <c r="O514" s="6"/>
      <c r="P514" s="6"/>
      <c r="Q514" s="6"/>
      <c r="R514" s="6"/>
      <c r="S514" s="6"/>
      <c r="T514" s="6"/>
      <c r="U514" s="6"/>
      <c r="V514" s="130"/>
      <c r="W514" s="130"/>
      <c r="X514" s="6"/>
      <c r="Y514" s="130"/>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row>
    <row r="515" spans="1:51" ht="15.75" customHeight="1">
      <c r="A515" s="6"/>
      <c r="B515" s="6"/>
      <c r="C515" s="6"/>
      <c r="D515" s="6"/>
      <c r="E515" s="6"/>
      <c r="F515" s="6"/>
      <c r="G515" s="130"/>
      <c r="H515" s="6"/>
      <c r="I515" s="6"/>
      <c r="J515" s="6"/>
      <c r="K515" s="6"/>
      <c r="L515" s="6"/>
      <c r="M515" s="6"/>
      <c r="N515" s="6"/>
      <c r="O515" s="6"/>
      <c r="P515" s="6"/>
      <c r="Q515" s="6"/>
      <c r="R515" s="6"/>
      <c r="S515" s="6"/>
      <c r="T515" s="6"/>
      <c r="U515" s="6"/>
      <c r="V515" s="130"/>
      <c r="W515" s="130"/>
      <c r="X515" s="6"/>
      <c r="Y515" s="130"/>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row>
    <row r="516" spans="1:51" ht="15.75" customHeight="1">
      <c r="A516" s="6"/>
      <c r="B516" s="6"/>
      <c r="C516" s="6"/>
      <c r="D516" s="6"/>
      <c r="E516" s="6"/>
      <c r="F516" s="6"/>
      <c r="G516" s="130"/>
      <c r="H516" s="6"/>
      <c r="I516" s="6"/>
      <c r="J516" s="6"/>
      <c r="K516" s="6"/>
      <c r="L516" s="6"/>
      <c r="M516" s="6"/>
      <c r="N516" s="6"/>
      <c r="O516" s="6"/>
      <c r="P516" s="6"/>
      <c r="Q516" s="6"/>
      <c r="R516" s="6"/>
      <c r="S516" s="6"/>
      <c r="T516" s="6"/>
      <c r="U516" s="6"/>
      <c r="V516" s="130"/>
      <c r="W516" s="130"/>
      <c r="X516" s="6"/>
      <c r="Y516" s="130"/>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row>
    <row r="517" spans="1:51" ht="15.75" customHeight="1">
      <c r="A517" s="6"/>
      <c r="B517" s="6"/>
      <c r="C517" s="6"/>
      <c r="D517" s="6"/>
      <c r="E517" s="6"/>
      <c r="F517" s="6"/>
      <c r="G517" s="130"/>
      <c r="H517" s="6"/>
      <c r="I517" s="6"/>
      <c r="J517" s="6"/>
      <c r="K517" s="6"/>
      <c r="L517" s="6"/>
      <c r="M517" s="6"/>
      <c r="N517" s="6"/>
      <c r="O517" s="6"/>
      <c r="P517" s="6"/>
      <c r="Q517" s="6"/>
      <c r="R517" s="6"/>
      <c r="S517" s="6"/>
      <c r="T517" s="6"/>
      <c r="U517" s="6"/>
      <c r="V517" s="130"/>
      <c r="W517" s="130"/>
      <c r="X517" s="6"/>
      <c r="Y517" s="130"/>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row>
    <row r="518" spans="1:51" ht="15.75" customHeight="1">
      <c r="A518" s="6"/>
      <c r="B518" s="6"/>
      <c r="C518" s="6"/>
      <c r="D518" s="6"/>
      <c r="E518" s="6"/>
      <c r="F518" s="6"/>
      <c r="G518" s="130"/>
      <c r="H518" s="6"/>
      <c r="I518" s="6"/>
      <c r="J518" s="6"/>
      <c r="K518" s="6"/>
      <c r="L518" s="6"/>
      <c r="M518" s="6"/>
      <c r="N518" s="6"/>
      <c r="O518" s="6"/>
      <c r="P518" s="6"/>
      <c r="Q518" s="6"/>
      <c r="R518" s="6"/>
      <c r="S518" s="6"/>
      <c r="T518" s="6"/>
      <c r="U518" s="6"/>
      <c r="V518" s="130"/>
      <c r="W518" s="130"/>
      <c r="X518" s="6"/>
      <c r="Y518" s="130"/>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row>
    <row r="519" spans="1:51" ht="15.75" customHeight="1">
      <c r="A519" s="6"/>
      <c r="B519" s="6"/>
      <c r="C519" s="6"/>
      <c r="D519" s="6"/>
      <c r="E519" s="6"/>
      <c r="F519" s="6"/>
      <c r="G519" s="130"/>
      <c r="H519" s="6"/>
      <c r="I519" s="6"/>
      <c r="J519" s="6"/>
      <c r="K519" s="6"/>
      <c r="L519" s="6"/>
      <c r="M519" s="6"/>
      <c r="N519" s="6"/>
      <c r="O519" s="6"/>
      <c r="P519" s="6"/>
      <c r="Q519" s="6"/>
      <c r="R519" s="6"/>
      <c r="S519" s="6"/>
      <c r="T519" s="6"/>
      <c r="U519" s="6"/>
      <c r="V519" s="130"/>
      <c r="W519" s="130"/>
      <c r="X519" s="6"/>
      <c r="Y519" s="130"/>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row>
    <row r="520" spans="1:51" ht="15.75" customHeight="1">
      <c r="A520" s="6"/>
      <c r="B520" s="6"/>
      <c r="C520" s="6"/>
      <c r="D520" s="6"/>
      <c r="E520" s="6"/>
      <c r="F520" s="6"/>
      <c r="G520" s="130"/>
      <c r="H520" s="6"/>
      <c r="I520" s="6"/>
      <c r="J520" s="6"/>
      <c r="K520" s="6"/>
      <c r="L520" s="6"/>
      <c r="M520" s="6"/>
      <c r="N520" s="6"/>
      <c r="O520" s="6"/>
      <c r="P520" s="6"/>
      <c r="Q520" s="6"/>
      <c r="R520" s="6"/>
      <c r="S520" s="6"/>
      <c r="T520" s="6"/>
      <c r="U520" s="6"/>
      <c r="V520" s="130"/>
      <c r="W520" s="130"/>
      <c r="X520" s="6"/>
      <c r="Y520" s="130"/>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row>
    <row r="521" spans="1:51" ht="15.75" customHeight="1">
      <c r="A521" s="6"/>
      <c r="B521" s="6"/>
      <c r="C521" s="6"/>
      <c r="D521" s="6"/>
      <c r="E521" s="6"/>
      <c r="F521" s="6"/>
      <c r="G521" s="130"/>
      <c r="H521" s="6"/>
      <c r="I521" s="6"/>
      <c r="J521" s="6"/>
      <c r="K521" s="6"/>
      <c r="L521" s="6"/>
      <c r="M521" s="6"/>
      <c r="N521" s="6"/>
      <c r="O521" s="6"/>
      <c r="P521" s="6"/>
      <c r="Q521" s="6"/>
      <c r="R521" s="6"/>
      <c r="S521" s="6"/>
      <c r="T521" s="6"/>
      <c r="U521" s="6"/>
      <c r="V521" s="130"/>
      <c r="W521" s="130"/>
      <c r="X521" s="6"/>
      <c r="Y521" s="130"/>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row>
    <row r="522" spans="1:51" ht="15.75" customHeight="1">
      <c r="A522" s="6"/>
      <c r="B522" s="6"/>
      <c r="C522" s="6"/>
      <c r="D522" s="6"/>
      <c r="E522" s="6"/>
      <c r="F522" s="6"/>
      <c r="G522" s="130"/>
      <c r="H522" s="6"/>
      <c r="I522" s="6"/>
      <c r="J522" s="6"/>
      <c r="K522" s="6"/>
      <c r="L522" s="6"/>
      <c r="M522" s="6"/>
      <c r="N522" s="6"/>
      <c r="O522" s="6"/>
      <c r="P522" s="6"/>
      <c r="Q522" s="6"/>
      <c r="R522" s="6"/>
      <c r="S522" s="6"/>
      <c r="T522" s="6"/>
      <c r="U522" s="6"/>
      <c r="V522" s="130"/>
      <c r="W522" s="130"/>
      <c r="X522" s="6"/>
      <c r="Y522" s="130"/>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row>
    <row r="523" spans="1:51" ht="15.75" customHeight="1">
      <c r="A523" s="6"/>
      <c r="B523" s="6"/>
      <c r="C523" s="6"/>
      <c r="D523" s="6"/>
      <c r="E523" s="6"/>
      <c r="F523" s="6"/>
      <c r="G523" s="130"/>
      <c r="H523" s="6"/>
      <c r="I523" s="6"/>
      <c r="J523" s="6"/>
      <c r="K523" s="6"/>
      <c r="L523" s="6"/>
      <c r="M523" s="6"/>
      <c r="N523" s="6"/>
      <c r="O523" s="6"/>
      <c r="P523" s="6"/>
      <c r="Q523" s="6"/>
      <c r="R523" s="6"/>
      <c r="S523" s="6"/>
      <c r="T523" s="6"/>
      <c r="U523" s="6"/>
      <c r="V523" s="130"/>
      <c r="W523" s="130"/>
      <c r="X523" s="6"/>
      <c r="Y523" s="130"/>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row>
    <row r="524" spans="1:51" ht="15.75" customHeight="1">
      <c r="A524" s="6"/>
      <c r="B524" s="6"/>
      <c r="C524" s="6"/>
      <c r="D524" s="6"/>
      <c r="E524" s="6"/>
      <c r="F524" s="6"/>
      <c r="G524" s="130"/>
      <c r="H524" s="6"/>
      <c r="I524" s="6"/>
      <c r="J524" s="6"/>
      <c r="K524" s="6"/>
      <c r="L524" s="6"/>
      <c r="M524" s="6"/>
      <c r="N524" s="6"/>
      <c r="O524" s="6"/>
      <c r="P524" s="6"/>
      <c r="Q524" s="6"/>
      <c r="R524" s="6"/>
      <c r="S524" s="6"/>
      <c r="T524" s="6"/>
      <c r="U524" s="6"/>
      <c r="V524" s="130"/>
      <c r="W524" s="130"/>
      <c r="X524" s="6"/>
      <c r="Y524" s="130"/>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row>
    <row r="525" spans="1:51" ht="15.75" customHeight="1">
      <c r="A525" s="6"/>
      <c r="B525" s="6"/>
      <c r="C525" s="6"/>
      <c r="D525" s="6"/>
      <c r="E525" s="6"/>
      <c r="F525" s="6"/>
      <c r="G525" s="130"/>
      <c r="H525" s="6"/>
      <c r="I525" s="6"/>
      <c r="J525" s="6"/>
      <c r="K525" s="6"/>
      <c r="L525" s="6"/>
      <c r="M525" s="6"/>
      <c r="N525" s="6"/>
      <c r="O525" s="6"/>
      <c r="P525" s="6"/>
      <c r="Q525" s="6"/>
      <c r="R525" s="6"/>
      <c r="S525" s="6"/>
      <c r="T525" s="6"/>
      <c r="U525" s="6"/>
      <c r="V525" s="130"/>
      <c r="W525" s="130"/>
      <c r="X525" s="6"/>
      <c r="Y525" s="130"/>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row>
    <row r="526" spans="1:51" ht="15.75" customHeight="1">
      <c r="A526" s="6"/>
      <c r="B526" s="6"/>
      <c r="C526" s="6"/>
      <c r="D526" s="6"/>
      <c r="E526" s="6"/>
      <c r="F526" s="6"/>
      <c r="G526" s="130"/>
      <c r="H526" s="6"/>
      <c r="I526" s="6"/>
      <c r="J526" s="6"/>
      <c r="K526" s="6"/>
      <c r="L526" s="6"/>
      <c r="M526" s="6"/>
      <c r="N526" s="6"/>
      <c r="O526" s="6"/>
      <c r="P526" s="6"/>
      <c r="Q526" s="6"/>
      <c r="R526" s="6"/>
      <c r="S526" s="6"/>
      <c r="T526" s="6"/>
      <c r="U526" s="6"/>
      <c r="V526" s="130"/>
      <c r="W526" s="130"/>
      <c r="X526" s="6"/>
      <c r="Y526" s="130"/>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row>
    <row r="527" spans="1:51" ht="15.75" customHeight="1">
      <c r="A527" s="6"/>
      <c r="B527" s="6"/>
      <c r="C527" s="6"/>
      <c r="D527" s="6"/>
      <c r="E527" s="6"/>
      <c r="F527" s="6"/>
      <c r="G527" s="130"/>
      <c r="H527" s="6"/>
      <c r="I527" s="6"/>
      <c r="J527" s="6"/>
      <c r="K527" s="6"/>
      <c r="L527" s="6"/>
      <c r="M527" s="6"/>
      <c r="N527" s="6"/>
      <c r="O527" s="6"/>
      <c r="P527" s="6"/>
      <c r="Q527" s="6"/>
      <c r="R527" s="6"/>
      <c r="S527" s="6"/>
      <c r="T527" s="6"/>
      <c r="U527" s="6"/>
      <c r="V527" s="130"/>
      <c r="W527" s="130"/>
      <c r="X527" s="6"/>
      <c r="Y527" s="130"/>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row>
    <row r="528" spans="1:51" ht="15.75" customHeight="1">
      <c r="A528" s="6"/>
      <c r="B528" s="6"/>
      <c r="C528" s="6"/>
      <c r="D528" s="6"/>
      <c r="E528" s="6"/>
      <c r="F528" s="6"/>
      <c r="G528" s="130"/>
      <c r="H528" s="6"/>
      <c r="I528" s="6"/>
      <c r="J528" s="6"/>
      <c r="K528" s="6"/>
      <c r="L528" s="6"/>
      <c r="M528" s="6"/>
      <c r="N528" s="6"/>
      <c r="O528" s="6"/>
      <c r="P528" s="6"/>
      <c r="Q528" s="6"/>
      <c r="R528" s="6"/>
      <c r="S528" s="6"/>
      <c r="T528" s="6"/>
      <c r="U528" s="6"/>
      <c r="V528" s="130"/>
      <c r="W528" s="130"/>
      <c r="X528" s="6"/>
      <c r="Y528" s="130"/>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row>
    <row r="529" spans="1:51" ht="15.75" customHeight="1">
      <c r="A529" s="6"/>
      <c r="B529" s="6"/>
      <c r="C529" s="6"/>
      <c r="D529" s="6"/>
      <c r="E529" s="6"/>
      <c r="F529" s="6"/>
      <c r="G529" s="130"/>
      <c r="H529" s="6"/>
      <c r="I529" s="6"/>
      <c r="J529" s="6"/>
      <c r="K529" s="6"/>
      <c r="L529" s="6"/>
      <c r="M529" s="6"/>
      <c r="N529" s="6"/>
      <c r="O529" s="6"/>
      <c r="P529" s="6"/>
      <c r="Q529" s="6"/>
      <c r="R529" s="6"/>
      <c r="S529" s="6"/>
      <c r="T529" s="6"/>
      <c r="U529" s="6"/>
      <c r="V529" s="130"/>
      <c r="W529" s="130"/>
      <c r="X529" s="6"/>
      <c r="Y529" s="130"/>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row>
    <row r="530" spans="1:51" ht="15.75" customHeight="1">
      <c r="A530" s="6"/>
      <c r="B530" s="6"/>
      <c r="C530" s="6"/>
      <c r="D530" s="6"/>
      <c r="E530" s="6"/>
      <c r="F530" s="6"/>
      <c r="G530" s="130"/>
      <c r="H530" s="6"/>
      <c r="I530" s="6"/>
      <c r="J530" s="6"/>
      <c r="K530" s="6"/>
      <c r="L530" s="6"/>
      <c r="M530" s="6"/>
      <c r="N530" s="6"/>
      <c r="O530" s="6"/>
      <c r="P530" s="6"/>
      <c r="Q530" s="6"/>
      <c r="R530" s="6"/>
      <c r="S530" s="6"/>
      <c r="T530" s="6"/>
      <c r="U530" s="6"/>
      <c r="V530" s="130"/>
      <c r="W530" s="130"/>
      <c r="X530" s="6"/>
      <c r="Y530" s="130"/>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row>
    <row r="531" spans="1:51" ht="15.75" customHeight="1">
      <c r="A531" s="6"/>
      <c r="B531" s="6"/>
      <c r="C531" s="6"/>
      <c r="D531" s="6"/>
      <c r="E531" s="6"/>
      <c r="F531" s="6"/>
      <c r="G531" s="130"/>
      <c r="H531" s="6"/>
      <c r="I531" s="6"/>
      <c r="J531" s="6"/>
      <c r="K531" s="6"/>
      <c r="L531" s="6"/>
      <c r="M531" s="6"/>
      <c r="N531" s="6"/>
      <c r="O531" s="6"/>
      <c r="P531" s="6"/>
      <c r="Q531" s="6"/>
      <c r="R531" s="6"/>
      <c r="S531" s="6"/>
      <c r="T531" s="6"/>
      <c r="U531" s="6"/>
      <c r="V531" s="130"/>
      <c r="W531" s="130"/>
      <c r="X531" s="6"/>
      <c r="Y531" s="130"/>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row>
    <row r="532" spans="1:51" ht="15.75" customHeight="1">
      <c r="A532" s="6"/>
      <c r="B532" s="6"/>
      <c r="C532" s="6"/>
      <c r="D532" s="6"/>
      <c r="E532" s="6"/>
      <c r="F532" s="6"/>
      <c r="G532" s="130"/>
      <c r="H532" s="6"/>
      <c r="I532" s="6"/>
      <c r="J532" s="6"/>
      <c r="K532" s="6"/>
      <c r="L532" s="6"/>
      <c r="M532" s="6"/>
      <c r="N532" s="6"/>
      <c r="O532" s="6"/>
      <c r="P532" s="6"/>
      <c r="Q532" s="6"/>
      <c r="R532" s="6"/>
      <c r="S532" s="6"/>
      <c r="T532" s="6"/>
      <c r="U532" s="6"/>
      <c r="V532" s="130"/>
      <c r="W532" s="130"/>
      <c r="X532" s="6"/>
      <c r="Y532" s="130"/>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row>
    <row r="533" spans="1:51" ht="15.75" customHeight="1">
      <c r="A533" s="6"/>
      <c r="B533" s="6"/>
      <c r="C533" s="6"/>
      <c r="D533" s="6"/>
      <c r="E533" s="6"/>
      <c r="F533" s="6"/>
      <c r="G533" s="130"/>
      <c r="H533" s="6"/>
      <c r="I533" s="6"/>
      <c r="J533" s="6"/>
      <c r="K533" s="6"/>
      <c r="L533" s="6"/>
      <c r="M533" s="6"/>
      <c r="N533" s="6"/>
      <c r="O533" s="6"/>
      <c r="P533" s="6"/>
      <c r="Q533" s="6"/>
      <c r="R533" s="6"/>
      <c r="S533" s="6"/>
      <c r="T533" s="6"/>
      <c r="U533" s="6"/>
      <c r="V533" s="130"/>
      <c r="W533" s="130"/>
      <c r="X533" s="6"/>
      <c r="Y533" s="130"/>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row>
    <row r="534" spans="1:51" ht="15.75" customHeight="1">
      <c r="A534" s="6"/>
      <c r="B534" s="6"/>
      <c r="C534" s="6"/>
      <c r="D534" s="6"/>
      <c r="E534" s="6"/>
      <c r="F534" s="6"/>
      <c r="G534" s="130"/>
      <c r="H534" s="6"/>
      <c r="I534" s="6"/>
      <c r="J534" s="6"/>
      <c r="K534" s="6"/>
      <c r="L534" s="6"/>
      <c r="M534" s="6"/>
      <c r="N534" s="6"/>
      <c r="O534" s="6"/>
      <c r="P534" s="6"/>
      <c r="Q534" s="6"/>
      <c r="R534" s="6"/>
      <c r="S534" s="6"/>
      <c r="T534" s="6"/>
      <c r="U534" s="6"/>
      <c r="V534" s="130"/>
      <c r="W534" s="130"/>
      <c r="X534" s="6"/>
      <c r="Y534" s="130"/>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row>
    <row r="535" spans="1:51" ht="15.75" customHeight="1">
      <c r="A535" s="6"/>
      <c r="B535" s="6"/>
      <c r="C535" s="6"/>
      <c r="D535" s="6"/>
      <c r="E535" s="6"/>
      <c r="F535" s="6"/>
      <c r="G535" s="130"/>
      <c r="H535" s="6"/>
      <c r="I535" s="6"/>
      <c r="J535" s="6"/>
      <c r="K535" s="6"/>
      <c r="L535" s="6"/>
      <c r="M535" s="6"/>
      <c r="N535" s="6"/>
      <c r="O535" s="6"/>
      <c r="P535" s="6"/>
      <c r="Q535" s="6"/>
      <c r="R535" s="6"/>
      <c r="S535" s="6"/>
      <c r="T535" s="6"/>
      <c r="U535" s="6"/>
      <c r="V535" s="130"/>
      <c r="W535" s="130"/>
      <c r="X535" s="6"/>
      <c r="Y535" s="130"/>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row>
    <row r="536" spans="1:51" ht="15.75" customHeight="1">
      <c r="A536" s="6"/>
      <c r="B536" s="6"/>
      <c r="C536" s="6"/>
      <c r="D536" s="6"/>
      <c r="E536" s="6"/>
      <c r="F536" s="6"/>
      <c r="G536" s="130"/>
      <c r="H536" s="6"/>
      <c r="I536" s="6"/>
      <c r="J536" s="6"/>
      <c r="K536" s="6"/>
      <c r="L536" s="6"/>
      <c r="M536" s="6"/>
      <c r="N536" s="6"/>
      <c r="O536" s="6"/>
      <c r="P536" s="6"/>
      <c r="Q536" s="6"/>
      <c r="R536" s="6"/>
      <c r="S536" s="6"/>
      <c r="T536" s="6"/>
      <c r="U536" s="6"/>
      <c r="V536" s="130"/>
      <c r="W536" s="130"/>
      <c r="X536" s="6"/>
      <c r="Y536" s="130"/>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row>
    <row r="537" spans="1:51" ht="15.75" customHeight="1">
      <c r="A537" s="6"/>
      <c r="B537" s="6"/>
      <c r="C537" s="6"/>
      <c r="D537" s="6"/>
      <c r="E537" s="6"/>
      <c r="F537" s="6"/>
      <c r="G537" s="130"/>
      <c r="H537" s="6"/>
      <c r="I537" s="6"/>
      <c r="J537" s="6"/>
      <c r="K537" s="6"/>
      <c r="L537" s="6"/>
      <c r="M537" s="6"/>
      <c r="N537" s="6"/>
      <c r="O537" s="6"/>
      <c r="P537" s="6"/>
      <c r="Q537" s="6"/>
      <c r="R537" s="6"/>
      <c r="S537" s="6"/>
      <c r="T537" s="6"/>
      <c r="U537" s="6"/>
      <c r="V537" s="130"/>
      <c r="W537" s="130"/>
      <c r="X537" s="6"/>
      <c r="Y537" s="130"/>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row>
    <row r="538" spans="1:51" ht="15.75" customHeight="1">
      <c r="A538" s="6"/>
      <c r="B538" s="6"/>
      <c r="C538" s="6"/>
      <c r="D538" s="6"/>
      <c r="E538" s="6"/>
      <c r="F538" s="6"/>
      <c r="G538" s="130"/>
      <c r="H538" s="6"/>
      <c r="I538" s="6"/>
      <c r="J538" s="6"/>
      <c r="K538" s="6"/>
      <c r="L538" s="6"/>
      <c r="M538" s="6"/>
      <c r="N538" s="6"/>
      <c r="O538" s="6"/>
      <c r="P538" s="6"/>
      <c r="Q538" s="6"/>
      <c r="R538" s="6"/>
      <c r="S538" s="6"/>
      <c r="T538" s="6"/>
      <c r="U538" s="6"/>
      <c r="V538" s="130"/>
      <c r="W538" s="130"/>
      <c r="X538" s="6"/>
      <c r="Y538" s="130"/>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row>
    <row r="539" spans="1:51" ht="15.75" customHeight="1">
      <c r="A539" s="6"/>
      <c r="B539" s="6"/>
      <c r="C539" s="6"/>
      <c r="D539" s="6"/>
      <c r="E539" s="6"/>
      <c r="F539" s="6"/>
      <c r="G539" s="130"/>
      <c r="H539" s="6"/>
      <c r="I539" s="6"/>
      <c r="J539" s="6"/>
      <c r="K539" s="6"/>
      <c r="L539" s="6"/>
      <c r="M539" s="6"/>
      <c r="N539" s="6"/>
      <c r="O539" s="6"/>
      <c r="P539" s="6"/>
      <c r="Q539" s="6"/>
      <c r="R539" s="6"/>
      <c r="S539" s="6"/>
      <c r="T539" s="6"/>
      <c r="U539" s="6"/>
      <c r="V539" s="130"/>
      <c r="W539" s="130"/>
      <c r="X539" s="6"/>
      <c r="Y539" s="130"/>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row>
    <row r="540" spans="1:51" ht="15.75" customHeight="1">
      <c r="A540" s="6"/>
      <c r="B540" s="6"/>
      <c r="C540" s="6"/>
      <c r="D540" s="6"/>
      <c r="E540" s="6"/>
      <c r="F540" s="6"/>
      <c r="G540" s="130"/>
      <c r="H540" s="6"/>
      <c r="I540" s="6"/>
      <c r="J540" s="6"/>
      <c r="K540" s="6"/>
      <c r="L540" s="6"/>
      <c r="M540" s="6"/>
      <c r="N540" s="6"/>
      <c r="O540" s="6"/>
      <c r="P540" s="6"/>
      <c r="Q540" s="6"/>
      <c r="R540" s="6"/>
      <c r="S540" s="6"/>
      <c r="T540" s="6"/>
      <c r="U540" s="6"/>
      <c r="V540" s="130"/>
      <c r="W540" s="130"/>
      <c r="X540" s="6"/>
      <c r="Y540" s="130"/>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row>
    <row r="541" spans="1:51" ht="15.75" customHeight="1">
      <c r="A541" s="6"/>
      <c r="B541" s="6"/>
      <c r="C541" s="6"/>
      <c r="D541" s="6"/>
      <c r="E541" s="6"/>
      <c r="F541" s="6"/>
      <c r="G541" s="130"/>
      <c r="H541" s="6"/>
      <c r="I541" s="6"/>
      <c r="J541" s="6"/>
      <c r="K541" s="6"/>
      <c r="L541" s="6"/>
      <c r="M541" s="6"/>
      <c r="N541" s="6"/>
      <c r="O541" s="6"/>
      <c r="P541" s="6"/>
      <c r="Q541" s="6"/>
      <c r="R541" s="6"/>
      <c r="S541" s="6"/>
      <c r="T541" s="6"/>
      <c r="U541" s="6"/>
      <c r="V541" s="130"/>
      <c r="W541" s="130"/>
      <c r="X541" s="6"/>
      <c r="Y541" s="130"/>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row>
    <row r="542" spans="1:51" ht="15.75" customHeight="1">
      <c r="A542" s="6"/>
      <c r="B542" s="6"/>
      <c r="C542" s="6"/>
      <c r="D542" s="6"/>
      <c r="E542" s="6"/>
      <c r="F542" s="6"/>
      <c r="G542" s="130"/>
      <c r="H542" s="6"/>
      <c r="I542" s="6"/>
      <c r="J542" s="6"/>
      <c r="K542" s="6"/>
      <c r="L542" s="6"/>
      <c r="M542" s="6"/>
      <c r="N542" s="6"/>
      <c r="O542" s="6"/>
      <c r="P542" s="6"/>
      <c r="Q542" s="6"/>
      <c r="R542" s="6"/>
      <c r="S542" s="6"/>
      <c r="T542" s="6"/>
      <c r="U542" s="6"/>
      <c r="V542" s="130"/>
      <c r="W542" s="130"/>
      <c r="X542" s="6"/>
      <c r="Y542" s="130"/>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row>
    <row r="543" spans="1:51" ht="15.75" customHeight="1">
      <c r="A543" s="6"/>
      <c r="B543" s="6"/>
      <c r="C543" s="6"/>
      <c r="D543" s="6"/>
      <c r="E543" s="6"/>
      <c r="F543" s="6"/>
      <c r="G543" s="130"/>
      <c r="H543" s="6"/>
      <c r="I543" s="6"/>
      <c r="J543" s="6"/>
      <c r="K543" s="6"/>
      <c r="L543" s="6"/>
      <c r="M543" s="6"/>
      <c r="N543" s="6"/>
      <c r="O543" s="6"/>
      <c r="P543" s="6"/>
      <c r="Q543" s="6"/>
      <c r="R543" s="6"/>
      <c r="S543" s="6"/>
      <c r="T543" s="6"/>
      <c r="U543" s="6"/>
      <c r="V543" s="130"/>
      <c r="W543" s="130"/>
      <c r="X543" s="6"/>
      <c r="Y543" s="130"/>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row>
    <row r="544" spans="1:51" ht="15.75" customHeight="1">
      <c r="A544" s="6"/>
      <c r="B544" s="6"/>
      <c r="C544" s="6"/>
      <c r="D544" s="6"/>
      <c r="E544" s="6"/>
      <c r="F544" s="6"/>
      <c r="G544" s="130"/>
      <c r="H544" s="6"/>
      <c r="I544" s="6"/>
      <c r="J544" s="6"/>
      <c r="K544" s="6"/>
      <c r="L544" s="6"/>
      <c r="M544" s="6"/>
      <c r="N544" s="6"/>
      <c r="O544" s="6"/>
      <c r="P544" s="6"/>
      <c r="Q544" s="6"/>
      <c r="R544" s="6"/>
      <c r="S544" s="6"/>
      <c r="T544" s="6"/>
      <c r="U544" s="6"/>
      <c r="V544" s="130"/>
      <c r="W544" s="130"/>
      <c r="X544" s="6"/>
      <c r="Y544" s="130"/>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row>
    <row r="545" spans="1:51" ht="15.75" customHeight="1">
      <c r="A545" s="6"/>
      <c r="B545" s="6"/>
      <c r="C545" s="6"/>
      <c r="D545" s="6"/>
      <c r="E545" s="6"/>
      <c r="F545" s="6"/>
      <c r="G545" s="130"/>
      <c r="H545" s="6"/>
      <c r="I545" s="6"/>
      <c r="J545" s="6"/>
      <c r="K545" s="6"/>
      <c r="L545" s="6"/>
      <c r="M545" s="6"/>
      <c r="N545" s="6"/>
      <c r="O545" s="6"/>
      <c r="P545" s="6"/>
      <c r="Q545" s="6"/>
      <c r="R545" s="6"/>
      <c r="S545" s="6"/>
      <c r="T545" s="6"/>
      <c r="U545" s="6"/>
      <c r="V545" s="130"/>
      <c r="W545" s="130"/>
      <c r="X545" s="6"/>
      <c r="Y545" s="130"/>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row>
    <row r="546" spans="1:51" ht="15.75" customHeight="1">
      <c r="A546" s="6"/>
      <c r="B546" s="6"/>
      <c r="C546" s="6"/>
      <c r="D546" s="6"/>
      <c r="E546" s="6"/>
      <c r="F546" s="6"/>
      <c r="G546" s="130"/>
      <c r="H546" s="6"/>
      <c r="I546" s="6"/>
      <c r="J546" s="6"/>
      <c r="K546" s="6"/>
      <c r="L546" s="6"/>
      <c r="M546" s="6"/>
      <c r="N546" s="6"/>
      <c r="O546" s="6"/>
      <c r="P546" s="6"/>
      <c r="Q546" s="6"/>
      <c r="R546" s="6"/>
      <c r="S546" s="6"/>
      <c r="T546" s="6"/>
      <c r="U546" s="6"/>
      <c r="V546" s="130"/>
      <c r="W546" s="130"/>
      <c r="X546" s="6"/>
      <c r="Y546" s="130"/>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row>
    <row r="547" spans="1:51" ht="15.75" customHeight="1">
      <c r="A547" s="6"/>
      <c r="B547" s="6"/>
      <c r="C547" s="6"/>
      <c r="D547" s="6"/>
      <c r="E547" s="6"/>
      <c r="F547" s="6"/>
      <c r="G547" s="130"/>
      <c r="H547" s="6"/>
      <c r="I547" s="6"/>
      <c r="J547" s="6"/>
      <c r="K547" s="6"/>
      <c r="L547" s="6"/>
      <c r="M547" s="6"/>
      <c r="N547" s="6"/>
      <c r="O547" s="6"/>
      <c r="P547" s="6"/>
      <c r="Q547" s="6"/>
      <c r="R547" s="6"/>
      <c r="S547" s="6"/>
      <c r="T547" s="6"/>
      <c r="U547" s="6"/>
      <c r="V547" s="130"/>
      <c r="W547" s="130"/>
      <c r="X547" s="6"/>
      <c r="Y547" s="130"/>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row>
    <row r="548" spans="1:51" ht="15.75" customHeight="1">
      <c r="A548" s="6"/>
      <c r="B548" s="6"/>
      <c r="C548" s="6"/>
      <c r="D548" s="6"/>
      <c r="E548" s="6"/>
      <c r="F548" s="6"/>
      <c r="G548" s="130"/>
      <c r="H548" s="6"/>
      <c r="I548" s="6"/>
      <c r="J548" s="6"/>
      <c r="K548" s="6"/>
      <c r="L548" s="6"/>
      <c r="M548" s="6"/>
      <c r="N548" s="6"/>
      <c r="O548" s="6"/>
      <c r="P548" s="6"/>
      <c r="Q548" s="6"/>
      <c r="R548" s="6"/>
      <c r="S548" s="6"/>
      <c r="T548" s="6"/>
      <c r="U548" s="6"/>
      <c r="V548" s="130"/>
      <c r="W548" s="130"/>
      <c r="X548" s="6"/>
      <c r="Y548" s="130"/>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row>
    <row r="549" spans="1:51" ht="15.75" customHeight="1">
      <c r="A549" s="6"/>
      <c r="B549" s="6"/>
      <c r="C549" s="6"/>
      <c r="D549" s="6"/>
      <c r="E549" s="6"/>
      <c r="F549" s="6"/>
      <c r="G549" s="130"/>
      <c r="H549" s="6"/>
      <c r="I549" s="6"/>
      <c r="J549" s="6"/>
      <c r="K549" s="6"/>
      <c r="L549" s="6"/>
      <c r="M549" s="6"/>
      <c r="N549" s="6"/>
      <c r="O549" s="6"/>
      <c r="P549" s="6"/>
      <c r="Q549" s="6"/>
      <c r="R549" s="6"/>
      <c r="S549" s="6"/>
      <c r="T549" s="6"/>
      <c r="U549" s="6"/>
      <c r="V549" s="130"/>
      <c r="W549" s="130"/>
      <c r="X549" s="6"/>
      <c r="Y549" s="130"/>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row>
    <row r="550" spans="1:51" ht="15.75" customHeight="1">
      <c r="A550" s="6"/>
      <c r="B550" s="6"/>
      <c r="C550" s="6"/>
      <c r="D550" s="6"/>
      <c r="E550" s="6"/>
      <c r="F550" s="6"/>
      <c r="G550" s="130"/>
      <c r="H550" s="6"/>
      <c r="I550" s="6"/>
      <c r="J550" s="6"/>
      <c r="K550" s="6"/>
      <c r="L550" s="6"/>
      <c r="M550" s="6"/>
      <c r="N550" s="6"/>
      <c r="O550" s="6"/>
      <c r="P550" s="6"/>
      <c r="Q550" s="6"/>
      <c r="R550" s="6"/>
      <c r="S550" s="6"/>
      <c r="T550" s="6"/>
      <c r="U550" s="6"/>
      <c r="V550" s="130"/>
      <c r="W550" s="130"/>
      <c r="X550" s="6"/>
      <c r="Y550" s="130"/>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row>
    <row r="551" spans="1:51" ht="15.75" customHeight="1">
      <c r="A551" s="6"/>
      <c r="B551" s="6"/>
      <c r="C551" s="6"/>
      <c r="D551" s="6"/>
      <c r="E551" s="6"/>
      <c r="F551" s="6"/>
      <c r="G551" s="130"/>
      <c r="H551" s="6"/>
      <c r="I551" s="6"/>
      <c r="J551" s="6"/>
      <c r="K551" s="6"/>
      <c r="L551" s="6"/>
      <c r="M551" s="6"/>
      <c r="N551" s="6"/>
      <c r="O551" s="6"/>
      <c r="P551" s="6"/>
      <c r="Q551" s="6"/>
      <c r="R551" s="6"/>
      <c r="S551" s="6"/>
      <c r="T551" s="6"/>
      <c r="U551" s="6"/>
      <c r="V551" s="130"/>
      <c r="W551" s="130"/>
      <c r="X551" s="6"/>
      <c r="Y551" s="130"/>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row>
    <row r="552" spans="1:51" ht="15.75" customHeight="1">
      <c r="A552" s="6"/>
      <c r="B552" s="6"/>
      <c r="C552" s="6"/>
      <c r="D552" s="6"/>
      <c r="E552" s="6"/>
      <c r="F552" s="6"/>
      <c r="G552" s="130"/>
      <c r="H552" s="6"/>
      <c r="I552" s="6"/>
      <c r="J552" s="6"/>
      <c r="K552" s="6"/>
      <c r="L552" s="6"/>
      <c r="M552" s="6"/>
      <c r="N552" s="6"/>
      <c r="O552" s="6"/>
      <c r="P552" s="6"/>
      <c r="Q552" s="6"/>
      <c r="R552" s="6"/>
      <c r="S552" s="6"/>
      <c r="T552" s="6"/>
      <c r="U552" s="6"/>
      <c r="V552" s="130"/>
      <c r="W552" s="130"/>
      <c r="X552" s="6"/>
      <c r="Y552" s="130"/>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row>
    <row r="553" spans="1:51" ht="15.75" customHeight="1">
      <c r="A553" s="6"/>
      <c r="B553" s="6"/>
      <c r="C553" s="6"/>
      <c r="D553" s="6"/>
      <c r="E553" s="6"/>
      <c r="F553" s="6"/>
      <c r="G553" s="130"/>
      <c r="H553" s="6"/>
      <c r="I553" s="6"/>
      <c r="J553" s="6"/>
      <c r="K553" s="6"/>
      <c r="L553" s="6"/>
      <c r="M553" s="6"/>
      <c r="N553" s="6"/>
      <c r="O553" s="6"/>
      <c r="P553" s="6"/>
      <c r="Q553" s="6"/>
      <c r="R553" s="6"/>
      <c r="S553" s="6"/>
      <c r="T553" s="6"/>
      <c r="U553" s="6"/>
      <c r="V553" s="130"/>
      <c r="W553" s="130"/>
      <c r="X553" s="6"/>
      <c r="Y553" s="130"/>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row>
    <row r="554" spans="1:51" ht="15.75" customHeight="1">
      <c r="A554" s="6"/>
      <c r="B554" s="6"/>
      <c r="C554" s="6"/>
      <c r="D554" s="6"/>
      <c r="E554" s="6"/>
      <c r="F554" s="6"/>
      <c r="G554" s="130"/>
      <c r="H554" s="6"/>
      <c r="I554" s="6"/>
      <c r="J554" s="6"/>
      <c r="K554" s="6"/>
      <c r="L554" s="6"/>
      <c r="M554" s="6"/>
      <c r="N554" s="6"/>
      <c r="O554" s="6"/>
      <c r="P554" s="6"/>
      <c r="Q554" s="6"/>
      <c r="R554" s="6"/>
      <c r="S554" s="6"/>
      <c r="T554" s="6"/>
      <c r="U554" s="6"/>
      <c r="V554" s="130"/>
      <c r="W554" s="130"/>
      <c r="X554" s="6"/>
      <c r="Y554" s="130"/>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row>
    <row r="555" spans="1:51" ht="15.75" customHeight="1">
      <c r="A555" s="6"/>
      <c r="B555" s="6"/>
      <c r="C555" s="6"/>
      <c r="D555" s="6"/>
      <c r="E555" s="6"/>
      <c r="F555" s="6"/>
      <c r="G555" s="130"/>
      <c r="H555" s="6"/>
      <c r="I555" s="6"/>
      <c r="J555" s="6"/>
      <c r="K555" s="6"/>
      <c r="L555" s="6"/>
      <c r="M555" s="6"/>
      <c r="N555" s="6"/>
      <c r="O555" s="6"/>
      <c r="P555" s="6"/>
      <c r="Q555" s="6"/>
      <c r="R555" s="6"/>
      <c r="S555" s="6"/>
      <c r="T555" s="6"/>
      <c r="U555" s="6"/>
      <c r="V555" s="130"/>
      <c r="W555" s="130"/>
      <c r="X555" s="6"/>
      <c r="Y555" s="130"/>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row>
    <row r="556" spans="1:51" ht="15.75" customHeight="1">
      <c r="A556" s="6"/>
      <c r="B556" s="6"/>
      <c r="C556" s="6"/>
      <c r="D556" s="6"/>
      <c r="E556" s="6"/>
      <c r="F556" s="6"/>
      <c r="G556" s="130"/>
      <c r="H556" s="6"/>
      <c r="I556" s="6"/>
      <c r="J556" s="6"/>
      <c r="K556" s="6"/>
      <c r="L556" s="6"/>
      <c r="M556" s="6"/>
      <c r="N556" s="6"/>
      <c r="O556" s="6"/>
      <c r="P556" s="6"/>
      <c r="Q556" s="6"/>
      <c r="R556" s="6"/>
      <c r="S556" s="6"/>
      <c r="T556" s="6"/>
      <c r="U556" s="6"/>
      <c r="V556" s="130"/>
      <c r="W556" s="130"/>
      <c r="X556" s="6"/>
      <c r="Y556" s="130"/>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row>
    <row r="557" spans="1:51" ht="15.75" customHeight="1">
      <c r="A557" s="6"/>
      <c r="B557" s="6"/>
      <c r="C557" s="6"/>
      <c r="D557" s="6"/>
      <c r="E557" s="6"/>
      <c r="F557" s="6"/>
      <c r="G557" s="130"/>
      <c r="H557" s="6"/>
      <c r="I557" s="6"/>
      <c r="J557" s="6"/>
      <c r="K557" s="6"/>
      <c r="L557" s="6"/>
      <c r="M557" s="6"/>
      <c r="N557" s="6"/>
      <c r="O557" s="6"/>
      <c r="P557" s="6"/>
      <c r="Q557" s="6"/>
      <c r="R557" s="6"/>
      <c r="S557" s="6"/>
      <c r="T557" s="6"/>
      <c r="U557" s="6"/>
      <c r="V557" s="130"/>
      <c r="W557" s="130"/>
      <c r="X557" s="6"/>
      <c r="Y557" s="130"/>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row>
    <row r="558" spans="1:51" ht="15.75" customHeight="1">
      <c r="A558" s="6"/>
      <c r="B558" s="6"/>
      <c r="C558" s="6"/>
      <c r="D558" s="6"/>
      <c r="E558" s="6"/>
      <c r="F558" s="6"/>
      <c r="G558" s="130"/>
      <c r="H558" s="6"/>
      <c r="I558" s="6"/>
      <c r="J558" s="6"/>
      <c r="K558" s="6"/>
      <c r="L558" s="6"/>
      <c r="M558" s="6"/>
      <c r="N558" s="6"/>
      <c r="O558" s="6"/>
      <c r="P558" s="6"/>
      <c r="Q558" s="6"/>
      <c r="R558" s="6"/>
      <c r="S558" s="6"/>
      <c r="T558" s="6"/>
      <c r="U558" s="6"/>
      <c r="V558" s="130"/>
      <c r="W558" s="130"/>
      <c r="X558" s="6"/>
      <c r="Y558" s="130"/>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row>
    <row r="559" spans="1:51" ht="15.75" customHeight="1">
      <c r="A559" s="6"/>
      <c r="B559" s="6"/>
      <c r="C559" s="6"/>
      <c r="D559" s="6"/>
      <c r="E559" s="6"/>
      <c r="F559" s="6"/>
      <c r="G559" s="130"/>
      <c r="H559" s="6"/>
      <c r="I559" s="6"/>
      <c r="J559" s="6"/>
      <c r="K559" s="6"/>
      <c r="L559" s="6"/>
      <c r="M559" s="6"/>
      <c r="N559" s="6"/>
      <c r="O559" s="6"/>
      <c r="P559" s="6"/>
      <c r="Q559" s="6"/>
      <c r="R559" s="6"/>
      <c r="S559" s="6"/>
      <c r="T559" s="6"/>
      <c r="U559" s="6"/>
      <c r="V559" s="130"/>
      <c r="W559" s="130"/>
      <c r="X559" s="6"/>
      <c r="Y559" s="130"/>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row>
    <row r="560" spans="1:51" ht="15.75" customHeight="1">
      <c r="A560" s="6"/>
      <c r="B560" s="6"/>
      <c r="C560" s="6"/>
      <c r="D560" s="6"/>
      <c r="E560" s="6"/>
      <c r="F560" s="6"/>
      <c r="G560" s="130"/>
      <c r="H560" s="6"/>
      <c r="I560" s="6"/>
      <c r="J560" s="6"/>
      <c r="K560" s="6"/>
      <c r="L560" s="6"/>
      <c r="M560" s="6"/>
      <c r="N560" s="6"/>
      <c r="O560" s="6"/>
      <c r="P560" s="6"/>
      <c r="Q560" s="6"/>
      <c r="R560" s="6"/>
      <c r="S560" s="6"/>
      <c r="T560" s="6"/>
      <c r="U560" s="6"/>
      <c r="V560" s="130"/>
      <c r="W560" s="130"/>
      <c r="X560" s="6"/>
      <c r="Y560" s="130"/>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row>
    <row r="561" spans="1:51" ht="15.75" customHeight="1">
      <c r="A561" s="6"/>
      <c r="B561" s="6"/>
      <c r="C561" s="6"/>
      <c r="D561" s="6"/>
      <c r="E561" s="6"/>
      <c r="F561" s="6"/>
      <c r="G561" s="130"/>
      <c r="H561" s="6"/>
      <c r="I561" s="6"/>
      <c r="J561" s="6"/>
      <c r="K561" s="6"/>
      <c r="L561" s="6"/>
      <c r="M561" s="6"/>
      <c r="N561" s="6"/>
      <c r="O561" s="6"/>
      <c r="P561" s="6"/>
      <c r="Q561" s="6"/>
      <c r="R561" s="6"/>
      <c r="S561" s="6"/>
      <c r="T561" s="6"/>
      <c r="U561" s="6"/>
      <c r="V561" s="130"/>
      <c r="W561" s="130"/>
      <c r="X561" s="6"/>
      <c r="Y561" s="130"/>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row>
    <row r="562" spans="1:51" ht="15.75" customHeight="1">
      <c r="A562" s="6"/>
      <c r="B562" s="6"/>
      <c r="C562" s="6"/>
      <c r="D562" s="6"/>
      <c r="E562" s="6"/>
      <c r="F562" s="6"/>
      <c r="G562" s="130"/>
      <c r="H562" s="6"/>
      <c r="I562" s="6"/>
      <c r="J562" s="6"/>
      <c r="K562" s="6"/>
      <c r="L562" s="6"/>
      <c r="M562" s="6"/>
      <c r="N562" s="6"/>
      <c r="O562" s="6"/>
      <c r="P562" s="6"/>
      <c r="Q562" s="6"/>
      <c r="R562" s="6"/>
      <c r="S562" s="6"/>
      <c r="T562" s="6"/>
      <c r="U562" s="6"/>
      <c r="V562" s="130"/>
      <c r="W562" s="130"/>
      <c r="X562" s="6"/>
      <c r="Y562" s="130"/>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row>
    <row r="563" spans="1:51" ht="15.75" customHeight="1">
      <c r="A563" s="6"/>
      <c r="B563" s="6"/>
      <c r="C563" s="6"/>
      <c r="D563" s="6"/>
      <c r="E563" s="6"/>
      <c r="F563" s="6"/>
      <c r="G563" s="130"/>
      <c r="H563" s="6"/>
      <c r="I563" s="6"/>
      <c r="J563" s="6"/>
      <c r="K563" s="6"/>
      <c r="L563" s="6"/>
      <c r="M563" s="6"/>
      <c r="N563" s="6"/>
      <c r="O563" s="6"/>
      <c r="P563" s="6"/>
      <c r="Q563" s="6"/>
      <c r="R563" s="6"/>
      <c r="S563" s="6"/>
      <c r="T563" s="6"/>
      <c r="U563" s="6"/>
      <c r="V563" s="130"/>
      <c r="W563" s="130"/>
      <c r="X563" s="6"/>
      <c r="Y563" s="130"/>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row>
    <row r="564" spans="1:51" ht="15.75" customHeight="1">
      <c r="A564" s="6"/>
      <c r="B564" s="6"/>
      <c r="C564" s="6"/>
      <c r="D564" s="6"/>
      <c r="E564" s="6"/>
      <c r="F564" s="6"/>
      <c r="G564" s="130"/>
      <c r="H564" s="6"/>
      <c r="I564" s="6"/>
      <c r="J564" s="6"/>
      <c r="K564" s="6"/>
      <c r="L564" s="6"/>
      <c r="M564" s="6"/>
      <c r="N564" s="6"/>
      <c r="O564" s="6"/>
      <c r="P564" s="6"/>
      <c r="Q564" s="6"/>
      <c r="R564" s="6"/>
      <c r="S564" s="6"/>
      <c r="T564" s="6"/>
      <c r="U564" s="6"/>
      <c r="V564" s="130"/>
      <c r="W564" s="130"/>
      <c r="X564" s="6"/>
      <c r="Y564" s="130"/>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row>
    <row r="565" spans="1:51" ht="15.75" customHeight="1">
      <c r="A565" s="6"/>
      <c r="B565" s="6"/>
      <c r="C565" s="6"/>
      <c r="D565" s="6"/>
      <c r="E565" s="6"/>
      <c r="F565" s="6"/>
      <c r="G565" s="130"/>
      <c r="H565" s="6"/>
      <c r="I565" s="6"/>
      <c r="J565" s="6"/>
      <c r="K565" s="6"/>
      <c r="L565" s="6"/>
      <c r="M565" s="6"/>
      <c r="N565" s="6"/>
      <c r="O565" s="6"/>
      <c r="P565" s="6"/>
      <c r="Q565" s="6"/>
      <c r="R565" s="6"/>
      <c r="S565" s="6"/>
      <c r="T565" s="6"/>
      <c r="U565" s="6"/>
      <c r="V565" s="130"/>
      <c r="W565" s="130"/>
      <c r="X565" s="6"/>
      <c r="Y565" s="130"/>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row>
    <row r="566" spans="1:51" ht="15.75" customHeight="1">
      <c r="A566" s="6"/>
      <c r="B566" s="6"/>
      <c r="C566" s="6"/>
      <c r="D566" s="6"/>
      <c r="E566" s="6"/>
      <c r="F566" s="6"/>
      <c r="G566" s="130"/>
      <c r="H566" s="6"/>
      <c r="I566" s="6"/>
      <c r="J566" s="6"/>
      <c r="K566" s="6"/>
      <c r="L566" s="6"/>
      <c r="M566" s="6"/>
      <c r="N566" s="6"/>
      <c r="O566" s="6"/>
      <c r="P566" s="6"/>
      <c r="Q566" s="6"/>
      <c r="R566" s="6"/>
      <c r="S566" s="6"/>
      <c r="T566" s="6"/>
      <c r="U566" s="6"/>
      <c r="V566" s="130"/>
      <c r="W566" s="130"/>
      <c r="X566" s="6"/>
      <c r="Y566" s="130"/>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row>
    <row r="567" spans="1:51" ht="15.75" customHeight="1">
      <c r="A567" s="6"/>
      <c r="B567" s="6"/>
      <c r="C567" s="6"/>
      <c r="D567" s="6"/>
      <c r="E567" s="6"/>
      <c r="F567" s="6"/>
      <c r="G567" s="130"/>
      <c r="H567" s="6"/>
      <c r="I567" s="6"/>
      <c r="J567" s="6"/>
      <c r="K567" s="6"/>
      <c r="L567" s="6"/>
      <c r="M567" s="6"/>
      <c r="N567" s="6"/>
      <c r="O567" s="6"/>
      <c r="P567" s="6"/>
      <c r="Q567" s="6"/>
      <c r="R567" s="6"/>
      <c r="S567" s="6"/>
      <c r="T567" s="6"/>
      <c r="U567" s="6"/>
      <c r="V567" s="130"/>
      <c r="W567" s="130"/>
      <c r="X567" s="6"/>
      <c r="Y567" s="130"/>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row>
    <row r="568" spans="1:51" ht="15.75" customHeight="1">
      <c r="A568" s="6"/>
      <c r="B568" s="6"/>
      <c r="C568" s="6"/>
      <c r="D568" s="6"/>
      <c r="E568" s="6"/>
      <c r="F568" s="6"/>
      <c r="G568" s="130"/>
      <c r="H568" s="6"/>
      <c r="I568" s="6"/>
      <c r="J568" s="6"/>
      <c r="K568" s="6"/>
      <c r="L568" s="6"/>
      <c r="M568" s="6"/>
      <c r="N568" s="6"/>
      <c r="O568" s="6"/>
      <c r="P568" s="6"/>
      <c r="Q568" s="6"/>
      <c r="R568" s="6"/>
      <c r="S568" s="6"/>
      <c r="T568" s="6"/>
      <c r="U568" s="6"/>
      <c r="V568" s="130"/>
      <c r="W568" s="130"/>
      <c r="X568" s="6"/>
      <c r="Y568" s="130"/>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row>
    <row r="569" spans="1:51" ht="15.75" customHeight="1">
      <c r="A569" s="6"/>
      <c r="B569" s="6"/>
      <c r="C569" s="6"/>
      <c r="D569" s="6"/>
      <c r="E569" s="6"/>
      <c r="F569" s="6"/>
      <c r="G569" s="130"/>
      <c r="H569" s="6"/>
      <c r="I569" s="6"/>
      <c r="J569" s="6"/>
      <c r="K569" s="6"/>
      <c r="L569" s="6"/>
      <c r="M569" s="6"/>
      <c r="N569" s="6"/>
      <c r="O569" s="6"/>
      <c r="P569" s="6"/>
      <c r="Q569" s="6"/>
      <c r="R569" s="6"/>
      <c r="S569" s="6"/>
      <c r="T569" s="6"/>
      <c r="U569" s="6"/>
      <c r="V569" s="130"/>
      <c r="W569" s="130"/>
      <c r="X569" s="6"/>
      <c r="Y569" s="130"/>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row>
    <row r="570" spans="1:51" ht="15.75" customHeight="1">
      <c r="A570" s="6"/>
      <c r="B570" s="6"/>
      <c r="C570" s="6"/>
      <c r="D570" s="6"/>
      <c r="E570" s="6"/>
      <c r="F570" s="6"/>
      <c r="G570" s="130"/>
      <c r="H570" s="6"/>
      <c r="I570" s="6"/>
      <c r="J570" s="6"/>
      <c r="K570" s="6"/>
      <c r="L570" s="6"/>
      <c r="M570" s="6"/>
      <c r="N570" s="6"/>
      <c r="O570" s="6"/>
      <c r="P570" s="6"/>
      <c r="Q570" s="6"/>
      <c r="R570" s="6"/>
      <c r="S570" s="6"/>
      <c r="T570" s="6"/>
      <c r="U570" s="6"/>
      <c r="V570" s="130"/>
      <c r="W570" s="130"/>
      <c r="X570" s="6"/>
      <c r="Y570" s="130"/>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row>
    <row r="571" spans="1:51" ht="15.75" customHeight="1">
      <c r="A571" s="6"/>
      <c r="B571" s="6"/>
      <c r="C571" s="6"/>
      <c r="D571" s="6"/>
      <c r="E571" s="6"/>
      <c r="F571" s="6"/>
      <c r="G571" s="130"/>
      <c r="H571" s="6"/>
      <c r="I571" s="6"/>
      <c r="J571" s="6"/>
      <c r="K571" s="6"/>
      <c r="L571" s="6"/>
      <c r="M571" s="6"/>
      <c r="N571" s="6"/>
      <c r="O571" s="6"/>
      <c r="P571" s="6"/>
      <c r="Q571" s="6"/>
      <c r="R571" s="6"/>
      <c r="S571" s="6"/>
      <c r="T571" s="6"/>
      <c r="U571" s="6"/>
      <c r="V571" s="130"/>
      <c r="W571" s="130"/>
      <c r="X571" s="6"/>
      <c r="Y571" s="130"/>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row>
    <row r="572" spans="1:51" ht="15.75" customHeight="1">
      <c r="A572" s="6"/>
      <c r="B572" s="6"/>
      <c r="C572" s="6"/>
      <c r="D572" s="6"/>
      <c r="E572" s="6"/>
      <c r="F572" s="6"/>
      <c r="G572" s="130"/>
      <c r="H572" s="6"/>
      <c r="I572" s="6"/>
      <c r="J572" s="6"/>
      <c r="K572" s="6"/>
      <c r="L572" s="6"/>
      <c r="M572" s="6"/>
      <c r="N572" s="6"/>
      <c r="O572" s="6"/>
      <c r="P572" s="6"/>
      <c r="Q572" s="6"/>
      <c r="R572" s="6"/>
      <c r="S572" s="6"/>
      <c r="T572" s="6"/>
      <c r="U572" s="6"/>
      <c r="V572" s="130"/>
      <c r="W572" s="130"/>
      <c r="X572" s="6"/>
      <c r="Y572" s="130"/>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row>
    <row r="573" spans="1:51" ht="15.75" customHeight="1">
      <c r="A573" s="6"/>
      <c r="B573" s="6"/>
      <c r="C573" s="6"/>
      <c r="D573" s="6"/>
      <c r="E573" s="6"/>
      <c r="F573" s="6"/>
      <c r="G573" s="130"/>
      <c r="H573" s="6"/>
      <c r="I573" s="6"/>
      <c r="J573" s="6"/>
      <c r="K573" s="6"/>
      <c r="L573" s="6"/>
      <c r="M573" s="6"/>
      <c r="N573" s="6"/>
      <c r="O573" s="6"/>
      <c r="P573" s="6"/>
      <c r="Q573" s="6"/>
      <c r="R573" s="6"/>
      <c r="S573" s="6"/>
      <c r="T573" s="6"/>
      <c r="U573" s="6"/>
      <c r="V573" s="130"/>
      <c r="W573" s="130"/>
      <c r="X573" s="6"/>
      <c r="Y573" s="130"/>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row>
    <row r="574" spans="1:51" ht="15.75" customHeight="1">
      <c r="A574" s="6"/>
      <c r="B574" s="6"/>
      <c r="C574" s="6"/>
      <c r="D574" s="6"/>
      <c r="E574" s="6"/>
      <c r="F574" s="6"/>
      <c r="G574" s="130"/>
      <c r="H574" s="6"/>
      <c r="I574" s="6"/>
      <c r="J574" s="6"/>
      <c r="K574" s="6"/>
      <c r="L574" s="6"/>
      <c r="M574" s="6"/>
      <c r="N574" s="6"/>
      <c r="O574" s="6"/>
      <c r="P574" s="6"/>
      <c r="Q574" s="6"/>
      <c r="R574" s="6"/>
      <c r="S574" s="6"/>
      <c r="T574" s="6"/>
      <c r="U574" s="6"/>
      <c r="V574" s="130"/>
      <c r="W574" s="130"/>
      <c r="X574" s="6"/>
      <c r="Y574" s="130"/>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row>
    <row r="575" spans="1:51" ht="15.75" customHeight="1">
      <c r="A575" s="6"/>
      <c r="B575" s="6"/>
      <c r="C575" s="6"/>
      <c r="D575" s="6"/>
      <c r="E575" s="6"/>
      <c r="F575" s="6"/>
      <c r="G575" s="130"/>
      <c r="H575" s="6"/>
      <c r="I575" s="6"/>
      <c r="J575" s="6"/>
      <c r="K575" s="6"/>
      <c r="L575" s="6"/>
      <c r="M575" s="6"/>
      <c r="N575" s="6"/>
      <c r="O575" s="6"/>
      <c r="P575" s="6"/>
      <c r="Q575" s="6"/>
      <c r="R575" s="6"/>
      <c r="S575" s="6"/>
      <c r="T575" s="6"/>
      <c r="U575" s="6"/>
      <c r="V575" s="130"/>
      <c r="W575" s="130"/>
      <c r="X575" s="6"/>
      <c r="Y575" s="130"/>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row>
    <row r="576" spans="1:51" ht="15.75" customHeight="1">
      <c r="A576" s="6"/>
      <c r="B576" s="6"/>
      <c r="C576" s="6"/>
      <c r="D576" s="6"/>
      <c r="E576" s="6"/>
      <c r="F576" s="6"/>
      <c r="G576" s="130"/>
      <c r="H576" s="6"/>
      <c r="I576" s="6"/>
      <c r="J576" s="6"/>
      <c r="K576" s="6"/>
      <c r="L576" s="6"/>
      <c r="M576" s="6"/>
      <c r="N576" s="6"/>
      <c r="O576" s="6"/>
      <c r="P576" s="6"/>
      <c r="Q576" s="6"/>
      <c r="R576" s="6"/>
      <c r="S576" s="6"/>
      <c r="T576" s="6"/>
      <c r="U576" s="6"/>
      <c r="V576" s="130"/>
      <c r="W576" s="130"/>
      <c r="X576" s="6"/>
      <c r="Y576" s="130"/>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row>
    <row r="577" spans="1:51" ht="15.75" customHeight="1">
      <c r="A577" s="6"/>
      <c r="B577" s="6"/>
      <c r="C577" s="6"/>
      <c r="D577" s="6"/>
      <c r="E577" s="6"/>
      <c r="F577" s="6"/>
      <c r="G577" s="130"/>
      <c r="H577" s="6"/>
      <c r="I577" s="6"/>
      <c r="J577" s="6"/>
      <c r="K577" s="6"/>
      <c r="L577" s="6"/>
      <c r="M577" s="6"/>
      <c r="N577" s="6"/>
      <c r="O577" s="6"/>
      <c r="P577" s="6"/>
      <c r="Q577" s="6"/>
      <c r="R577" s="6"/>
      <c r="S577" s="6"/>
      <c r="T577" s="6"/>
      <c r="U577" s="6"/>
      <c r="V577" s="130"/>
      <c r="W577" s="130"/>
      <c r="X577" s="6"/>
      <c r="Y577" s="130"/>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row>
    <row r="578" spans="1:51" ht="15.75" customHeight="1">
      <c r="A578" s="6"/>
      <c r="B578" s="6"/>
      <c r="C578" s="6"/>
      <c r="D578" s="6"/>
      <c r="E578" s="6"/>
      <c r="F578" s="6"/>
      <c r="G578" s="130"/>
      <c r="H578" s="6"/>
      <c r="I578" s="6"/>
      <c r="J578" s="6"/>
      <c r="K578" s="6"/>
      <c r="L578" s="6"/>
      <c r="M578" s="6"/>
      <c r="N578" s="6"/>
      <c r="O578" s="6"/>
      <c r="P578" s="6"/>
      <c r="Q578" s="6"/>
      <c r="R578" s="6"/>
      <c r="S578" s="6"/>
      <c r="T578" s="6"/>
      <c r="U578" s="6"/>
      <c r="V578" s="130"/>
      <c r="W578" s="130"/>
      <c r="X578" s="6"/>
      <c r="Y578" s="130"/>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row>
    <row r="579" spans="1:51" ht="15.75" customHeight="1">
      <c r="A579" s="6"/>
      <c r="B579" s="6"/>
      <c r="C579" s="6"/>
      <c r="D579" s="6"/>
      <c r="E579" s="6"/>
      <c r="F579" s="6"/>
      <c r="G579" s="130"/>
      <c r="H579" s="6"/>
      <c r="I579" s="6"/>
      <c r="J579" s="6"/>
      <c r="K579" s="6"/>
      <c r="L579" s="6"/>
      <c r="M579" s="6"/>
      <c r="N579" s="6"/>
      <c r="O579" s="6"/>
      <c r="P579" s="6"/>
      <c r="Q579" s="6"/>
      <c r="R579" s="6"/>
      <c r="S579" s="6"/>
      <c r="T579" s="6"/>
      <c r="U579" s="6"/>
      <c r="V579" s="130"/>
      <c r="W579" s="130"/>
      <c r="X579" s="6"/>
      <c r="Y579" s="130"/>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row>
    <row r="580" spans="1:51" ht="15.75" customHeight="1">
      <c r="A580" s="6"/>
      <c r="B580" s="6"/>
      <c r="C580" s="6"/>
      <c r="D580" s="6"/>
      <c r="E580" s="6"/>
      <c r="F580" s="6"/>
      <c r="G580" s="130"/>
      <c r="H580" s="6"/>
      <c r="I580" s="6"/>
      <c r="J580" s="6"/>
      <c r="K580" s="6"/>
      <c r="L580" s="6"/>
      <c r="M580" s="6"/>
      <c r="N580" s="6"/>
      <c r="O580" s="6"/>
      <c r="P580" s="6"/>
      <c r="Q580" s="6"/>
      <c r="R580" s="6"/>
      <c r="S580" s="6"/>
      <c r="T580" s="6"/>
      <c r="U580" s="6"/>
      <c r="V580" s="130"/>
      <c r="W580" s="130"/>
      <c r="X580" s="6"/>
      <c r="Y580" s="130"/>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row>
    <row r="581" spans="1:51" ht="15.75" customHeight="1">
      <c r="A581" s="6"/>
      <c r="B581" s="6"/>
      <c r="C581" s="6"/>
      <c r="D581" s="6"/>
      <c r="E581" s="6"/>
      <c r="F581" s="6"/>
      <c r="G581" s="130"/>
      <c r="H581" s="6"/>
      <c r="I581" s="6"/>
      <c r="J581" s="6"/>
      <c r="K581" s="6"/>
      <c r="L581" s="6"/>
      <c r="M581" s="6"/>
      <c r="N581" s="6"/>
      <c r="O581" s="6"/>
      <c r="P581" s="6"/>
      <c r="Q581" s="6"/>
      <c r="R581" s="6"/>
      <c r="S581" s="6"/>
      <c r="T581" s="6"/>
      <c r="U581" s="6"/>
      <c r="V581" s="130"/>
      <c r="W581" s="130"/>
      <c r="X581" s="6"/>
      <c r="Y581" s="130"/>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row>
    <row r="582" spans="1:51" ht="15.75" customHeight="1">
      <c r="A582" s="6"/>
      <c r="B582" s="6"/>
      <c r="C582" s="6"/>
      <c r="D582" s="6"/>
      <c r="E582" s="6"/>
      <c r="F582" s="6"/>
      <c r="G582" s="130"/>
      <c r="H582" s="6"/>
      <c r="I582" s="6"/>
      <c r="J582" s="6"/>
      <c r="K582" s="6"/>
      <c r="L582" s="6"/>
      <c r="M582" s="6"/>
      <c r="N582" s="6"/>
      <c r="O582" s="6"/>
      <c r="P582" s="6"/>
      <c r="Q582" s="6"/>
      <c r="R582" s="6"/>
      <c r="S582" s="6"/>
      <c r="T582" s="6"/>
      <c r="U582" s="6"/>
      <c r="V582" s="130"/>
      <c r="W582" s="130"/>
      <c r="X582" s="6"/>
      <c r="Y582" s="130"/>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row>
    <row r="583" spans="1:51" ht="15.75" customHeight="1">
      <c r="A583" s="6"/>
      <c r="B583" s="6"/>
      <c r="C583" s="6"/>
      <c r="D583" s="6"/>
      <c r="E583" s="6"/>
      <c r="F583" s="6"/>
      <c r="G583" s="130"/>
      <c r="H583" s="6"/>
      <c r="I583" s="6"/>
      <c r="J583" s="6"/>
      <c r="K583" s="6"/>
      <c r="L583" s="6"/>
      <c r="M583" s="6"/>
      <c r="N583" s="6"/>
      <c r="O583" s="6"/>
      <c r="P583" s="6"/>
      <c r="Q583" s="6"/>
      <c r="R583" s="6"/>
      <c r="S583" s="6"/>
      <c r="T583" s="6"/>
      <c r="U583" s="6"/>
      <c r="V583" s="130"/>
      <c r="W583" s="130"/>
      <c r="X583" s="6"/>
      <c r="Y583" s="130"/>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row>
    <row r="584" spans="1:51" ht="15.75" customHeight="1">
      <c r="A584" s="6"/>
      <c r="B584" s="6"/>
      <c r="C584" s="6"/>
      <c r="D584" s="6"/>
      <c r="E584" s="6"/>
      <c r="F584" s="6"/>
      <c r="G584" s="130"/>
      <c r="H584" s="6"/>
      <c r="I584" s="6"/>
      <c r="J584" s="6"/>
      <c r="K584" s="6"/>
      <c r="L584" s="6"/>
      <c r="M584" s="6"/>
      <c r="N584" s="6"/>
      <c r="O584" s="6"/>
      <c r="P584" s="6"/>
      <c r="Q584" s="6"/>
      <c r="R584" s="6"/>
      <c r="S584" s="6"/>
      <c r="T584" s="6"/>
      <c r="U584" s="6"/>
      <c r="V584" s="130"/>
      <c r="W584" s="130"/>
      <c r="X584" s="6"/>
      <c r="Y584" s="130"/>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row>
    <row r="585" spans="1:51" ht="15.75" customHeight="1">
      <c r="A585" s="6"/>
      <c r="B585" s="6"/>
      <c r="C585" s="6"/>
      <c r="D585" s="6"/>
      <c r="E585" s="6"/>
      <c r="F585" s="6"/>
      <c r="G585" s="130"/>
      <c r="H585" s="6"/>
      <c r="I585" s="6"/>
      <c r="J585" s="6"/>
      <c r="K585" s="6"/>
      <c r="L585" s="6"/>
      <c r="M585" s="6"/>
      <c r="N585" s="6"/>
      <c r="O585" s="6"/>
      <c r="P585" s="6"/>
      <c r="Q585" s="6"/>
      <c r="R585" s="6"/>
      <c r="S585" s="6"/>
      <c r="T585" s="6"/>
      <c r="U585" s="6"/>
      <c r="V585" s="130"/>
      <c r="W585" s="130"/>
      <c r="X585" s="6"/>
      <c r="Y585" s="130"/>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row>
    <row r="586" spans="1:51" ht="15.75" customHeight="1">
      <c r="A586" s="6"/>
      <c r="B586" s="6"/>
      <c r="C586" s="6"/>
      <c r="D586" s="6"/>
      <c r="E586" s="6"/>
      <c r="F586" s="6"/>
      <c r="G586" s="130"/>
      <c r="H586" s="6"/>
      <c r="I586" s="6"/>
      <c r="J586" s="6"/>
      <c r="K586" s="6"/>
      <c r="L586" s="6"/>
      <c r="M586" s="6"/>
      <c r="N586" s="6"/>
      <c r="O586" s="6"/>
      <c r="P586" s="6"/>
      <c r="Q586" s="6"/>
      <c r="R586" s="6"/>
      <c r="S586" s="6"/>
      <c r="T586" s="6"/>
      <c r="U586" s="6"/>
      <c r="V586" s="130"/>
      <c r="W586" s="130"/>
      <c r="X586" s="6"/>
      <c r="Y586" s="130"/>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row>
    <row r="587" spans="1:51" ht="15.75" customHeight="1">
      <c r="A587" s="6"/>
      <c r="B587" s="6"/>
      <c r="C587" s="6"/>
      <c r="D587" s="6"/>
      <c r="E587" s="6"/>
      <c r="F587" s="6"/>
      <c r="G587" s="130"/>
      <c r="H587" s="6"/>
      <c r="I587" s="6"/>
      <c r="J587" s="6"/>
      <c r="K587" s="6"/>
      <c r="L587" s="6"/>
      <c r="M587" s="6"/>
      <c r="N587" s="6"/>
      <c r="O587" s="6"/>
      <c r="P587" s="6"/>
      <c r="Q587" s="6"/>
      <c r="R587" s="6"/>
      <c r="S587" s="6"/>
      <c r="T587" s="6"/>
      <c r="U587" s="6"/>
      <c r="V587" s="130"/>
      <c r="W587" s="130"/>
      <c r="X587" s="6"/>
      <c r="Y587" s="130"/>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row>
    <row r="588" spans="1:51" ht="15.75" customHeight="1">
      <c r="A588" s="6"/>
      <c r="B588" s="6"/>
      <c r="C588" s="6"/>
      <c r="D588" s="6"/>
      <c r="E588" s="6"/>
      <c r="F588" s="6"/>
      <c r="G588" s="130"/>
      <c r="H588" s="6"/>
      <c r="I588" s="6"/>
      <c r="J588" s="6"/>
      <c r="K588" s="6"/>
      <c r="L588" s="6"/>
      <c r="M588" s="6"/>
      <c r="N588" s="6"/>
      <c r="O588" s="6"/>
      <c r="P588" s="6"/>
      <c r="Q588" s="6"/>
      <c r="R588" s="6"/>
      <c r="S588" s="6"/>
      <c r="T588" s="6"/>
      <c r="U588" s="6"/>
      <c r="V588" s="130"/>
      <c r="W588" s="130"/>
      <c r="X588" s="6"/>
      <c r="Y588" s="130"/>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row>
    <row r="589" spans="1:51" ht="15.75" customHeight="1">
      <c r="A589" s="6"/>
      <c r="B589" s="6"/>
      <c r="C589" s="6"/>
      <c r="D589" s="6"/>
      <c r="E589" s="6"/>
      <c r="F589" s="6"/>
      <c r="G589" s="130"/>
      <c r="H589" s="6"/>
      <c r="I589" s="6"/>
      <c r="J589" s="6"/>
      <c r="K589" s="6"/>
      <c r="L589" s="6"/>
      <c r="M589" s="6"/>
      <c r="N589" s="6"/>
      <c r="O589" s="6"/>
      <c r="P589" s="6"/>
      <c r="Q589" s="6"/>
      <c r="R589" s="6"/>
      <c r="S589" s="6"/>
      <c r="T589" s="6"/>
      <c r="U589" s="6"/>
      <c r="V589" s="130"/>
      <c r="W589" s="130"/>
      <c r="X589" s="6"/>
      <c r="Y589" s="130"/>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row>
    <row r="590" spans="1:51" ht="15.75" customHeight="1">
      <c r="A590" s="6"/>
      <c r="B590" s="6"/>
      <c r="C590" s="6"/>
      <c r="D590" s="6"/>
      <c r="E590" s="6"/>
      <c r="F590" s="6"/>
      <c r="G590" s="130"/>
      <c r="H590" s="6"/>
      <c r="I590" s="6"/>
      <c r="J590" s="6"/>
      <c r="K590" s="6"/>
      <c r="L590" s="6"/>
      <c r="M590" s="6"/>
      <c r="N590" s="6"/>
      <c r="O590" s="6"/>
      <c r="P590" s="6"/>
      <c r="Q590" s="6"/>
      <c r="R590" s="6"/>
      <c r="S590" s="6"/>
      <c r="T590" s="6"/>
      <c r="U590" s="6"/>
      <c r="V590" s="130"/>
      <c r="W590" s="130"/>
      <c r="X590" s="6"/>
      <c r="Y590" s="130"/>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row>
    <row r="591" spans="1:51" ht="15.75" customHeight="1">
      <c r="A591" s="6"/>
      <c r="B591" s="6"/>
      <c r="C591" s="6"/>
      <c r="D591" s="6"/>
      <c r="E591" s="6"/>
      <c r="F591" s="6"/>
      <c r="G591" s="130"/>
      <c r="H591" s="6"/>
      <c r="I591" s="6"/>
      <c r="J591" s="6"/>
      <c r="K591" s="6"/>
      <c r="L591" s="6"/>
      <c r="M591" s="6"/>
      <c r="N591" s="6"/>
      <c r="O591" s="6"/>
      <c r="P591" s="6"/>
      <c r="Q591" s="6"/>
      <c r="R591" s="6"/>
      <c r="S591" s="6"/>
      <c r="T591" s="6"/>
      <c r="U591" s="6"/>
      <c r="V591" s="130"/>
      <c r="W591" s="130"/>
      <c r="X591" s="6"/>
      <c r="Y591" s="130"/>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row>
    <row r="592" spans="1:51" ht="15.75" customHeight="1">
      <c r="A592" s="6"/>
      <c r="B592" s="6"/>
      <c r="C592" s="6"/>
      <c r="D592" s="6"/>
      <c r="E592" s="6"/>
      <c r="F592" s="6"/>
      <c r="G592" s="130"/>
      <c r="H592" s="6"/>
      <c r="I592" s="6"/>
      <c r="J592" s="6"/>
      <c r="K592" s="6"/>
      <c r="L592" s="6"/>
      <c r="M592" s="6"/>
      <c r="N592" s="6"/>
      <c r="O592" s="6"/>
      <c r="P592" s="6"/>
      <c r="Q592" s="6"/>
      <c r="R592" s="6"/>
      <c r="S592" s="6"/>
      <c r="T592" s="6"/>
      <c r="U592" s="6"/>
      <c r="V592" s="130"/>
      <c r="W592" s="130"/>
      <c r="X592" s="6"/>
      <c r="Y592" s="130"/>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row>
    <row r="593" spans="1:51" ht="15.75" customHeight="1">
      <c r="A593" s="6"/>
      <c r="B593" s="6"/>
      <c r="C593" s="6"/>
      <c r="D593" s="6"/>
      <c r="E593" s="6"/>
      <c r="F593" s="6"/>
      <c r="G593" s="130"/>
      <c r="H593" s="6"/>
      <c r="I593" s="6"/>
      <c r="J593" s="6"/>
      <c r="K593" s="6"/>
      <c r="L593" s="6"/>
      <c r="M593" s="6"/>
      <c r="N593" s="6"/>
      <c r="O593" s="6"/>
      <c r="P593" s="6"/>
      <c r="Q593" s="6"/>
      <c r="R593" s="6"/>
      <c r="S593" s="6"/>
      <c r="T593" s="6"/>
      <c r="U593" s="6"/>
      <c r="V593" s="130"/>
      <c r="W593" s="130"/>
      <c r="X593" s="6"/>
      <c r="Y593" s="130"/>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row>
    <row r="594" spans="1:51" ht="15.75" customHeight="1">
      <c r="A594" s="6"/>
      <c r="B594" s="6"/>
      <c r="C594" s="6"/>
      <c r="D594" s="6"/>
      <c r="E594" s="6"/>
      <c r="F594" s="6"/>
      <c r="G594" s="130"/>
      <c r="H594" s="6"/>
      <c r="I594" s="6"/>
      <c r="J594" s="6"/>
      <c r="K594" s="6"/>
      <c r="L594" s="6"/>
      <c r="M594" s="6"/>
      <c r="N594" s="6"/>
      <c r="O594" s="6"/>
      <c r="P594" s="6"/>
      <c r="Q594" s="6"/>
      <c r="R594" s="6"/>
      <c r="S594" s="6"/>
      <c r="T594" s="6"/>
      <c r="U594" s="6"/>
      <c r="V594" s="130"/>
      <c r="W594" s="130"/>
      <c r="X594" s="6"/>
      <c r="Y594" s="130"/>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row>
    <row r="595" spans="1:51" ht="15.75" customHeight="1">
      <c r="A595" s="6"/>
      <c r="B595" s="6"/>
      <c r="C595" s="6"/>
      <c r="D595" s="6"/>
      <c r="E595" s="6"/>
      <c r="F595" s="6"/>
      <c r="G595" s="130"/>
      <c r="H595" s="6"/>
      <c r="I595" s="6"/>
      <c r="J595" s="6"/>
      <c r="K595" s="6"/>
      <c r="L595" s="6"/>
      <c r="M595" s="6"/>
      <c r="N595" s="6"/>
      <c r="O595" s="6"/>
      <c r="P595" s="6"/>
      <c r="Q595" s="6"/>
      <c r="R595" s="6"/>
      <c r="S595" s="6"/>
      <c r="T595" s="6"/>
      <c r="U595" s="6"/>
      <c r="V595" s="130"/>
      <c r="W595" s="130"/>
      <c r="X595" s="6"/>
      <c r="Y595" s="130"/>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row>
    <row r="596" spans="1:51" ht="15.75" customHeight="1">
      <c r="A596" s="6"/>
      <c r="B596" s="6"/>
      <c r="C596" s="6"/>
      <c r="D596" s="6"/>
      <c r="E596" s="6"/>
      <c r="F596" s="6"/>
      <c r="G596" s="130"/>
      <c r="H596" s="6"/>
      <c r="I596" s="6"/>
      <c r="J596" s="6"/>
      <c r="K596" s="6"/>
      <c r="L596" s="6"/>
      <c r="M596" s="6"/>
      <c r="N596" s="6"/>
      <c r="O596" s="6"/>
      <c r="P596" s="6"/>
      <c r="Q596" s="6"/>
      <c r="R596" s="6"/>
      <c r="S596" s="6"/>
      <c r="T596" s="6"/>
      <c r="U596" s="6"/>
      <c r="V596" s="130"/>
      <c r="W596" s="130"/>
      <c r="X596" s="6"/>
      <c r="Y596" s="130"/>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row>
    <row r="597" spans="1:51" ht="15.75" customHeight="1">
      <c r="A597" s="6"/>
      <c r="B597" s="6"/>
      <c r="C597" s="6"/>
      <c r="D597" s="6"/>
      <c r="E597" s="6"/>
      <c r="F597" s="6"/>
      <c r="G597" s="130"/>
      <c r="H597" s="6"/>
      <c r="I597" s="6"/>
      <c r="J597" s="6"/>
      <c r="K597" s="6"/>
      <c r="L597" s="6"/>
      <c r="M597" s="6"/>
      <c r="N597" s="6"/>
      <c r="O597" s="6"/>
      <c r="P597" s="6"/>
      <c r="Q597" s="6"/>
      <c r="R597" s="6"/>
      <c r="S597" s="6"/>
      <c r="T597" s="6"/>
      <c r="U597" s="6"/>
      <c r="V597" s="130"/>
      <c r="W597" s="130"/>
      <c r="X597" s="6"/>
      <c r="Y597" s="130"/>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row>
    <row r="598" spans="1:51" ht="15.75" customHeight="1">
      <c r="A598" s="6"/>
      <c r="B598" s="6"/>
      <c r="C598" s="6"/>
      <c r="D598" s="6"/>
      <c r="E598" s="6"/>
      <c r="F598" s="6"/>
      <c r="G598" s="130"/>
      <c r="H598" s="6"/>
      <c r="I598" s="6"/>
      <c r="J598" s="6"/>
      <c r="K598" s="6"/>
      <c r="L598" s="6"/>
      <c r="M598" s="6"/>
      <c r="N598" s="6"/>
      <c r="O598" s="6"/>
      <c r="P598" s="6"/>
      <c r="Q598" s="6"/>
      <c r="R598" s="6"/>
      <c r="S598" s="6"/>
      <c r="T598" s="6"/>
      <c r="U598" s="6"/>
      <c r="V598" s="130"/>
      <c r="W598" s="130"/>
      <c r="X598" s="6"/>
      <c r="Y598" s="130"/>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row>
    <row r="599" spans="1:51" ht="15.75" customHeight="1">
      <c r="A599" s="6"/>
      <c r="B599" s="6"/>
      <c r="C599" s="6"/>
      <c r="D599" s="6"/>
      <c r="E599" s="6"/>
      <c r="F599" s="6"/>
      <c r="G599" s="130"/>
      <c r="H599" s="6"/>
      <c r="I599" s="6"/>
      <c r="J599" s="6"/>
      <c r="K599" s="6"/>
      <c r="L599" s="6"/>
      <c r="M599" s="6"/>
      <c r="N599" s="6"/>
      <c r="O599" s="6"/>
      <c r="P599" s="6"/>
      <c r="Q599" s="6"/>
      <c r="R599" s="6"/>
      <c r="S599" s="6"/>
      <c r="T599" s="6"/>
      <c r="U599" s="6"/>
      <c r="V599" s="130"/>
      <c r="W599" s="130"/>
      <c r="X599" s="6"/>
      <c r="Y599" s="130"/>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row>
    <row r="600" spans="1:51" ht="15.75" customHeight="1">
      <c r="A600" s="6"/>
      <c r="B600" s="6"/>
      <c r="C600" s="6"/>
      <c r="D600" s="6"/>
      <c r="E600" s="6"/>
      <c r="F600" s="6"/>
      <c r="G600" s="130"/>
      <c r="H600" s="6"/>
      <c r="I600" s="6"/>
      <c r="J600" s="6"/>
      <c r="K600" s="6"/>
      <c r="L600" s="6"/>
      <c r="M600" s="6"/>
      <c r="N600" s="6"/>
      <c r="O600" s="6"/>
      <c r="P600" s="6"/>
      <c r="Q600" s="6"/>
      <c r="R600" s="6"/>
      <c r="S600" s="6"/>
      <c r="T600" s="6"/>
      <c r="U600" s="6"/>
      <c r="V600" s="130"/>
      <c r="W600" s="130"/>
      <c r="X600" s="6"/>
      <c r="Y600" s="130"/>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row>
    <row r="601" spans="1:51" ht="15.75" customHeight="1">
      <c r="A601" s="6"/>
      <c r="B601" s="6"/>
      <c r="C601" s="6"/>
      <c r="D601" s="6"/>
      <c r="E601" s="6"/>
      <c r="F601" s="6"/>
      <c r="G601" s="130"/>
      <c r="H601" s="6"/>
      <c r="I601" s="6"/>
      <c r="J601" s="6"/>
      <c r="K601" s="6"/>
      <c r="L601" s="6"/>
      <c r="M601" s="6"/>
      <c r="N601" s="6"/>
      <c r="O601" s="6"/>
      <c r="P601" s="6"/>
      <c r="Q601" s="6"/>
      <c r="R601" s="6"/>
      <c r="S601" s="6"/>
      <c r="T601" s="6"/>
      <c r="U601" s="6"/>
      <c r="V601" s="130"/>
      <c r="W601" s="130"/>
      <c r="X601" s="6"/>
      <c r="Y601" s="130"/>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row>
    <row r="602" spans="1:51" ht="15.75" customHeight="1">
      <c r="A602" s="6"/>
      <c r="B602" s="6"/>
      <c r="C602" s="6"/>
      <c r="D602" s="6"/>
      <c r="E602" s="6"/>
      <c r="F602" s="6"/>
      <c r="G602" s="130"/>
      <c r="H602" s="6"/>
      <c r="I602" s="6"/>
      <c r="J602" s="6"/>
      <c r="K602" s="6"/>
      <c r="L602" s="6"/>
      <c r="M602" s="6"/>
      <c r="N602" s="6"/>
      <c r="O602" s="6"/>
      <c r="P602" s="6"/>
      <c r="Q602" s="6"/>
      <c r="R602" s="6"/>
      <c r="S602" s="6"/>
      <c r="T602" s="6"/>
      <c r="U602" s="6"/>
      <c r="V602" s="130"/>
      <c r="W602" s="130"/>
      <c r="X602" s="6"/>
      <c r="Y602" s="130"/>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row>
    <row r="603" spans="1:51" ht="15.75" customHeight="1">
      <c r="A603" s="6"/>
      <c r="B603" s="6"/>
      <c r="C603" s="6"/>
      <c r="D603" s="6"/>
      <c r="E603" s="6"/>
      <c r="F603" s="6"/>
      <c r="G603" s="130"/>
      <c r="H603" s="6"/>
      <c r="I603" s="6"/>
      <c r="J603" s="6"/>
      <c r="K603" s="6"/>
      <c r="L603" s="6"/>
      <c r="M603" s="6"/>
      <c r="N603" s="6"/>
      <c r="O603" s="6"/>
      <c r="P603" s="6"/>
      <c r="Q603" s="6"/>
      <c r="R603" s="6"/>
      <c r="S603" s="6"/>
      <c r="T603" s="6"/>
      <c r="U603" s="6"/>
      <c r="V603" s="130"/>
      <c r="W603" s="130"/>
      <c r="X603" s="6"/>
      <c r="Y603" s="130"/>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row>
    <row r="604" spans="1:51" ht="15.75" customHeight="1">
      <c r="A604" s="6"/>
      <c r="B604" s="6"/>
      <c r="C604" s="6"/>
      <c r="D604" s="6"/>
      <c r="E604" s="6"/>
      <c r="F604" s="6"/>
      <c r="G604" s="130"/>
      <c r="H604" s="6"/>
      <c r="I604" s="6"/>
      <c r="J604" s="6"/>
      <c r="K604" s="6"/>
      <c r="L604" s="6"/>
      <c r="M604" s="6"/>
      <c r="N604" s="6"/>
      <c r="O604" s="6"/>
      <c r="P604" s="6"/>
      <c r="Q604" s="6"/>
      <c r="R604" s="6"/>
      <c r="S604" s="6"/>
      <c r="T604" s="6"/>
      <c r="U604" s="6"/>
      <c r="V604" s="130"/>
      <c r="W604" s="130"/>
      <c r="X604" s="6"/>
      <c r="Y604" s="130"/>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row>
    <row r="605" spans="1:51" ht="15.75" customHeight="1">
      <c r="A605" s="6"/>
      <c r="B605" s="6"/>
      <c r="C605" s="6"/>
      <c r="D605" s="6"/>
      <c r="E605" s="6"/>
      <c r="F605" s="6"/>
      <c r="G605" s="130"/>
      <c r="H605" s="6"/>
      <c r="I605" s="6"/>
      <c r="J605" s="6"/>
      <c r="K605" s="6"/>
      <c r="L605" s="6"/>
      <c r="M605" s="6"/>
      <c r="N605" s="6"/>
      <c r="O605" s="6"/>
      <c r="P605" s="6"/>
      <c r="Q605" s="6"/>
      <c r="R605" s="6"/>
      <c r="S605" s="6"/>
      <c r="T605" s="6"/>
      <c r="U605" s="6"/>
      <c r="V605" s="130"/>
      <c r="W605" s="130"/>
      <c r="X605" s="6"/>
      <c r="Y605" s="130"/>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row>
    <row r="606" spans="1:51" ht="15.75" customHeight="1">
      <c r="A606" s="6"/>
      <c r="B606" s="6"/>
      <c r="C606" s="6"/>
      <c r="D606" s="6"/>
      <c r="E606" s="6"/>
      <c r="F606" s="6"/>
      <c r="G606" s="130"/>
      <c r="H606" s="6"/>
      <c r="I606" s="6"/>
      <c r="J606" s="6"/>
      <c r="K606" s="6"/>
      <c r="L606" s="6"/>
      <c r="M606" s="6"/>
      <c r="N606" s="6"/>
      <c r="O606" s="6"/>
      <c r="P606" s="6"/>
      <c r="Q606" s="6"/>
      <c r="R606" s="6"/>
      <c r="S606" s="6"/>
      <c r="T606" s="6"/>
      <c r="U606" s="6"/>
      <c r="V606" s="130"/>
      <c r="W606" s="130"/>
      <c r="X606" s="6"/>
      <c r="Y606" s="130"/>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row>
    <row r="607" spans="1:51" ht="15.75" customHeight="1">
      <c r="A607" s="6"/>
      <c r="B607" s="6"/>
      <c r="C607" s="6"/>
      <c r="D607" s="6"/>
      <c r="E607" s="6"/>
      <c r="F607" s="6"/>
      <c r="G607" s="130"/>
      <c r="H607" s="6"/>
      <c r="I607" s="6"/>
      <c r="J607" s="6"/>
      <c r="K607" s="6"/>
      <c r="L607" s="6"/>
      <c r="M607" s="6"/>
      <c r="N607" s="6"/>
      <c r="O607" s="6"/>
      <c r="P607" s="6"/>
      <c r="Q607" s="6"/>
      <c r="R607" s="6"/>
      <c r="S607" s="6"/>
      <c r="T607" s="6"/>
      <c r="U607" s="6"/>
      <c r="V607" s="130"/>
      <c r="W607" s="130"/>
      <c r="X607" s="6"/>
      <c r="Y607" s="130"/>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row>
    <row r="608" spans="1:51" ht="15.75" customHeight="1">
      <c r="A608" s="6"/>
      <c r="B608" s="6"/>
      <c r="C608" s="6"/>
      <c r="D608" s="6"/>
      <c r="E608" s="6"/>
      <c r="F608" s="6"/>
      <c r="G608" s="130"/>
      <c r="H608" s="6"/>
      <c r="I608" s="6"/>
      <c r="J608" s="6"/>
      <c r="K608" s="6"/>
      <c r="L608" s="6"/>
      <c r="M608" s="6"/>
      <c r="N608" s="6"/>
      <c r="O608" s="6"/>
      <c r="P608" s="6"/>
      <c r="Q608" s="6"/>
      <c r="R608" s="6"/>
      <c r="S608" s="6"/>
      <c r="T608" s="6"/>
      <c r="U608" s="6"/>
      <c r="V608" s="130"/>
      <c r="W608" s="130"/>
      <c r="X608" s="6"/>
      <c r="Y608" s="130"/>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row>
    <row r="609" spans="1:51" ht="15.75" customHeight="1">
      <c r="A609" s="6"/>
      <c r="B609" s="6"/>
      <c r="C609" s="6"/>
      <c r="D609" s="6"/>
      <c r="E609" s="6"/>
      <c r="F609" s="6"/>
      <c r="G609" s="130"/>
      <c r="H609" s="6"/>
      <c r="I609" s="6"/>
      <c r="J609" s="6"/>
      <c r="K609" s="6"/>
      <c r="L609" s="6"/>
      <c r="M609" s="6"/>
      <c r="N609" s="6"/>
      <c r="O609" s="6"/>
      <c r="P609" s="6"/>
      <c r="Q609" s="6"/>
      <c r="R609" s="6"/>
      <c r="S609" s="6"/>
      <c r="T609" s="6"/>
      <c r="U609" s="6"/>
      <c r="V609" s="130"/>
      <c r="W609" s="130"/>
      <c r="X609" s="6"/>
      <c r="Y609" s="130"/>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row>
    <row r="610" spans="1:51" ht="15.75" customHeight="1">
      <c r="A610" s="6"/>
      <c r="B610" s="6"/>
      <c r="C610" s="6"/>
      <c r="D610" s="6"/>
      <c r="E610" s="6"/>
      <c r="F610" s="6"/>
      <c r="G610" s="130"/>
      <c r="H610" s="6"/>
      <c r="I610" s="6"/>
      <c r="J610" s="6"/>
      <c r="K610" s="6"/>
      <c r="L610" s="6"/>
      <c r="M610" s="6"/>
      <c r="N610" s="6"/>
      <c r="O610" s="6"/>
      <c r="P610" s="6"/>
      <c r="Q610" s="6"/>
      <c r="R610" s="6"/>
      <c r="S610" s="6"/>
      <c r="T610" s="6"/>
      <c r="U610" s="6"/>
      <c r="V610" s="130"/>
      <c r="W610" s="130"/>
      <c r="X610" s="6"/>
      <c r="Y610" s="130"/>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row>
    <row r="611" spans="1:51" ht="15.75" customHeight="1">
      <c r="A611" s="6"/>
      <c r="B611" s="6"/>
      <c r="C611" s="6"/>
      <c r="D611" s="6"/>
      <c r="E611" s="6"/>
      <c r="F611" s="6"/>
      <c r="G611" s="130"/>
      <c r="H611" s="6"/>
      <c r="I611" s="6"/>
      <c r="J611" s="6"/>
      <c r="K611" s="6"/>
      <c r="L611" s="6"/>
      <c r="M611" s="6"/>
      <c r="N611" s="6"/>
      <c r="O611" s="6"/>
      <c r="P611" s="6"/>
      <c r="Q611" s="6"/>
      <c r="R611" s="6"/>
      <c r="S611" s="6"/>
      <c r="T611" s="6"/>
      <c r="U611" s="6"/>
      <c r="V611" s="130"/>
      <c r="W611" s="130"/>
      <c r="X611" s="6"/>
      <c r="Y611" s="130"/>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row>
    <row r="612" spans="1:51" ht="15.75" customHeight="1">
      <c r="A612" s="6"/>
      <c r="B612" s="6"/>
      <c r="C612" s="6"/>
      <c r="D612" s="6"/>
      <c r="E612" s="6"/>
      <c r="F612" s="6"/>
      <c r="G612" s="130"/>
      <c r="H612" s="6"/>
      <c r="I612" s="6"/>
      <c r="J612" s="6"/>
      <c r="K612" s="6"/>
      <c r="L612" s="6"/>
      <c r="M612" s="6"/>
      <c r="N612" s="6"/>
      <c r="O612" s="6"/>
      <c r="P612" s="6"/>
      <c r="Q612" s="6"/>
      <c r="R612" s="6"/>
      <c r="S612" s="6"/>
      <c r="T612" s="6"/>
      <c r="U612" s="6"/>
      <c r="V612" s="130"/>
      <c r="W612" s="130"/>
      <c r="X612" s="6"/>
      <c r="Y612" s="130"/>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row>
    <row r="613" spans="1:51" ht="15.75" customHeight="1">
      <c r="A613" s="6"/>
      <c r="B613" s="6"/>
      <c r="C613" s="6"/>
      <c r="D613" s="6"/>
      <c r="E613" s="6"/>
      <c r="F613" s="6"/>
      <c r="G613" s="130"/>
      <c r="H613" s="6"/>
      <c r="I613" s="6"/>
      <c r="J613" s="6"/>
      <c r="K613" s="6"/>
      <c r="L613" s="6"/>
      <c r="M613" s="6"/>
      <c r="N613" s="6"/>
      <c r="O613" s="6"/>
      <c r="P613" s="6"/>
      <c r="Q613" s="6"/>
      <c r="R613" s="6"/>
      <c r="S613" s="6"/>
      <c r="T613" s="6"/>
      <c r="U613" s="6"/>
      <c r="V613" s="130"/>
      <c r="W613" s="130"/>
      <c r="X613" s="6"/>
      <c r="Y613" s="130"/>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row>
    <row r="614" spans="1:51" ht="15.75" customHeight="1">
      <c r="A614" s="6"/>
      <c r="B614" s="6"/>
      <c r="C614" s="6"/>
      <c r="D614" s="6"/>
      <c r="E614" s="6"/>
      <c r="F614" s="6"/>
      <c r="G614" s="130"/>
      <c r="H614" s="6"/>
      <c r="I614" s="6"/>
      <c r="J614" s="6"/>
      <c r="K614" s="6"/>
      <c r="L614" s="6"/>
      <c r="M614" s="6"/>
      <c r="N614" s="6"/>
      <c r="O614" s="6"/>
      <c r="P614" s="6"/>
      <c r="Q614" s="6"/>
      <c r="R614" s="6"/>
      <c r="S614" s="6"/>
      <c r="T614" s="6"/>
      <c r="U614" s="6"/>
      <c r="V614" s="130"/>
      <c r="W614" s="130"/>
      <c r="X614" s="6"/>
      <c r="Y614" s="130"/>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row>
    <row r="615" spans="1:51" ht="15.75" customHeight="1">
      <c r="A615" s="6"/>
      <c r="B615" s="6"/>
      <c r="C615" s="6"/>
      <c r="D615" s="6"/>
      <c r="E615" s="6"/>
      <c r="F615" s="6"/>
      <c r="G615" s="130"/>
      <c r="H615" s="6"/>
      <c r="I615" s="6"/>
      <c r="J615" s="6"/>
      <c r="K615" s="6"/>
      <c r="L615" s="6"/>
      <c r="M615" s="6"/>
      <c r="N615" s="6"/>
      <c r="O615" s="6"/>
      <c r="P615" s="6"/>
      <c r="Q615" s="6"/>
      <c r="R615" s="6"/>
      <c r="S615" s="6"/>
      <c r="T615" s="6"/>
      <c r="U615" s="6"/>
      <c r="V615" s="130"/>
      <c r="W615" s="130"/>
      <c r="X615" s="6"/>
      <c r="Y615" s="130"/>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row>
    <row r="616" spans="1:51" ht="15.75" customHeight="1">
      <c r="A616" s="6"/>
      <c r="B616" s="6"/>
      <c r="C616" s="6"/>
      <c r="D616" s="6"/>
      <c r="E616" s="6"/>
      <c r="F616" s="6"/>
      <c r="G616" s="130"/>
      <c r="H616" s="6"/>
      <c r="I616" s="6"/>
      <c r="J616" s="6"/>
      <c r="K616" s="6"/>
      <c r="L616" s="6"/>
      <c r="M616" s="6"/>
      <c r="N616" s="6"/>
      <c r="O616" s="6"/>
      <c r="P616" s="6"/>
      <c r="Q616" s="6"/>
      <c r="R616" s="6"/>
      <c r="S616" s="6"/>
      <c r="T616" s="6"/>
      <c r="U616" s="6"/>
      <c r="V616" s="130"/>
      <c r="W616" s="130"/>
      <c r="X616" s="6"/>
      <c r="Y616" s="130"/>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row>
    <row r="617" spans="1:51" ht="15.75" customHeight="1">
      <c r="A617" s="6"/>
      <c r="B617" s="6"/>
      <c r="C617" s="6"/>
      <c r="D617" s="6"/>
      <c r="E617" s="6"/>
      <c r="F617" s="6"/>
      <c r="G617" s="130"/>
      <c r="H617" s="6"/>
      <c r="I617" s="6"/>
      <c r="J617" s="6"/>
      <c r="K617" s="6"/>
      <c r="L617" s="6"/>
      <c r="M617" s="6"/>
      <c r="N617" s="6"/>
      <c r="O617" s="6"/>
      <c r="P617" s="6"/>
      <c r="Q617" s="6"/>
      <c r="R617" s="6"/>
      <c r="S617" s="6"/>
      <c r="T617" s="6"/>
      <c r="U617" s="6"/>
      <c r="V617" s="130"/>
      <c r="W617" s="130"/>
      <c r="X617" s="6"/>
      <c r="Y617" s="130"/>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row>
    <row r="618" spans="1:51" ht="15.75" customHeight="1">
      <c r="A618" s="6"/>
      <c r="B618" s="6"/>
      <c r="C618" s="6"/>
      <c r="D618" s="6"/>
      <c r="E618" s="6"/>
      <c r="F618" s="6"/>
      <c r="G618" s="130"/>
      <c r="H618" s="6"/>
      <c r="I618" s="6"/>
      <c r="J618" s="6"/>
      <c r="K618" s="6"/>
      <c r="L618" s="6"/>
      <c r="M618" s="6"/>
      <c r="N618" s="6"/>
      <c r="O618" s="6"/>
      <c r="P618" s="6"/>
      <c r="Q618" s="6"/>
      <c r="R618" s="6"/>
      <c r="S618" s="6"/>
      <c r="T618" s="6"/>
      <c r="U618" s="6"/>
      <c r="V618" s="130"/>
      <c r="W618" s="130"/>
      <c r="X618" s="6"/>
      <c r="Y618" s="130"/>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row>
    <row r="619" spans="1:51" ht="15.75" customHeight="1">
      <c r="A619" s="6"/>
      <c r="B619" s="6"/>
      <c r="C619" s="6"/>
      <c r="D619" s="6"/>
      <c r="E619" s="6"/>
      <c r="F619" s="6"/>
      <c r="G619" s="130"/>
      <c r="H619" s="6"/>
      <c r="I619" s="6"/>
      <c r="J619" s="6"/>
      <c r="K619" s="6"/>
      <c r="L619" s="6"/>
      <c r="M619" s="6"/>
      <c r="N619" s="6"/>
      <c r="O619" s="6"/>
      <c r="P619" s="6"/>
      <c r="Q619" s="6"/>
      <c r="R619" s="6"/>
      <c r="S619" s="6"/>
      <c r="T619" s="6"/>
      <c r="U619" s="6"/>
      <c r="V619" s="130"/>
      <c r="W619" s="130"/>
      <c r="X619" s="6"/>
      <c r="Y619" s="130"/>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row>
    <row r="620" spans="1:51" ht="15.75" customHeight="1">
      <c r="A620" s="6"/>
      <c r="B620" s="6"/>
      <c r="C620" s="6"/>
      <c r="D620" s="6"/>
      <c r="E620" s="6"/>
      <c r="F620" s="6"/>
      <c r="G620" s="130"/>
      <c r="H620" s="6"/>
      <c r="I620" s="6"/>
      <c r="J620" s="6"/>
      <c r="K620" s="6"/>
      <c r="L620" s="6"/>
      <c r="M620" s="6"/>
      <c r="N620" s="6"/>
      <c r="O620" s="6"/>
      <c r="P620" s="6"/>
      <c r="Q620" s="6"/>
      <c r="R620" s="6"/>
      <c r="S620" s="6"/>
      <c r="T620" s="6"/>
      <c r="U620" s="6"/>
      <c r="V620" s="130"/>
      <c r="W620" s="130"/>
      <c r="X620" s="6"/>
      <c r="Y620" s="130"/>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row>
    <row r="621" spans="1:51" ht="15.75" customHeight="1">
      <c r="A621" s="6"/>
      <c r="B621" s="6"/>
      <c r="C621" s="6"/>
      <c r="D621" s="6"/>
      <c r="E621" s="6"/>
      <c r="F621" s="6"/>
      <c r="G621" s="130"/>
      <c r="H621" s="6"/>
      <c r="I621" s="6"/>
      <c r="J621" s="6"/>
      <c r="K621" s="6"/>
      <c r="L621" s="6"/>
      <c r="M621" s="6"/>
      <c r="N621" s="6"/>
      <c r="O621" s="6"/>
      <c r="P621" s="6"/>
      <c r="Q621" s="6"/>
      <c r="R621" s="6"/>
      <c r="S621" s="6"/>
      <c r="T621" s="6"/>
      <c r="U621" s="6"/>
      <c r="V621" s="130"/>
      <c r="W621" s="130"/>
      <c r="X621" s="6"/>
      <c r="Y621" s="130"/>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row>
    <row r="622" spans="1:51" ht="15.75" customHeight="1">
      <c r="A622" s="6"/>
      <c r="B622" s="6"/>
      <c r="C622" s="6"/>
      <c r="D622" s="6"/>
      <c r="E622" s="6"/>
      <c r="F622" s="6"/>
      <c r="G622" s="130"/>
      <c r="H622" s="6"/>
      <c r="I622" s="6"/>
      <c r="J622" s="6"/>
      <c r="K622" s="6"/>
      <c r="L622" s="6"/>
      <c r="M622" s="6"/>
      <c r="N622" s="6"/>
      <c r="O622" s="6"/>
      <c r="P622" s="6"/>
      <c r="Q622" s="6"/>
      <c r="R622" s="6"/>
      <c r="S622" s="6"/>
      <c r="T622" s="6"/>
      <c r="U622" s="6"/>
      <c r="V622" s="130"/>
      <c r="W622" s="130"/>
      <c r="X622" s="6"/>
      <c r="Y622" s="130"/>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row>
    <row r="623" spans="1:51" ht="15.75" customHeight="1">
      <c r="A623" s="6"/>
      <c r="B623" s="6"/>
      <c r="C623" s="6"/>
      <c r="D623" s="6"/>
      <c r="E623" s="6"/>
      <c r="F623" s="6"/>
      <c r="G623" s="130"/>
      <c r="H623" s="6"/>
      <c r="I623" s="6"/>
      <c r="J623" s="6"/>
      <c r="K623" s="6"/>
      <c r="L623" s="6"/>
      <c r="M623" s="6"/>
      <c r="N623" s="6"/>
      <c r="O623" s="6"/>
      <c r="P623" s="6"/>
      <c r="Q623" s="6"/>
      <c r="R623" s="6"/>
      <c r="S623" s="6"/>
      <c r="T623" s="6"/>
      <c r="U623" s="6"/>
      <c r="V623" s="130"/>
      <c r="W623" s="130"/>
      <c r="X623" s="6"/>
      <c r="Y623" s="130"/>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row>
    <row r="624" spans="1:51" ht="15.75" customHeight="1">
      <c r="A624" s="6"/>
      <c r="B624" s="6"/>
      <c r="C624" s="6"/>
      <c r="D624" s="6"/>
      <c r="E624" s="6"/>
      <c r="F624" s="6"/>
      <c r="G624" s="130"/>
      <c r="H624" s="6"/>
      <c r="I624" s="6"/>
      <c r="J624" s="6"/>
      <c r="K624" s="6"/>
      <c r="L624" s="6"/>
      <c r="M624" s="6"/>
      <c r="N624" s="6"/>
      <c r="O624" s="6"/>
      <c r="P624" s="6"/>
      <c r="Q624" s="6"/>
      <c r="R624" s="6"/>
      <c r="S624" s="6"/>
      <c r="T624" s="6"/>
      <c r="U624" s="6"/>
      <c r="V624" s="130"/>
      <c r="W624" s="130"/>
      <c r="X624" s="6"/>
      <c r="Y624" s="130"/>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row>
    <row r="625" spans="1:51" ht="15.75" customHeight="1">
      <c r="A625" s="6"/>
      <c r="B625" s="6"/>
      <c r="C625" s="6"/>
      <c r="D625" s="6"/>
      <c r="E625" s="6"/>
      <c r="F625" s="6"/>
      <c r="G625" s="130"/>
      <c r="H625" s="6"/>
      <c r="I625" s="6"/>
      <c r="J625" s="6"/>
      <c r="K625" s="6"/>
      <c r="L625" s="6"/>
      <c r="M625" s="6"/>
      <c r="N625" s="6"/>
      <c r="O625" s="6"/>
      <c r="P625" s="6"/>
      <c r="Q625" s="6"/>
      <c r="R625" s="6"/>
      <c r="S625" s="6"/>
      <c r="T625" s="6"/>
      <c r="U625" s="6"/>
      <c r="V625" s="130"/>
      <c r="W625" s="130"/>
      <c r="X625" s="6"/>
      <c r="Y625" s="130"/>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row>
    <row r="626" spans="1:51" ht="15.75" customHeight="1">
      <c r="A626" s="6"/>
      <c r="B626" s="6"/>
      <c r="C626" s="6"/>
      <c r="D626" s="6"/>
      <c r="E626" s="6"/>
      <c r="F626" s="6"/>
      <c r="G626" s="130"/>
      <c r="H626" s="6"/>
      <c r="I626" s="6"/>
      <c r="J626" s="6"/>
      <c r="K626" s="6"/>
      <c r="L626" s="6"/>
      <c r="M626" s="6"/>
      <c r="N626" s="6"/>
      <c r="O626" s="6"/>
      <c r="P626" s="6"/>
      <c r="Q626" s="6"/>
      <c r="R626" s="6"/>
      <c r="S626" s="6"/>
      <c r="T626" s="6"/>
      <c r="U626" s="6"/>
      <c r="V626" s="130"/>
      <c r="W626" s="130"/>
      <c r="X626" s="6"/>
      <c r="Y626" s="130"/>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row>
    <row r="627" spans="1:51" ht="15.75" customHeight="1">
      <c r="A627" s="6"/>
      <c r="B627" s="6"/>
      <c r="C627" s="6"/>
      <c r="D627" s="6"/>
      <c r="E627" s="6"/>
      <c r="F627" s="6"/>
      <c r="G627" s="130"/>
      <c r="H627" s="6"/>
      <c r="I627" s="6"/>
      <c r="J627" s="6"/>
      <c r="K627" s="6"/>
      <c r="L627" s="6"/>
      <c r="M627" s="6"/>
      <c r="N627" s="6"/>
      <c r="O627" s="6"/>
      <c r="P627" s="6"/>
      <c r="Q627" s="6"/>
      <c r="R627" s="6"/>
      <c r="S627" s="6"/>
      <c r="T627" s="6"/>
      <c r="U627" s="6"/>
      <c r="V627" s="130"/>
      <c r="W627" s="130"/>
      <c r="X627" s="6"/>
      <c r="Y627" s="130"/>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row>
    <row r="628" spans="1:51" ht="15.75" customHeight="1">
      <c r="A628" s="6"/>
      <c r="B628" s="6"/>
      <c r="C628" s="6"/>
      <c r="D628" s="6"/>
      <c r="E628" s="6"/>
      <c r="F628" s="6"/>
      <c r="G628" s="130"/>
      <c r="H628" s="6"/>
      <c r="I628" s="6"/>
      <c r="J628" s="6"/>
      <c r="K628" s="6"/>
      <c r="L628" s="6"/>
      <c r="M628" s="6"/>
      <c r="N628" s="6"/>
      <c r="O628" s="6"/>
      <c r="P628" s="6"/>
      <c r="Q628" s="6"/>
      <c r="R628" s="6"/>
      <c r="S628" s="6"/>
      <c r="T628" s="6"/>
      <c r="U628" s="6"/>
      <c r="V628" s="130"/>
      <c r="W628" s="130"/>
      <c r="X628" s="6"/>
      <c r="Y628" s="130"/>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row>
    <row r="629" spans="1:51" ht="15.75" customHeight="1">
      <c r="A629" s="6"/>
      <c r="B629" s="6"/>
      <c r="C629" s="6"/>
      <c r="D629" s="6"/>
      <c r="E629" s="6"/>
      <c r="F629" s="6"/>
      <c r="G629" s="130"/>
      <c r="H629" s="6"/>
      <c r="I629" s="6"/>
      <c r="J629" s="6"/>
      <c r="K629" s="6"/>
      <c r="L629" s="6"/>
      <c r="M629" s="6"/>
      <c r="N629" s="6"/>
      <c r="O629" s="6"/>
      <c r="P629" s="6"/>
      <c r="Q629" s="6"/>
      <c r="R629" s="6"/>
      <c r="S629" s="6"/>
      <c r="T629" s="6"/>
      <c r="U629" s="6"/>
      <c r="V629" s="130"/>
      <c r="W629" s="130"/>
      <c r="X629" s="6"/>
      <c r="Y629" s="130"/>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row>
    <row r="630" spans="1:51" ht="15.75" customHeight="1">
      <c r="A630" s="6"/>
      <c r="B630" s="6"/>
      <c r="C630" s="6"/>
      <c r="D630" s="6"/>
      <c r="E630" s="6"/>
      <c r="F630" s="6"/>
      <c r="G630" s="130"/>
      <c r="H630" s="6"/>
      <c r="I630" s="6"/>
      <c r="J630" s="6"/>
      <c r="K630" s="6"/>
      <c r="L630" s="6"/>
      <c r="M630" s="6"/>
      <c r="N630" s="6"/>
      <c r="O630" s="6"/>
      <c r="P630" s="6"/>
      <c r="Q630" s="6"/>
      <c r="R630" s="6"/>
      <c r="S630" s="6"/>
      <c r="T630" s="6"/>
      <c r="U630" s="6"/>
      <c r="V630" s="130"/>
      <c r="W630" s="130"/>
      <c r="X630" s="6"/>
      <c r="Y630" s="130"/>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row>
    <row r="631" spans="1:51" ht="15.75" customHeight="1">
      <c r="A631" s="6"/>
      <c r="B631" s="6"/>
      <c r="C631" s="6"/>
      <c r="D631" s="6"/>
      <c r="E631" s="6"/>
      <c r="F631" s="6"/>
      <c r="G631" s="130"/>
      <c r="H631" s="6"/>
      <c r="I631" s="6"/>
      <c r="J631" s="6"/>
      <c r="K631" s="6"/>
      <c r="L631" s="6"/>
      <c r="M631" s="6"/>
      <c r="N631" s="6"/>
      <c r="O631" s="6"/>
      <c r="P631" s="6"/>
      <c r="Q631" s="6"/>
      <c r="R631" s="6"/>
      <c r="S631" s="6"/>
      <c r="T631" s="6"/>
      <c r="U631" s="6"/>
      <c r="V631" s="130"/>
      <c r="W631" s="130"/>
      <c r="X631" s="6"/>
      <c r="Y631" s="130"/>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row>
    <row r="632" spans="1:51" ht="15.75" customHeight="1">
      <c r="A632" s="6"/>
      <c r="B632" s="6"/>
      <c r="C632" s="6"/>
      <c r="D632" s="6"/>
      <c r="E632" s="6"/>
      <c r="F632" s="6"/>
      <c r="G632" s="130"/>
      <c r="H632" s="6"/>
      <c r="I632" s="6"/>
      <c r="J632" s="6"/>
      <c r="K632" s="6"/>
      <c r="L632" s="6"/>
      <c r="M632" s="6"/>
      <c r="N632" s="6"/>
      <c r="O632" s="6"/>
      <c r="P632" s="6"/>
      <c r="Q632" s="6"/>
      <c r="R632" s="6"/>
      <c r="S632" s="6"/>
      <c r="T632" s="6"/>
      <c r="U632" s="6"/>
      <c r="V632" s="130"/>
      <c r="W632" s="130"/>
      <c r="X632" s="6"/>
      <c r="Y632" s="130"/>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row>
    <row r="633" spans="1:51" ht="15.75" customHeight="1">
      <c r="A633" s="6"/>
      <c r="B633" s="6"/>
      <c r="C633" s="6"/>
      <c r="D633" s="6"/>
      <c r="E633" s="6"/>
      <c r="F633" s="6"/>
      <c r="G633" s="130"/>
      <c r="H633" s="6"/>
      <c r="I633" s="6"/>
      <c r="J633" s="6"/>
      <c r="K633" s="6"/>
      <c r="L633" s="6"/>
      <c r="M633" s="6"/>
      <c r="N633" s="6"/>
      <c r="O633" s="6"/>
      <c r="P633" s="6"/>
      <c r="Q633" s="6"/>
      <c r="R633" s="6"/>
      <c r="S633" s="6"/>
      <c r="T633" s="6"/>
      <c r="U633" s="6"/>
      <c r="V633" s="130"/>
      <c r="W633" s="130"/>
      <c r="X633" s="6"/>
      <c r="Y633" s="130"/>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row>
    <row r="634" spans="1:51" ht="15.75" customHeight="1">
      <c r="A634" s="6"/>
      <c r="B634" s="6"/>
      <c r="C634" s="6"/>
      <c r="D634" s="6"/>
      <c r="E634" s="6"/>
      <c r="F634" s="6"/>
      <c r="G634" s="130"/>
      <c r="H634" s="6"/>
      <c r="I634" s="6"/>
      <c r="J634" s="6"/>
      <c r="K634" s="6"/>
      <c r="L634" s="6"/>
      <c r="M634" s="6"/>
      <c r="N634" s="6"/>
      <c r="O634" s="6"/>
      <c r="P634" s="6"/>
      <c r="Q634" s="6"/>
      <c r="R634" s="6"/>
      <c r="S634" s="6"/>
      <c r="T634" s="6"/>
      <c r="U634" s="6"/>
      <c r="V634" s="130"/>
      <c r="W634" s="130"/>
      <c r="X634" s="6"/>
      <c r="Y634" s="130"/>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row>
    <row r="635" spans="1:51" ht="15.75" customHeight="1">
      <c r="A635" s="6"/>
      <c r="B635" s="6"/>
      <c r="C635" s="6"/>
      <c r="D635" s="6"/>
      <c r="E635" s="6"/>
      <c r="F635" s="6"/>
      <c r="G635" s="130"/>
      <c r="H635" s="6"/>
      <c r="I635" s="6"/>
      <c r="J635" s="6"/>
      <c r="K635" s="6"/>
      <c r="L635" s="6"/>
      <c r="M635" s="6"/>
      <c r="N635" s="6"/>
      <c r="O635" s="6"/>
      <c r="P635" s="6"/>
      <c r="Q635" s="6"/>
      <c r="R635" s="6"/>
      <c r="S635" s="6"/>
      <c r="T635" s="6"/>
      <c r="U635" s="6"/>
      <c r="V635" s="130"/>
      <c r="W635" s="130"/>
      <c r="X635" s="6"/>
      <c r="Y635" s="130"/>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row>
    <row r="636" spans="1:51" ht="15.75" customHeight="1">
      <c r="A636" s="6"/>
      <c r="B636" s="6"/>
      <c r="C636" s="6"/>
      <c r="D636" s="6"/>
      <c r="E636" s="6"/>
      <c r="F636" s="6"/>
      <c r="G636" s="130"/>
      <c r="H636" s="6"/>
      <c r="I636" s="6"/>
      <c r="J636" s="6"/>
      <c r="K636" s="6"/>
      <c r="L636" s="6"/>
      <c r="M636" s="6"/>
      <c r="N636" s="6"/>
      <c r="O636" s="6"/>
      <c r="P636" s="6"/>
      <c r="Q636" s="6"/>
      <c r="R636" s="6"/>
      <c r="S636" s="6"/>
      <c r="T636" s="6"/>
      <c r="U636" s="6"/>
      <c r="V636" s="130"/>
      <c r="W636" s="130"/>
      <c r="X636" s="6"/>
      <c r="Y636" s="130"/>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row>
    <row r="637" spans="1:51" ht="15.75" customHeight="1">
      <c r="A637" s="6"/>
      <c r="B637" s="6"/>
      <c r="C637" s="6"/>
      <c r="D637" s="6"/>
      <c r="E637" s="6"/>
      <c r="F637" s="6"/>
      <c r="G637" s="130"/>
      <c r="H637" s="6"/>
      <c r="I637" s="6"/>
      <c r="J637" s="6"/>
      <c r="K637" s="6"/>
      <c r="L637" s="6"/>
      <c r="M637" s="6"/>
      <c r="N637" s="6"/>
      <c r="O637" s="6"/>
      <c r="P637" s="6"/>
      <c r="Q637" s="6"/>
      <c r="R637" s="6"/>
      <c r="S637" s="6"/>
      <c r="T637" s="6"/>
      <c r="U637" s="6"/>
      <c r="V637" s="130"/>
      <c r="W637" s="130"/>
      <c r="X637" s="6"/>
      <c r="Y637" s="130"/>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row>
    <row r="638" spans="1:51" ht="15.75" customHeight="1">
      <c r="A638" s="6"/>
      <c r="B638" s="6"/>
      <c r="C638" s="6"/>
      <c r="D638" s="6"/>
      <c r="E638" s="6"/>
      <c r="F638" s="6"/>
      <c r="G638" s="130"/>
      <c r="H638" s="6"/>
      <c r="I638" s="6"/>
      <c r="J638" s="6"/>
      <c r="K638" s="6"/>
      <c r="L638" s="6"/>
      <c r="M638" s="6"/>
      <c r="N638" s="6"/>
      <c r="O638" s="6"/>
      <c r="P638" s="6"/>
      <c r="Q638" s="6"/>
      <c r="R638" s="6"/>
      <c r="S638" s="6"/>
      <c r="T638" s="6"/>
      <c r="U638" s="6"/>
      <c r="V638" s="130"/>
      <c r="W638" s="130"/>
      <c r="X638" s="6"/>
      <c r="Y638" s="130"/>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row>
    <row r="639" spans="1:51" ht="15.75" customHeight="1">
      <c r="A639" s="6"/>
      <c r="B639" s="6"/>
      <c r="C639" s="6"/>
      <c r="D639" s="6"/>
      <c r="E639" s="6"/>
      <c r="F639" s="6"/>
      <c r="G639" s="130"/>
      <c r="H639" s="6"/>
      <c r="I639" s="6"/>
      <c r="J639" s="6"/>
      <c r="K639" s="6"/>
      <c r="L639" s="6"/>
      <c r="M639" s="6"/>
      <c r="N639" s="6"/>
      <c r="O639" s="6"/>
      <c r="P639" s="6"/>
      <c r="Q639" s="6"/>
      <c r="R639" s="6"/>
      <c r="S639" s="6"/>
      <c r="T639" s="6"/>
      <c r="U639" s="6"/>
      <c r="V639" s="130"/>
      <c r="W639" s="130"/>
      <c r="X639" s="6"/>
      <c r="Y639" s="130"/>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row>
    <row r="640" spans="1:51" ht="15.75" customHeight="1">
      <c r="A640" s="6"/>
      <c r="B640" s="6"/>
      <c r="C640" s="6"/>
      <c r="D640" s="6"/>
      <c r="E640" s="6"/>
      <c r="F640" s="6"/>
      <c r="G640" s="130"/>
      <c r="H640" s="6"/>
      <c r="I640" s="6"/>
      <c r="J640" s="6"/>
      <c r="K640" s="6"/>
      <c r="L640" s="6"/>
      <c r="M640" s="6"/>
      <c r="N640" s="6"/>
      <c r="O640" s="6"/>
      <c r="P640" s="6"/>
      <c r="Q640" s="6"/>
      <c r="R640" s="6"/>
      <c r="S640" s="6"/>
      <c r="T640" s="6"/>
      <c r="U640" s="6"/>
      <c r="V640" s="130"/>
      <c r="W640" s="130"/>
      <c r="X640" s="6"/>
      <c r="Y640" s="130"/>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row>
    <row r="641" spans="1:51" ht="15.75" customHeight="1">
      <c r="A641" s="6"/>
      <c r="B641" s="6"/>
      <c r="C641" s="6"/>
      <c r="D641" s="6"/>
      <c r="E641" s="6"/>
      <c r="F641" s="6"/>
      <c r="G641" s="130"/>
      <c r="H641" s="6"/>
      <c r="I641" s="6"/>
      <c r="J641" s="6"/>
      <c r="K641" s="6"/>
      <c r="L641" s="6"/>
      <c r="M641" s="6"/>
      <c r="N641" s="6"/>
      <c r="O641" s="6"/>
      <c r="P641" s="6"/>
      <c r="Q641" s="6"/>
      <c r="R641" s="6"/>
      <c r="S641" s="6"/>
      <c r="T641" s="6"/>
      <c r="U641" s="6"/>
      <c r="V641" s="130"/>
      <c r="W641" s="130"/>
      <c r="X641" s="6"/>
      <c r="Y641" s="130"/>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row>
    <row r="642" spans="1:51" ht="15.75" customHeight="1">
      <c r="A642" s="6"/>
      <c r="B642" s="6"/>
      <c r="C642" s="6"/>
      <c r="D642" s="6"/>
      <c r="E642" s="6"/>
      <c r="F642" s="6"/>
      <c r="G642" s="130"/>
      <c r="H642" s="6"/>
      <c r="I642" s="6"/>
      <c r="J642" s="6"/>
      <c r="K642" s="6"/>
      <c r="L642" s="6"/>
      <c r="M642" s="6"/>
      <c r="N642" s="6"/>
      <c r="O642" s="6"/>
      <c r="P642" s="6"/>
      <c r="Q642" s="6"/>
      <c r="R642" s="6"/>
      <c r="S642" s="6"/>
      <c r="T642" s="6"/>
      <c r="U642" s="6"/>
      <c r="V642" s="130"/>
      <c r="W642" s="130"/>
      <c r="X642" s="6"/>
      <c r="Y642" s="130"/>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row>
    <row r="643" spans="1:51" ht="15.75" customHeight="1">
      <c r="A643" s="6"/>
      <c r="B643" s="6"/>
      <c r="C643" s="6"/>
      <c r="D643" s="6"/>
      <c r="E643" s="6"/>
      <c r="F643" s="6"/>
      <c r="G643" s="130"/>
      <c r="H643" s="6"/>
      <c r="I643" s="6"/>
      <c r="J643" s="6"/>
      <c r="K643" s="6"/>
      <c r="L643" s="6"/>
      <c r="M643" s="6"/>
      <c r="N643" s="6"/>
      <c r="O643" s="6"/>
      <c r="P643" s="6"/>
      <c r="Q643" s="6"/>
      <c r="R643" s="6"/>
      <c r="S643" s="6"/>
      <c r="T643" s="6"/>
      <c r="U643" s="6"/>
      <c r="V643" s="130"/>
      <c r="W643" s="130"/>
      <c r="X643" s="6"/>
      <c r="Y643" s="130"/>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row>
    <row r="644" spans="1:51" ht="15.75" customHeight="1">
      <c r="A644" s="6"/>
      <c r="B644" s="6"/>
      <c r="C644" s="6"/>
      <c r="D644" s="6"/>
      <c r="E644" s="6"/>
      <c r="F644" s="6"/>
      <c r="G644" s="130"/>
      <c r="H644" s="6"/>
      <c r="I644" s="6"/>
      <c r="J644" s="6"/>
      <c r="K644" s="6"/>
      <c r="L644" s="6"/>
      <c r="M644" s="6"/>
      <c r="N644" s="6"/>
      <c r="O644" s="6"/>
      <c r="P644" s="6"/>
      <c r="Q644" s="6"/>
      <c r="R644" s="6"/>
      <c r="S644" s="6"/>
      <c r="T644" s="6"/>
      <c r="U644" s="6"/>
      <c r="V644" s="130"/>
      <c r="W644" s="130"/>
      <c r="X644" s="6"/>
      <c r="Y644" s="130"/>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row>
    <row r="645" spans="1:51" ht="15.75" customHeight="1">
      <c r="A645" s="6"/>
      <c r="B645" s="6"/>
      <c r="C645" s="6"/>
      <c r="D645" s="6"/>
      <c r="E645" s="6"/>
      <c r="F645" s="6"/>
      <c r="G645" s="130"/>
      <c r="H645" s="6"/>
      <c r="I645" s="6"/>
      <c r="J645" s="6"/>
      <c r="K645" s="6"/>
      <c r="L645" s="6"/>
      <c r="M645" s="6"/>
      <c r="N645" s="6"/>
      <c r="O645" s="6"/>
      <c r="P645" s="6"/>
      <c r="Q645" s="6"/>
      <c r="R645" s="6"/>
      <c r="S645" s="6"/>
      <c r="T645" s="6"/>
      <c r="U645" s="6"/>
      <c r="V645" s="130"/>
      <c r="W645" s="130"/>
      <c r="X645" s="6"/>
      <c r="Y645" s="130"/>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row>
    <row r="646" spans="1:51" ht="15.75" customHeight="1">
      <c r="A646" s="6"/>
      <c r="B646" s="6"/>
      <c r="C646" s="6"/>
      <c r="D646" s="6"/>
      <c r="E646" s="6"/>
      <c r="F646" s="6"/>
      <c r="G646" s="130"/>
      <c r="H646" s="6"/>
      <c r="I646" s="6"/>
      <c r="J646" s="6"/>
      <c r="K646" s="6"/>
      <c r="L646" s="6"/>
      <c r="M646" s="6"/>
      <c r="N646" s="6"/>
      <c r="O646" s="6"/>
      <c r="P646" s="6"/>
      <c r="Q646" s="6"/>
      <c r="R646" s="6"/>
      <c r="S646" s="6"/>
      <c r="T646" s="6"/>
      <c r="U646" s="6"/>
      <c r="V646" s="130"/>
      <c r="W646" s="130"/>
      <c r="X646" s="6"/>
      <c r="Y646" s="130"/>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row>
    <row r="647" spans="1:51" ht="15.75" customHeight="1">
      <c r="A647" s="6"/>
      <c r="B647" s="6"/>
      <c r="C647" s="6"/>
      <c r="D647" s="6"/>
      <c r="E647" s="6"/>
      <c r="F647" s="6"/>
      <c r="G647" s="130"/>
      <c r="H647" s="6"/>
      <c r="I647" s="6"/>
      <c r="J647" s="6"/>
      <c r="K647" s="6"/>
      <c r="L647" s="6"/>
      <c r="M647" s="6"/>
      <c r="N647" s="6"/>
      <c r="O647" s="6"/>
      <c r="P647" s="6"/>
      <c r="Q647" s="6"/>
      <c r="R647" s="6"/>
      <c r="S647" s="6"/>
      <c r="T647" s="6"/>
      <c r="U647" s="6"/>
      <c r="V647" s="130"/>
      <c r="W647" s="130"/>
      <c r="X647" s="6"/>
      <c r="Y647" s="130"/>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row>
    <row r="648" spans="1:51" ht="15.75" customHeight="1">
      <c r="A648" s="6"/>
      <c r="B648" s="6"/>
      <c r="C648" s="6"/>
      <c r="D648" s="6"/>
      <c r="E648" s="6"/>
      <c r="F648" s="6"/>
      <c r="G648" s="130"/>
      <c r="H648" s="6"/>
      <c r="I648" s="6"/>
      <c r="J648" s="6"/>
      <c r="K648" s="6"/>
      <c r="L648" s="6"/>
      <c r="M648" s="6"/>
      <c r="N648" s="6"/>
      <c r="O648" s="6"/>
      <c r="P648" s="6"/>
      <c r="Q648" s="6"/>
      <c r="R648" s="6"/>
      <c r="S648" s="6"/>
      <c r="T648" s="6"/>
      <c r="U648" s="6"/>
      <c r="V648" s="130"/>
      <c r="W648" s="130"/>
      <c r="X648" s="6"/>
      <c r="Y648" s="130"/>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row>
    <row r="649" spans="1:51" ht="15.75" customHeight="1">
      <c r="A649" s="6"/>
      <c r="B649" s="6"/>
      <c r="C649" s="6"/>
      <c r="D649" s="6"/>
      <c r="E649" s="6"/>
      <c r="F649" s="6"/>
      <c r="G649" s="130"/>
      <c r="H649" s="6"/>
      <c r="I649" s="6"/>
      <c r="J649" s="6"/>
      <c r="K649" s="6"/>
      <c r="L649" s="6"/>
      <c r="M649" s="6"/>
      <c r="N649" s="6"/>
      <c r="O649" s="6"/>
      <c r="P649" s="6"/>
      <c r="Q649" s="6"/>
      <c r="R649" s="6"/>
      <c r="S649" s="6"/>
      <c r="T649" s="6"/>
      <c r="U649" s="6"/>
      <c r="V649" s="130"/>
      <c r="W649" s="130"/>
      <c r="X649" s="6"/>
      <c r="Y649" s="130"/>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row>
    <row r="650" spans="1:51" ht="15.75" customHeight="1">
      <c r="A650" s="6"/>
      <c r="B650" s="6"/>
      <c r="C650" s="6"/>
      <c r="D650" s="6"/>
      <c r="E650" s="6"/>
      <c r="F650" s="6"/>
      <c r="G650" s="130"/>
      <c r="H650" s="6"/>
      <c r="I650" s="6"/>
      <c r="J650" s="6"/>
      <c r="K650" s="6"/>
      <c r="L650" s="6"/>
      <c r="M650" s="6"/>
      <c r="N650" s="6"/>
      <c r="O650" s="6"/>
      <c r="P650" s="6"/>
      <c r="Q650" s="6"/>
      <c r="R650" s="6"/>
      <c r="S650" s="6"/>
      <c r="T650" s="6"/>
      <c r="U650" s="6"/>
      <c r="V650" s="130"/>
      <c r="W650" s="130"/>
      <c r="X650" s="6"/>
      <c r="Y650" s="130"/>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row>
    <row r="651" spans="1:51" ht="15.75" customHeight="1">
      <c r="A651" s="6"/>
      <c r="B651" s="6"/>
      <c r="C651" s="6"/>
      <c r="D651" s="6"/>
      <c r="E651" s="6"/>
      <c r="F651" s="6"/>
      <c r="G651" s="130"/>
      <c r="H651" s="6"/>
      <c r="I651" s="6"/>
      <c r="J651" s="6"/>
      <c r="K651" s="6"/>
      <c r="L651" s="6"/>
      <c r="M651" s="6"/>
      <c r="N651" s="6"/>
      <c r="O651" s="6"/>
      <c r="P651" s="6"/>
      <c r="Q651" s="6"/>
      <c r="R651" s="6"/>
      <c r="S651" s="6"/>
      <c r="T651" s="6"/>
      <c r="U651" s="6"/>
      <c r="V651" s="130"/>
      <c r="W651" s="130"/>
      <c r="X651" s="6"/>
      <c r="Y651" s="130"/>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row>
    <row r="652" spans="1:51" ht="15.75" customHeight="1">
      <c r="A652" s="6"/>
      <c r="B652" s="6"/>
      <c r="C652" s="6"/>
      <c r="D652" s="6"/>
      <c r="E652" s="6"/>
      <c r="F652" s="6"/>
      <c r="G652" s="130"/>
      <c r="H652" s="6"/>
      <c r="I652" s="6"/>
      <c r="J652" s="6"/>
      <c r="K652" s="6"/>
      <c r="L652" s="6"/>
      <c r="M652" s="6"/>
      <c r="N652" s="6"/>
      <c r="O652" s="6"/>
      <c r="P652" s="6"/>
      <c r="Q652" s="6"/>
      <c r="R652" s="6"/>
      <c r="S652" s="6"/>
      <c r="T652" s="6"/>
      <c r="U652" s="6"/>
      <c r="V652" s="130"/>
      <c r="W652" s="130"/>
      <c r="X652" s="6"/>
      <c r="Y652" s="130"/>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row>
    <row r="653" spans="1:51" ht="15.75" customHeight="1">
      <c r="A653" s="6"/>
      <c r="B653" s="6"/>
      <c r="C653" s="6"/>
      <c r="D653" s="6"/>
      <c r="E653" s="6"/>
      <c r="F653" s="6"/>
      <c r="G653" s="130"/>
      <c r="H653" s="6"/>
      <c r="I653" s="6"/>
      <c r="J653" s="6"/>
      <c r="K653" s="6"/>
      <c r="L653" s="6"/>
      <c r="M653" s="6"/>
      <c r="N653" s="6"/>
      <c r="O653" s="6"/>
      <c r="P653" s="6"/>
      <c r="Q653" s="6"/>
      <c r="R653" s="6"/>
      <c r="S653" s="6"/>
      <c r="T653" s="6"/>
      <c r="U653" s="6"/>
      <c r="V653" s="130"/>
      <c r="W653" s="130"/>
      <c r="X653" s="6"/>
      <c r="Y653" s="130"/>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row>
    <row r="654" spans="1:51" ht="15.75" customHeight="1">
      <c r="A654" s="6"/>
      <c r="B654" s="6"/>
      <c r="C654" s="6"/>
      <c r="D654" s="6"/>
      <c r="E654" s="6"/>
      <c r="F654" s="6"/>
      <c r="G654" s="130"/>
      <c r="H654" s="6"/>
      <c r="I654" s="6"/>
      <c r="J654" s="6"/>
      <c r="K654" s="6"/>
      <c r="L654" s="6"/>
      <c r="M654" s="6"/>
      <c r="N654" s="6"/>
      <c r="O654" s="6"/>
      <c r="P654" s="6"/>
      <c r="Q654" s="6"/>
      <c r="R654" s="6"/>
      <c r="S654" s="6"/>
      <c r="T654" s="6"/>
      <c r="U654" s="6"/>
      <c r="V654" s="130"/>
      <c r="W654" s="130"/>
      <c r="X654" s="6"/>
      <c r="Y654" s="130"/>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row>
    <row r="655" spans="1:51" ht="15.75" customHeight="1">
      <c r="A655" s="6"/>
      <c r="B655" s="6"/>
      <c r="C655" s="6"/>
      <c r="D655" s="6"/>
      <c r="E655" s="6"/>
      <c r="F655" s="6"/>
      <c r="G655" s="130"/>
      <c r="H655" s="6"/>
      <c r="I655" s="6"/>
      <c r="J655" s="6"/>
      <c r="K655" s="6"/>
      <c r="L655" s="6"/>
      <c r="M655" s="6"/>
      <c r="N655" s="6"/>
      <c r="O655" s="6"/>
      <c r="P655" s="6"/>
      <c r="Q655" s="6"/>
      <c r="R655" s="6"/>
      <c r="S655" s="6"/>
      <c r="T655" s="6"/>
      <c r="U655" s="6"/>
      <c r="V655" s="130"/>
      <c r="W655" s="130"/>
      <c r="X655" s="6"/>
      <c r="Y655" s="130"/>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row>
    <row r="656" spans="1:51" ht="15.75" customHeight="1">
      <c r="A656" s="6"/>
      <c r="B656" s="6"/>
      <c r="C656" s="6"/>
      <c r="D656" s="6"/>
      <c r="E656" s="6"/>
      <c r="F656" s="6"/>
      <c r="G656" s="130"/>
      <c r="H656" s="6"/>
      <c r="I656" s="6"/>
      <c r="J656" s="6"/>
      <c r="K656" s="6"/>
      <c r="L656" s="6"/>
      <c r="M656" s="6"/>
      <c r="N656" s="6"/>
      <c r="O656" s="6"/>
      <c r="P656" s="6"/>
      <c r="Q656" s="6"/>
      <c r="R656" s="6"/>
      <c r="S656" s="6"/>
      <c r="T656" s="6"/>
      <c r="U656" s="6"/>
      <c r="V656" s="130"/>
      <c r="W656" s="130"/>
      <c r="X656" s="6"/>
      <c r="Y656" s="130"/>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row>
    <row r="657" spans="1:51" ht="15.75" customHeight="1">
      <c r="A657" s="6"/>
      <c r="B657" s="6"/>
      <c r="C657" s="6"/>
      <c r="D657" s="6"/>
      <c r="E657" s="6"/>
      <c r="F657" s="6"/>
      <c r="G657" s="130"/>
      <c r="H657" s="6"/>
      <c r="I657" s="6"/>
      <c r="J657" s="6"/>
      <c r="K657" s="6"/>
      <c r="L657" s="6"/>
      <c r="M657" s="6"/>
      <c r="N657" s="6"/>
      <c r="O657" s="6"/>
      <c r="P657" s="6"/>
      <c r="Q657" s="6"/>
      <c r="R657" s="6"/>
      <c r="S657" s="6"/>
      <c r="T657" s="6"/>
      <c r="U657" s="6"/>
      <c r="V657" s="130"/>
      <c r="W657" s="130"/>
      <c r="X657" s="6"/>
      <c r="Y657" s="130"/>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row>
    <row r="658" spans="1:51" ht="15.75" customHeight="1">
      <c r="A658" s="6"/>
      <c r="B658" s="6"/>
      <c r="C658" s="6"/>
      <c r="D658" s="6"/>
      <c r="E658" s="6"/>
      <c r="F658" s="6"/>
      <c r="G658" s="130"/>
      <c r="H658" s="6"/>
      <c r="I658" s="6"/>
      <c r="J658" s="6"/>
      <c r="K658" s="6"/>
      <c r="L658" s="6"/>
      <c r="M658" s="6"/>
      <c r="N658" s="6"/>
      <c r="O658" s="6"/>
      <c r="P658" s="6"/>
      <c r="Q658" s="6"/>
      <c r="R658" s="6"/>
      <c r="S658" s="6"/>
      <c r="T658" s="6"/>
      <c r="U658" s="6"/>
      <c r="V658" s="130"/>
      <c r="W658" s="130"/>
      <c r="X658" s="6"/>
      <c r="Y658" s="130"/>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row>
    <row r="659" spans="1:51" ht="15.75" customHeight="1">
      <c r="A659" s="6"/>
      <c r="B659" s="6"/>
      <c r="C659" s="6"/>
      <c r="D659" s="6"/>
      <c r="E659" s="6"/>
      <c r="F659" s="6"/>
      <c r="G659" s="130"/>
      <c r="H659" s="6"/>
      <c r="I659" s="6"/>
      <c r="J659" s="6"/>
      <c r="K659" s="6"/>
      <c r="L659" s="6"/>
      <c r="M659" s="6"/>
      <c r="N659" s="6"/>
      <c r="O659" s="6"/>
      <c r="P659" s="6"/>
      <c r="Q659" s="6"/>
      <c r="R659" s="6"/>
      <c r="S659" s="6"/>
      <c r="T659" s="6"/>
      <c r="U659" s="6"/>
      <c r="V659" s="130"/>
      <c r="W659" s="130"/>
      <c r="X659" s="6"/>
      <c r="Y659" s="130"/>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row>
    <row r="660" spans="1:51" ht="15.75" customHeight="1">
      <c r="A660" s="6"/>
      <c r="B660" s="6"/>
      <c r="C660" s="6"/>
      <c r="D660" s="6"/>
      <c r="E660" s="6"/>
      <c r="F660" s="6"/>
      <c r="G660" s="130"/>
      <c r="H660" s="6"/>
      <c r="I660" s="6"/>
      <c r="J660" s="6"/>
      <c r="K660" s="6"/>
      <c r="L660" s="6"/>
      <c r="M660" s="6"/>
      <c r="N660" s="6"/>
      <c r="O660" s="6"/>
      <c r="P660" s="6"/>
      <c r="Q660" s="6"/>
      <c r="R660" s="6"/>
      <c r="S660" s="6"/>
      <c r="T660" s="6"/>
      <c r="U660" s="6"/>
      <c r="V660" s="130"/>
      <c r="W660" s="130"/>
      <c r="X660" s="6"/>
      <c r="Y660" s="130"/>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row>
    <row r="661" spans="1:51" ht="15.75" customHeight="1">
      <c r="A661" s="6"/>
      <c r="B661" s="6"/>
      <c r="C661" s="6"/>
      <c r="D661" s="6"/>
      <c r="E661" s="6"/>
      <c r="F661" s="6"/>
      <c r="G661" s="130"/>
      <c r="H661" s="6"/>
      <c r="I661" s="6"/>
      <c r="J661" s="6"/>
      <c r="K661" s="6"/>
      <c r="L661" s="6"/>
      <c r="M661" s="6"/>
      <c r="N661" s="6"/>
      <c r="O661" s="6"/>
      <c r="P661" s="6"/>
      <c r="Q661" s="6"/>
      <c r="R661" s="6"/>
      <c r="S661" s="6"/>
      <c r="T661" s="6"/>
      <c r="U661" s="6"/>
      <c r="V661" s="130"/>
      <c r="W661" s="130"/>
      <c r="X661" s="6"/>
      <c r="Y661" s="130"/>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row>
    <row r="662" spans="1:51" ht="15.75" customHeight="1">
      <c r="A662" s="6"/>
      <c r="B662" s="6"/>
      <c r="C662" s="6"/>
      <c r="D662" s="6"/>
      <c r="E662" s="6"/>
      <c r="F662" s="6"/>
      <c r="G662" s="130"/>
      <c r="H662" s="6"/>
      <c r="I662" s="6"/>
      <c r="J662" s="6"/>
      <c r="K662" s="6"/>
      <c r="L662" s="6"/>
      <c r="M662" s="6"/>
      <c r="N662" s="6"/>
      <c r="O662" s="6"/>
      <c r="P662" s="6"/>
      <c r="Q662" s="6"/>
      <c r="R662" s="6"/>
      <c r="S662" s="6"/>
      <c r="T662" s="6"/>
      <c r="U662" s="6"/>
      <c r="V662" s="130"/>
      <c r="W662" s="130"/>
      <c r="X662" s="6"/>
      <c r="Y662" s="130"/>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row>
    <row r="663" spans="1:51" ht="15.75" customHeight="1">
      <c r="A663" s="6"/>
      <c r="B663" s="6"/>
      <c r="C663" s="6"/>
      <c r="D663" s="6"/>
      <c r="E663" s="6"/>
      <c r="F663" s="6"/>
      <c r="G663" s="130"/>
      <c r="H663" s="6"/>
      <c r="I663" s="6"/>
      <c r="J663" s="6"/>
      <c r="K663" s="6"/>
      <c r="L663" s="6"/>
      <c r="M663" s="6"/>
      <c r="N663" s="6"/>
      <c r="O663" s="6"/>
      <c r="P663" s="6"/>
      <c r="Q663" s="6"/>
      <c r="R663" s="6"/>
      <c r="S663" s="6"/>
      <c r="T663" s="6"/>
      <c r="U663" s="6"/>
      <c r="V663" s="130"/>
      <c r="W663" s="130"/>
      <c r="X663" s="6"/>
      <c r="Y663" s="130"/>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row>
    <row r="664" spans="1:51" ht="15.75" customHeight="1">
      <c r="A664" s="6"/>
      <c r="B664" s="6"/>
      <c r="C664" s="6"/>
      <c r="D664" s="6"/>
      <c r="E664" s="6"/>
      <c r="F664" s="6"/>
      <c r="G664" s="130"/>
      <c r="H664" s="6"/>
      <c r="I664" s="6"/>
      <c r="J664" s="6"/>
      <c r="K664" s="6"/>
      <c r="L664" s="6"/>
      <c r="M664" s="6"/>
      <c r="N664" s="6"/>
      <c r="O664" s="6"/>
      <c r="P664" s="6"/>
      <c r="Q664" s="6"/>
      <c r="R664" s="6"/>
      <c r="S664" s="6"/>
      <c r="T664" s="6"/>
      <c r="U664" s="6"/>
      <c r="V664" s="130"/>
      <c r="W664" s="130"/>
      <c r="X664" s="6"/>
      <c r="Y664" s="130"/>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row>
    <row r="665" spans="1:51" ht="15.75" customHeight="1">
      <c r="A665" s="6"/>
      <c r="B665" s="6"/>
      <c r="C665" s="6"/>
      <c r="D665" s="6"/>
      <c r="E665" s="6"/>
      <c r="F665" s="6"/>
      <c r="G665" s="130"/>
      <c r="H665" s="6"/>
      <c r="I665" s="6"/>
      <c r="J665" s="6"/>
      <c r="K665" s="6"/>
      <c r="L665" s="6"/>
      <c r="M665" s="6"/>
      <c r="N665" s="6"/>
      <c r="O665" s="6"/>
      <c r="P665" s="6"/>
      <c r="Q665" s="6"/>
      <c r="R665" s="6"/>
      <c r="S665" s="6"/>
      <c r="T665" s="6"/>
      <c r="U665" s="6"/>
      <c r="V665" s="130"/>
      <c r="W665" s="130"/>
      <c r="X665" s="6"/>
      <c r="Y665" s="130"/>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row>
    <row r="666" spans="1:51" ht="15.75" customHeight="1">
      <c r="A666" s="6"/>
      <c r="B666" s="6"/>
      <c r="C666" s="6"/>
      <c r="D666" s="6"/>
      <c r="E666" s="6"/>
      <c r="F666" s="6"/>
      <c r="G666" s="130"/>
      <c r="H666" s="6"/>
      <c r="I666" s="6"/>
      <c r="J666" s="6"/>
      <c r="K666" s="6"/>
      <c r="L666" s="6"/>
      <c r="M666" s="6"/>
      <c r="N666" s="6"/>
      <c r="O666" s="6"/>
      <c r="P666" s="6"/>
      <c r="Q666" s="6"/>
      <c r="R666" s="6"/>
      <c r="S666" s="6"/>
      <c r="T666" s="6"/>
      <c r="U666" s="6"/>
      <c r="V666" s="130"/>
      <c r="W666" s="130"/>
      <c r="X666" s="6"/>
      <c r="Y666" s="130"/>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row>
    <row r="667" spans="1:51" ht="15.75" customHeight="1">
      <c r="A667" s="6"/>
      <c r="B667" s="6"/>
      <c r="C667" s="6"/>
      <c r="D667" s="6"/>
      <c r="E667" s="6"/>
      <c r="F667" s="6"/>
      <c r="G667" s="130"/>
      <c r="H667" s="6"/>
      <c r="I667" s="6"/>
      <c r="J667" s="6"/>
      <c r="K667" s="6"/>
      <c r="L667" s="6"/>
      <c r="M667" s="6"/>
      <c r="N667" s="6"/>
      <c r="O667" s="6"/>
      <c r="P667" s="6"/>
      <c r="Q667" s="6"/>
      <c r="R667" s="6"/>
      <c r="S667" s="6"/>
      <c r="T667" s="6"/>
      <c r="U667" s="6"/>
      <c r="V667" s="130"/>
      <c r="W667" s="130"/>
      <c r="X667" s="6"/>
      <c r="Y667" s="130"/>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row>
    <row r="668" spans="1:51" ht="15.75" customHeight="1">
      <c r="A668" s="6"/>
      <c r="B668" s="6"/>
      <c r="C668" s="6"/>
      <c r="D668" s="6"/>
      <c r="E668" s="6"/>
      <c r="F668" s="6"/>
      <c r="G668" s="130"/>
      <c r="H668" s="6"/>
      <c r="I668" s="6"/>
      <c r="J668" s="6"/>
      <c r="K668" s="6"/>
      <c r="L668" s="6"/>
      <c r="M668" s="6"/>
      <c r="N668" s="6"/>
      <c r="O668" s="6"/>
      <c r="P668" s="6"/>
      <c r="Q668" s="6"/>
      <c r="R668" s="6"/>
      <c r="S668" s="6"/>
      <c r="T668" s="6"/>
      <c r="U668" s="6"/>
      <c r="V668" s="130"/>
      <c r="W668" s="130"/>
      <c r="X668" s="6"/>
      <c r="Y668" s="130"/>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row>
    <row r="669" spans="1:51" ht="15.75" customHeight="1">
      <c r="A669" s="6"/>
      <c r="B669" s="6"/>
      <c r="C669" s="6"/>
      <c r="D669" s="6"/>
      <c r="E669" s="6"/>
      <c r="F669" s="6"/>
      <c r="G669" s="130"/>
      <c r="H669" s="6"/>
      <c r="I669" s="6"/>
      <c r="J669" s="6"/>
      <c r="K669" s="6"/>
      <c r="L669" s="6"/>
      <c r="M669" s="6"/>
      <c r="N669" s="6"/>
      <c r="O669" s="6"/>
      <c r="P669" s="6"/>
      <c r="Q669" s="6"/>
      <c r="R669" s="6"/>
      <c r="S669" s="6"/>
      <c r="T669" s="6"/>
      <c r="U669" s="6"/>
      <c r="V669" s="130"/>
      <c r="W669" s="130"/>
      <c r="X669" s="6"/>
      <c r="Y669" s="130"/>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row>
    <row r="670" spans="1:51" ht="15.75" customHeight="1">
      <c r="A670" s="6"/>
      <c r="B670" s="6"/>
      <c r="C670" s="6"/>
      <c r="D670" s="6"/>
      <c r="E670" s="6"/>
      <c r="F670" s="6"/>
      <c r="G670" s="130"/>
      <c r="H670" s="6"/>
      <c r="I670" s="6"/>
      <c r="J670" s="6"/>
      <c r="K670" s="6"/>
      <c r="L670" s="6"/>
      <c r="M670" s="6"/>
      <c r="N670" s="6"/>
      <c r="O670" s="6"/>
      <c r="P670" s="6"/>
      <c r="Q670" s="6"/>
      <c r="R670" s="6"/>
      <c r="S670" s="6"/>
      <c r="T670" s="6"/>
      <c r="U670" s="6"/>
      <c r="V670" s="130"/>
      <c r="W670" s="130"/>
      <c r="X670" s="6"/>
      <c r="Y670" s="130"/>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row>
    <row r="671" spans="1:51" ht="15.75" customHeight="1">
      <c r="A671" s="6"/>
      <c r="B671" s="6"/>
      <c r="C671" s="6"/>
      <c r="D671" s="6"/>
      <c r="E671" s="6"/>
      <c r="F671" s="6"/>
      <c r="G671" s="130"/>
      <c r="H671" s="6"/>
      <c r="I671" s="6"/>
      <c r="J671" s="6"/>
      <c r="K671" s="6"/>
      <c r="L671" s="6"/>
      <c r="M671" s="6"/>
      <c r="N671" s="6"/>
      <c r="O671" s="6"/>
      <c r="P671" s="6"/>
      <c r="Q671" s="6"/>
      <c r="R671" s="6"/>
      <c r="S671" s="6"/>
      <c r="T671" s="6"/>
      <c r="U671" s="6"/>
      <c r="V671" s="130"/>
      <c r="W671" s="130"/>
      <c r="X671" s="6"/>
      <c r="Y671" s="130"/>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row>
    <row r="672" spans="1:51" ht="15.75" customHeight="1">
      <c r="A672" s="6"/>
      <c r="B672" s="6"/>
      <c r="C672" s="6"/>
      <c r="D672" s="6"/>
      <c r="E672" s="6"/>
      <c r="F672" s="6"/>
      <c r="G672" s="130"/>
      <c r="H672" s="6"/>
      <c r="I672" s="6"/>
      <c r="J672" s="6"/>
      <c r="K672" s="6"/>
      <c r="L672" s="6"/>
      <c r="M672" s="6"/>
      <c r="N672" s="6"/>
      <c r="O672" s="6"/>
      <c r="P672" s="6"/>
      <c r="Q672" s="6"/>
      <c r="R672" s="6"/>
      <c r="S672" s="6"/>
      <c r="T672" s="6"/>
      <c r="U672" s="6"/>
      <c r="V672" s="130"/>
      <c r="W672" s="130"/>
      <c r="X672" s="6"/>
      <c r="Y672" s="130"/>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row>
    <row r="673" spans="1:51" ht="15.75" customHeight="1">
      <c r="A673" s="6"/>
      <c r="B673" s="6"/>
      <c r="C673" s="6"/>
      <c r="D673" s="6"/>
      <c r="E673" s="6"/>
      <c r="F673" s="6"/>
      <c r="G673" s="130"/>
      <c r="H673" s="6"/>
      <c r="I673" s="6"/>
      <c r="J673" s="6"/>
      <c r="K673" s="6"/>
      <c r="L673" s="6"/>
      <c r="M673" s="6"/>
      <c r="N673" s="6"/>
      <c r="O673" s="6"/>
      <c r="P673" s="6"/>
      <c r="Q673" s="6"/>
      <c r="R673" s="6"/>
      <c r="S673" s="6"/>
      <c r="T673" s="6"/>
      <c r="U673" s="6"/>
      <c r="V673" s="130"/>
      <c r="W673" s="130"/>
      <c r="X673" s="6"/>
      <c r="Y673" s="130"/>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row>
    <row r="674" spans="1:51" ht="15.75" customHeight="1">
      <c r="A674" s="6"/>
      <c r="B674" s="6"/>
      <c r="C674" s="6"/>
      <c r="D674" s="6"/>
      <c r="E674" s="6"/>
      <c r="F674" s="6"/>
      <c r="G674" s="130"/>
      <c r="H674" s="6"/>
      <c r="I674" s="6"/>
      <c r="J674" s="6"/>
      <c r="K674" s="6"/>
      <c r="L674" s="6"/>
      <c r="M674" s="6"/>
      <c r="N674" s="6"/>
      <c r="O674" s="6"/>
      <c r="P674" s="6"/>
      <c r="Q674" s="6"/>
      <c r="R674" s="6"/>
      <c r="S674" s="6"/>
      <c r="T674" s="6"/>
      <c r="U674" s="6"/>
      <c r="V674" s="130"/>
      <c r="W674" s="130"/>
      <c r="X674" s="6"/>
      <c r="Y674" s="130"/>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row>
    <row r="675" spans="1:51" ht="15.75" customHeight="1">
      <c r="A675" s="6"/>
      <c r="B675" s="6"/>
      <c r="C675" s="6"/>
      <c r="D675" s="6"/>
      <c r="E675" s="6"/>
      <c r="F675" s="6"/>
      <c r="G675" s="130"/>
      <c r="H675" s="6"/>
      <c r="I675" s="6"/>
      <c r="J675" s="6"/>
      <c r="K675" s="6"/>
      <c r="L675" s="6"/>
      <c r="M675" s="6"/>
      <c r="N675" s="6"/>
      <c r="O675" s="6"/>
      <c r="P675" s="6"/>
      <c r="Q675" s="6"/>
      <c r="R675" s="6"/>
      <c r="S675" s="6"/>
      <c r="T675" s="6"/>
      <c r="U675" s="6"/>
      <c r="V675" s="130"/>
      <c r="W675" s="130"/>
      <c r="X675" s="6"/>
      <c r="Y675" s="130"/>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row>
    <row r="676" spans="1:51" ht="15.75" customHeight="1">
      <c r="A676" s="6"/>
      <c r="B676" s="6"/>
      <c r="C676" s="6"/>
      <c r="D676" s="6"/>
      <c r="E676" s="6"/>
      <c r="F676" s="6"/>
      <c r="G676" s="130"/>
      <c r="H676" s="6"/>
      <c r="I676" s="6"/>
      <c r="J676" s="6"/>
      <c r="K676" s="6"/>
      <c r="L676" s="6"/>
      <c r="M676" s="6"/>
      <c r="N676" s="6"/>
      <c r="O676" s="6"/>
      <c r="P676" s="6"/>
      <c r="Q676" s="6"/>
      <c r="R676" s="6"/>
      <c r="S676" s="6"/>
      <c r="T676" s="6"/>
      <c r="U676" s="6"/>
      <c r="V676" s="130"/>
      <c r="W676" s="130"/>
      <c r="X676" s="6"/>
      <c r="Y676" s="130"/>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row>
    <row r="677" spans="1:51" ht="15.75" customHeight="1">
      <c r="A677" s="6"/>
      <c r="B677" s="6"/>
      <c r="C677" s="6"/>
      <c r="D677" s="6"/>
      <c r="E677" s="6"/>
      <c r="F677" s="6"/>
      <c r="G677" s="130"/>
      <c r="H677" s="6"/>
      <c r="I677" s="6"/>
      <c r="J677" s="6"/>
      <c r="K677" s="6"/>
      <c r="L677" s="6"/>
      <c r="M677" s="6"/>
      <c r="N677" s="6"/>
      <c r="O677" s="6"/>
      <c r="P677" s="6"/>
      <c r="Q677" s="6"/>
      <c r="R677" s="6"/>
      <c r="S677" s="6"/>
      <c r="T677" s="6"/>
      <c r="U677" s="6"/>
      <c r="V677" s="130"/>
      <c r="W677" s="130"/>
      <c r="X677" s="6"/>
      <c r="Y677" s="130"/>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row>
    <row r="678" spans="1:51" ht="15.75" customHeight="1">
      <c r="A678" s="6"/>
      <c r="B678" s="6"/>
      <c r="C678" s="6"/>
      <c r="D678" s="6"/>
      <c r="E678" s="6"/>
      <c r="F678" s="6"/>
      <c r="G678" s="130"/>
      <c r="H678" s="6"/>
      <c r="I678" s="6"/>
      <c r="J678" s="6"/>
      <c r="K678" s="6"/>
      <c r="L678" s="6"/>
      <c r="M678" s="6"/>
      <c r="N678" s="6"/>
      <c r="O678" s="6"/>
      <c r="P678" s="6"/>
      <c r="Q678" s="6"/>
      <c r="R678" s="6"/>
      <c r="S678" s="6"/>
      <c r="T678" s="6"/>
      <c r="U678" s="6"/>
      <c r="V678" s="130"/>
      <c r="W678" s="130"/>
      <c r="X678" s="6"/>
      <c r="Y678" s="130"/>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row>
    <row r="679" spans="1:51" ht="15.75" customHeight="1">
      <c r="A679" s="6"/>
      <c r="B679" s="6"/>
      <c r="C679" s="6"/>
      <c r="D679" s="6"/>
      <c r="E679" s="6"/>
      <c r="F679" s="6"/>
      <c r="G679" s="130"/>
      <c r="H679" s="6"/>
      <c r="I679" s="6"/>
      <c r="J679" s="6"/>
      <c r="K679" s="6"/>
      <c r="L679" s="6"/>
      <c r="M679" s="6"/>
      <c r="N679" s="6"/>
      <c r="O679" s="6"/>
      <c r="P679" s="6"/>
      <c r="Q679" s="6"/>
      <c r="R679" s="6"/>
      <c r="S679" s="6"/>
      <c r="T679" s="6"/>
      <c r="U679" s="6"/>
      <c r="V679" s="130"/>
      <c r="W679" s="130"/>
      <c r="X679" s="6"/>
      <c r="Y679" s="130"/>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row>
    <row r="680" spans="1:51" ht="15.75" customHeight="1">
      <c r="A680" s="6"/>
      <c r="B680" s="6"/>
      <c r="C680" s="6"/>
      <c r="D680" s="6"/>
      <c r="E680" s="6"/>
      <c r="F680" s="6"/>
      <c r="G680" s="130"/>
      <c r="H680" s="6"/>
      <c r="I680" s="6"/>
      <c r="J680" s="6"/>
      <c r="K680" s="6"/>
      <c r="L680" s="6"/>
      <c r="M680" s="6"/>
      <c r="N680" s="6"/>
      <c r="O680" s="6"/>
      <c r="P680" s="6"/>
      <c r="Q680" s="6"/>
      <c r="R680" s="6"/>
      <c r="S680" s="6"/>
      <c r="T680" s="6"/>
      <c r="U680" s="6"/>
      <c r="V680" s="130"/>
      <c r="W680" s="130"/>
      <c r="X680" s="6"/>
      <c r="Y680" s="130"/>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row>
    <row r="681" spans="1:51" ht="15.75" customHeight="1">
      <c r="A681" s="6"/>
      <c r="B681" s="6"/>
      <c r="C681" s="6"/>
      <c r="D681" s="6"/>
      <c r="E681" s="6"/>
      <c r="F681" s="6"/>
      <c r="G681" s="130"/>
      <c r="H681" s="6"/>
      <c r="I681" s="6"/>
      <c r="J681" s="6"/>
      <c r="K681" s="6"/>
      <c r="L681" s="6"/>
      <c r="M681" s="6"/>
      <c r="N681" s="6"/>
      <c r="O681" s="6"/>
      <c r="P681" s="6"/>
      <c r="Q681" s="6"/>
      <c r="R681" s="6"/>
      <c r="S681" s="6"/>
      <c r="T681" s="6"/>
      <c r="U681" s="6"/>
      <c r="V681" s="130"/>
      <c r="W681" s="130"/>
      <c r="X681" s="6"/>
      <c r="Y681" s="130"/>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row>
    <row r="682" spans="1:51" ht="15.75" customHeight="1">
      <c r="A682" s="6"/>
      <c r="B682" s="6"/>
      <c r="C682" s="6"/>
      <c r="D682" s="6"/>
      <c r="E682" s="6"/>
      <c r="F682" s="6"/>
      <c r="G682" s="130"/>
      <c r="H682" s="6"/>
      <c r="I682" s="6"/>
      <c r="J682" s="6"/>
      <c r="K682" s="6"/>
      <c r="L682" s="6"/>
      <c r="M682" s="6"/>
      <c r="N682" s="6"/>
      <c r="O682" s="6"/>
      <c r="P682" s="6"/>
      <c r="Q682" s="6"/>
      <c r="R682" s="6"/>
      <c r="S682" s="6"/>
      <c r="T682" s="6"/>
      <c r="U682" s="6"/>
      <c r="V682" s="130"/>
      <c r="W682" s="130"/>
      <c r="X682" s="6"/>
      <c r="Y682" s="130"/>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row>
    <row r="683" spans="1:51" ht="15.75" customHeight="1">
      <c r="A683" s="6"/>
      <c r="B683" s="6"/>
      <c r="C683" s="6"/>
      <c r="D683" s="6"/>
      <c r="E683" s="6"/>
      <c r="F683" s="6"/>
      <c r="G683" s="130"/>
      <c r="H683" s="6"/>
      <c r="I683" s="6"/>
      <c r="J683" s="6"/>
      <c r="K683" s="6"/>
      <c r="L683" s="6"/>
      <c r="M683" s="6"/>
      <c r="N683" s="6"/>
      <c r="O683" s="6"/>
      <c r="P683" s="6"/>
      <c r="Q683" s="6"/>
      <c r="R683" s="6"/>
      <c r="S683" s="6"/>
      <c r="T683" s="6"/>
      <c r="U683" s="6"/>
      <c r="V683" s="130"/>
      <c r="W683" s="130"/>
      <c r="X683" s="6"/>
      <c r="Y683" s="130"/>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row>
    <row r="684" spans="1:51" ht="15.75" customHeight="1">
      <c r="A684" s="6"/>
      <c r="B684" s="6"/>
      <c r="C684" s="6"/>
      <c r="D684" s="6"/>
      <c r="E684" s="6"/>
      <c r="F684" s="6"/>
      <c r="G684" s="130"/>
      <c r="H684" s="6"/>
      <c r="I684" s="6"/>
      <c r="J684" s="6"/>
      <c r="K684" s="6"/>
      <c r="L684" s="6"/>
      <c r="M684" s="6"/>
      <c r="N684" s="6"/>
      <c r="O684" s="6"/>
      <c r="P684" s="6"/>
      <c r="Q684" s="6"/>
      <c r="R684" s="6"/>
      <c r="S684" s="6"/>
      <c r="T684" s="6"/>
      <c r="U684" s="6"/>
      <c r="V684" s="130"/>
      <c r="W684" s="130"/>
      <c r="X684" s="6"/>
      <c r="Y684" s="130"/>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row>
    <row r="685" spans="1:51" ht="15.75" customHeight="1">
      <c r="A685" s="6"/>
      <c r="B685" s="6"/>
      <c r="C685" s="6"/>
      <c r="D685" s="6"/>
      <c r="E685" s="6"/>
      <c r="F685" s="6"/>
      <c r="G685" s="130"/>
      <c r="H685" s="6"/>
      <c r="I685" s="6"/>
      <c r="J685" s="6"/>
      <c r="K685" s="6"/>
      <c r="L685" s="6"/>
      <c r="M685" s="6"/>
      <c r="N685" s="6"/>
      <c r="O685" s="6"/>
      <c r="P685" s="6"/>
      <c r="Q685" s="6"/>
      <c r="R685" s="6"/>
      <c r="S685" s="6"/>
      <c r="T685" s="6"/>
      <c r="U685" s="6"/>
      <c r="V685" s="130"/>
      <c r="W685" s="130"/>
      <c r="X685" s="6"/>
      <c r="Y685" s="130"/>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row>
    <row r="686" spans="1:51" ht="15.75" customHeight="1">
      <c r="A686" s="6"/>
      <c r="B686" s="6"/>
      <c r="C686" s="6"/>
      <c r="D686" s="6"/>
      <c r="E686" s="6"/>
      <c r="F686" s="6"/>
      <c r="G686" s="130"/>
      <c r="H686" s="6"/>
      <c r="I686" s="6"/>
      <c r="J686" s="6"/>
      <c r="K686" s="6"/>
      <c r="L686" s="6"/>
      <c r="M686" s="6"/>
      <c r="N686" s="6"/>
      <c r="O686" s="6"/>
      <c r="P686" s="6"/>
      <c r="Q686" s="6"/>
      <c r="R686" s="6"/>
      <c r="S686" s="6"/>
      <c r="T686" s="6"/>
      <c r="U686" s="6"/>
      <c r="V686" s="130"/>
      <c r="W686" s="130"/>
      <c r="X686" s="6"/>
      <c r="Y686" s="130"/>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row>
    <row r="687" spans="1:51" ht="15.75" customHeight="1">
      <c r="A687" s="6"/>
      <c r="B687" s="6"/>
      <c r="C687" s="6"/>
      <c r="D687" s="6"/>
      <c r="E687" s="6"/>
      <c r="F687" s="6"/>
      <c r="G687" s="130"/>
      <c r="H687" s="6"/>
      <c r="I687" s="6"/>
      <c r="J687" s="6"/>
      <c r="K687" s="6"/>
      <c r="L687" s="6"/>
      <c r="M687" s="6"/>
      <c r="N687" s="6"/>
      <c r="O687" s="6"/>
      <c r="P687" s="6"/>
      <c r="Q687" s="6"/>
      <c r="R687" s="6"/>
      <c r="S687" s="6"/>
      <c r="T687" s="6"/>
      <c r="U687" s="6"/>
      <c r="V687" s="130"/>
      <c r="W687" s="130"/>
      <c r="X687" s="6"/>
      <c r="Y687" s="130"/>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row>
    <row r="688" spans="1:51" ht="15.75" customHeight="1">
      <c r="A688" s="6"/>
      <c r="B688" s="6"/>
      <c r="C688" s="6"/>
      <c r="D688" s="6"/>
      <c r="E688" s="6"/>
      <c r="F688" s="6"/>
      <c r="G688" s="130"/>
      <c r="H688" s="6"/>
      <c r="I688" s="6"/>
      <c r="J688" s="6"/>
      <c r="K688" s="6"/>
      <c r="L688" s="6"/>
      <c r="M688" s="6"/>
      <c r="N688" s="6"/>
      <c r="O688" s="6"/>
      <c r="P688" s="6"/>
      <c r="Q688" s="6"/>
      <c r="R688" s="6"/>
      <c r="S688" s="6"/>
      <c r="T688" s="6"/>
      <c r="U688" s="6"/>
      <c r="V688" s="130"/>
      <c r="W688" s="130"/>
      <c r="X688" s="6"/>
      <c r="Y688" s="130"/>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row>
    <row r="689" spans="1:51" ht="15.75" customHeight="1">
      <c r="A689" s="6"/>
      <c r="B689" s="6"/>
      <c r="C689" s="6"/>
      <c r="D689" s="6"/>
      <c r="E689" s="6"/>
      <c r="F689" s="6"/>
      <c r="G689" s="130"/>
      <c r="H689" s="6"/>
      <c r="I689" s="6"/>
      <c r="J689" s="6"/>
      <c r="K689" s="6"/>
      <c r="L689" s="6"/>
      <c r="M689" s="6"/>
      <c r="N689" s="6"/>
      <c r="O689" s="6"/>
      <c r="P689" s="6"/>
      <c r="Q689" s="6"/>
      <c r="R689" s="6"/>
      <c r="S689" s="6"/>
      <c r="T689" s="6"/>
      <c r="U689" s="6"/>
      <c r="V689" s="130"/>
      <c r="W689" s="130"/>
      <c r="X689" s="6"/>
      <c r="Y689" s="130"/>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row>
    <row r="690" spans="1:51" ht="15.75" customHeight="1">
      <c r="A690" s="6"/>
      <c r="B690" s="6"/>
      <c r="C690" s="6"/>
      <c r="D690" s="6"/>
      <c r="E690" s="6"/>
      <c r="F690" s="6"/>
      <c r="G690" s="130"/>
      <c r="H690" s="6"/>
      <c r="I690" s="6"/>
      <c r="J690" s="6"/>
      <c r="K690" s="6"/>
      <c r="L690" s="6"/>
      <c r="M690" s="6"/>
      <c r="N690" s="6"/>
      <c r="O690" s="6"/>
      <c r="P690" s="6"/>
      <c r="Q690" s="6"/>
      <c r="R690" s="6"/>
      <c r="S690" s="6"/>
      <c r="T690" s="6"/>
      <c r="U690" s="6"/>
      <c r="V690" s="130"/>
      <c r="W690" s="130"/>
      <c r="X690" s="6"/>
      <c r="Y690" s="130"/>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row>
    <row r="691" spans="1:51" ht="15.75" customHeight="1">
      <c r="A691" s="6"/>
      <c r="B691" s="6"/>
      <c r="C691" s="6"/>
      <c r="D691" s="6"/>
      <c r="E691" s="6"/>
      <c r="F691" s="6"/>
      <c r="G691" s="130"/>
      <c r="H691" s="6"/>
      <c r="I691" s="6"/>
      <c r="J691" s="6"/>
      <c r="K691" s="6"/>
      <c r="L691" s="6"/>
      <c r="M691" s="6"/>
      <c r="N691" s="6"/>
      <c r="O691" s="6"/>
      <c r="P691" s="6"/>
      <c r="Q691" s="6"/>
      <c r="R691" s="6"/>
      <c r="S691" s="6"/>
      <c r="T691" s="6"/>
      <c r="U691" s="6"/>
      <c r="V691" s="130"/>
      <c r="W691" s="130"/>
      <c r="X691" s="6"/>
      <c r="Y691" s="130"/>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row>
    <row r="692" spans="1:51" ht="15.75" customHeight="1">
      <c r="A692" s="6"/>
      <c r="B692" s="6"/>
      <c r="C692" s="6"/>
      <c r="D692" s="6"/>
      <c r="E692" s="6"/>
      <c r="F692" s="6"/>
      <c r="G692" s="130"/>
      <c r="H692" s="6"/>
      <c r="I692" s="6"/>
      <c r="J692" s="6"/>
      <c r="K692" s="6"/>
      <c r="L692" s="6"/>
      <c r="M692" s="6"/>
      <c r="N692" s="6"/>
      <c r="O692" s="6"/>
      <c r="P692" s="6"/>
      <c r="Q692" s="6"/>
      <c r="R692" s="6"/>
      <c r="S692" s="6"/>
      <c r="T692" s="6"/>
      <c r="U692" s="6"/>
      <c r="V692" s="130"/>
      <c r="W692" s="130"/>
      <c r="X692" s="6"/>
      <c r="Y692" s="130"/>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row>
    <row r="693" spans="1:51" ht="15.75" customHeight="1">
      <c r="A693" s="6"/>
      <c r="B693" s="6"/>
      <c r="C693" s="6"/>
      <c r="D693" s="6"/>
      <c r="E693" s="6"/>
      <c r="F693" s="6"/>
      <c r="G693" s="130"/>
      <c r="H693" s="6"/>
      <c r="I693" s="6"/>
      <c r="J693" s="6"/>
      <c r="K693" s="6"/>
      <c r="L693" s="6"/>
      <c r="M693" s="6"/>
      <c r="N693" s="6"/>
      <c r="O693" s="6"/>
      <c r="P693" s="6"/>
      <c r="Q693" s="6"/>
      <c r="R693" s="6"/>
      <c r="S693" s="6"/>
      <c r="T693" s="6"/>
      <c r="U693" s="6"/>
      <c r="V693" s="130"/>
      <c r="W693" s="130"/>
      <c r="X693" s="6"/>
      <c r="Y693" s="130"/>
      <c r="Z693" s="6"/>
      <c r="AA693" s="6"/>
      <c r="AB693" s="6"/>
      <c r="AC693" s="6"/>
      <c r="AD693" s="6"/>
      <c r="AE693" s="6"/>
      <c r="AF693" s="6"/>
      <c r="AG693" s="6"/>
      <c r="AH693" s="6"/>
      <c r="AI693" s="6"/>
      <c r="AJ693" s="6"/>
      <c r="AK693" s="6"/>
      <c r="AL693" s="6"/>
      <c r="AM693" s="6"/>
      <c r="AN693" s="6"/>
      <c r="AO693" s="6"/>
      <c r="AP693" s="6"/>
      <c r="AQ693" s="6"/>
      <c r="AR693" s="6"/>
      <c r="AS693" s="6"/>
      <c r="AT693" s="6"/>
      <c r="AU693" s="6"/>
      <c r="AV693" s="6"/>
      <c r="AW693" s="6"/>
      <c r="AX693" s="6"/>
      <c r="AY693" s="6"/>
    </row>
    <row r="694" spans="1:51" ht="15.75" customHeight="1">
      <c r="A694" s="6"/>
      <c r="B694" s="6"/>
      <c r="C694" s="6"/>
      <c r="D694" s="6"/>
      <c r="E694" s="6"/>
      <c r="F694" s="6"/>
      <c r="G694" s="130"/>
      <c r="H694" s="6"/>
      <c r="I694" s="6"/>
      <c r="J694" s="6"/>
      <c r="K694" s="6"/>
      <c r="L694" s="6"/>
      <c r="M694" s="6"/>
      <c r="N694" s="6"/>
      <c r="O694" s="6"/>
      <c r="P694" s="6"/>
      <c r="Q694" s="6"/>
      <c r="R694" s="6"/>
      <c r="S694" s="6"/>
      <c r="T694" s="6"/>
      <c r="U694" s="6"/>
      <c r="V694" s="130"/>
      <c r="W694" s="130"/>
      <c r="X694" s="6"/>
      <c r="Y694" s="130"/>
      <c r="Z694" s="6"/>
      <c r="AA694" s="6"/>
      <c r="AB694" s="6"/>
      <c r="AC694" s="6"/>
      <c r="AD694" s="6"/>
      <c r="AE694" s="6"/>
      <c r="AF694" s="6"/>
      <c r="AG694" s="6"/>
      <c r="AH694" s="6"/>
      <c r="AI694" s="6"/>
      <c r="AJ694" s="6"/>
      <c r="AK694" s="6"/>
      <c r="AL694" s="6"/>
      <c r="AM694" s="6"/>
      <c r="AN694" s="6"/>
      <c r="AO694" s="6"/>
      <c r="AP694" s="6"/>
      <c r="AQ694" s="6"/>
      <c r="AR694" s="6"/>
      <c r="AS694" s="6"/>
      <c r="AT694" s="6"/>
      <c r="AU694" s="6"/>
      <c r="AV694" s="6"/>
      <c r="AW694" s="6"/>
      <c r="AX694" s="6"/>
      <c r="AY694" s="6"/>
    </row>
    <row r="695" spans="1:51" ht="15.75" customHeight="1">
      <c r="A695" s="6"/>
      <c r="B695" s="6"/>
      <c r="C695" s="6"/>
      <c r="D695" s="6"/>
      <c r="E695" s="6"/>
      <c r="F695" s="6"/>
      <c r="G695" s="130"/>
      <c r="H695" s="6"/>
      <c r="I695" s="6"/>
      <c r="J695" s="6"/>
      <c r="K695" s="6"/>
      <c r="L695" s="6"/>
      <c r="M695" s="6"/>
      <c r="N695" s="6"/>
      <c r="O695" s="6"/>
      <c r="P695" s="6"/>
      <c r="Q695" s="6"/>
      <c r="R695" s="6"/>
      <c r="S695" s="6"/>
      <c r="T695" s="6"/>
      <c r="U695" s="6"/>
      <c r="V695" s="130"/>
      <c r="W695" s="130"/>
      <c r="X695" s="6"/>
      <c r="Y695" s="130"/>
      <c r="Z695" s="6"/>
      <c r="AA695" s="6"/>
      <c r="AB695" s="6"/>
      <c r="AC695" s="6"/>
      <c r="AD695" s="6"/>
      <c r="AE695" s="6"/>
      <c r="AF695" s="6"/>
      <c r="AG695" s="6"/>
      <c r="AH695" s="6"/>
      <c r="AI695" s="6"/>
      <c r="AJ695" s="6"/>
      <c r="AK695" s="6"/>
      <c r="AL695" s="6"/>
      <c r="AM695" s="6"/>
      <c r="AN695" s="6"/>
      <c r="AO695" s="6"/>
      <c r="AP695" s="6"/>
      <c r="AQ695" s="6"/>
      <c r="AR695" s="6"/>
      <c r="AS695" s="6"/>
      <c r="AT695" s="6"/>
      <c r="AU695" s="6"/>
      <c r="AV695" s="6"/>
      <c r="AW695" s="6"/>
      <c r="AX695" s="6"/>
      <c r="AY695" s="6"/>
    </row>
    <row r="696" spans="1:51" ht="15.75" customHeight="1">
      <c r="A696" s="6"/>
      <c r="B696" s="6"/>
      <c r="C696" s="6"/>
      <c r="D696" s="6"/>
      <c r="E696" s="6"/>
      <c r="F696" s="6"/>
      <c r="G696" s="130"/>
      <c r="H696" s="6"/>
      <c r="I696" s="6"/>
      <c r="J696" s="6"/>
      <c r="K696" s="6"/>
      <c r="L696" s="6"/>
      <c r="M696" s="6"/>
      <c r="N696" s="6"/>
      <c r="O696" s="6"/>
      <c r="P696" s="6"/>
      <c r="Q696" s="6"/>
      <c r="R696" s="6"/>
      <c r="S696" s="6"/>
      <c r="T696" s="6"/>
      <c r="U696" s="6"/>
      <c r="V696" s="130"/>
      <c r="W696" s="130"/>
      <c r="X696" s="6"/>
      <c r="Y696" s="130"/>
      <c r="Z696" s="6"/>
      <c r="AA696" s="6"/>
      <c r="AB696" s="6"/>
      <c r="AC696" s="6"/>
      <c r="AD696" s="6"/>
      <c r="AE696" s="6"/>
      <c r="AF696" s="6"/>
      <c r="AG696" s="6"/>
      <c r="AH696" s="6"/>
      <c r="AI696" s="6"/>
      <c r="AJ696" s="6"/>
      <c r="AK696" s="6"/>
      <c r="AL696" s="6"/>
      <c r="AM696" s="6"/>
      <c r="AN696" s="6"/>
      <c r="AO696" s="6"/>
      <c r="AP696" s="6"/>
      <c r="AQ696" s="6"/>
      <c r="AR696" s="6"/>
      <c r="AS696" s="6"/>
      <c r="AT696" s="6"/>
      <c r="AU696" s="6"/>
      <c r="AV696" s="6"/>
      <c r="AW696" s="6"/>
      <c r="AX696" s="6"/>
      <c r="AY696" s="6"/>
    </row>
    <row r="697" spans="1:51" ht="15.75" customHeight="1">
      <c r="A697" s="6"/>
      <c r="B697" s="6"/>
      <c r="C697" s="6"/>
      <c r="D697" s="6"/>
      <c r="E697" s="6"/>
      <c r="F697" s="6"/>
      <c r="G697" s="130"/>
      <c r="H697" s="6"/>
      <c r="I697" s="6"/>
      <c r="J697" s="6"/>
      <c r="K697" s="6"/>
      <c r="L697" s="6"/>
      <c r="M697" s="6"/>
      <c r="N697" s="6"/>
      <c r="O697" s="6"/>
      <c r="P697" s="6"/>
      <c r="Q697" s="6"/>
      <c r="R697" s="6"/>
      <c r="S697" s="6"/>
      <c r="T697" s="6"/>
      <c r="U697" s="6"/>
      <c r="V697" s="130"/>
      <c r="W697" s="130"/>
      <c r="X697" s="6"/>
      <c r="Y697" s="130"/>
      <c r="Z697" s="6"/>
      <c r="AA697" s="6"/>
      <c r="AB697" s="6"/>
      <c r="AC697" s="6"/>
      <c r="AD697" s="6"/>
      <c r="AE697" s="6"/>
      <c r="AF697" s="6"/>
      <c r="AG697" s="6"/>
      <c r="AH697" s="6"/>
      <c r="AI697" s="6"/>
      <c r="AJ697" s="6"/>
      <c r="AK697" s="6"/>
      <c r="AL697" s="6"/>
      <c r="AM697" s="6"/>
      <c r="AN697" s="6"/>
      <c r="AO697" s="6"/>
      <c r="AP697" s="6"/>
      <c r="AQ697" s="6"/>
      <c r="AR697" s="6"/>
      <c r="AS697" s="6"/>
      <c r="AT697" s="6"/>
      <c r="AU697" s="6"/>
      <c r="AV697" s="6"/>
      <c r="AW697" s="6"/>
      <c r="AX697" s="6"/>
      <c r="AY697" s="6"/>
    </row>
    <row r="698" spans="1:51" ht="15.75" customHeight="1">
      <c r="A698" s="6"/>
      <c r="B698" s="6"/>
      <c r="C698" s="6"/>
      <c r="D698" s="6"/>
      <c r="E698" s="6"/>
      <c r="F698" s="6"/>
      <c r="G698" s="130"/>
      <c r="H698" s="6"/>
      <c r="I698" s="6"/>
      <c r="J698" s="6"/>
      <c r="K698" s="6"/>
      <c r="L698" s="6"/>
      <c r="M698" s="6"/>
      <c r="N698" s="6"/>
      <c r="O698" s="6"/>
      <c r="P698" s="6"/>
      <c r="Q698" s="6"/>
      <c r="R698" s="6"/>
      <c r="S698" s="6"/>
      <c r="T698" s="6"/>
      <c r="U698" s="6"/>
      <c r="V698" s="130"/>
      <c r="W698" s="130"/>
      <c r="X698" s="6"/>
      <c r="Y698" s="130"/>
      <c r="Z698" s="6"/>
      <c r="AA698" s="6"/>
      <c r="AB698" s="6"/>
      <c r="AC698" s="6"/>
      <c r="AD698" s="6"/>
      <c r="AE698" s="6"/>
      <c r="AF698" s="6"/>
      <c r="AG698" s="6"/>
      <c r="AH698" s="6"/>
      <c r="AI698" s="6"/>
      <c r="AJ698" s="6"/>
      <c r="AK698" s="6"/>
      <c r="AL698" s="6"/>
      <c r="AM698" s="6"/>
      <c r="AN698" s="6"/>
      <c r="AO698" s="6"/>
      <c r="AP698" s="6"/>
      <c r="AQ698" s="6"/>
      <c r="AR698" s="6"/>
      <c r="AS698" s="6"/>
      <c r="AT698" s="6"/>
      <c r="AU698" s="6"/>
      <c r="AV698" s="6"/>
      <c r="AW698" s="6"/>
      <c r="AX698" s="6"/>
      <c r="AY698" s="6"/>
    </row>
    <row r="699" spans="1:51" ht="15.75" customHeight="1">
      <c r="A699" s="6"/>
      <c r="B699" s="6"/>
      <c r="C699" s="6"/>
      <c r="D699" s="6"/>
      <c r="E699" s="6"/>
      <c r="F699" s="6"/>
      <c r="G699" s="130"/>
      <c r="H699" s="6"/>
      <c r="I699" s="6"/>
      <c r="J699" s="6"/>
      <c r="K699" s="6"/>
      <c r="L699" s="6"/>
      <c r="M699" s="6"/>
      <c r="N699" s="6"/>
      <c r="O699" s="6"/>
      <c r="P699" s="6"/>
      <c r="Q699" s="6"/>
      <c r="R699" s="6"/>
      <c r="S699" s="6"/>
      <c r="T699" s="6"/>
      <c r="U699" s="6"/>
      <c r="V699" s="130"/>
      <c r="W699" s="130"/>
      <c r="X699" s="6"/>
      <c r="Y699" s="130"/>
      <c r="Z699" s="6"/>
      <c r="AA699" s="6"/>
      <c r="AB699" s="6"/>
      <c r="AC699" s="6"/>
      <c r="AD699" s="6"/>
      <c r="AE699" s="6"/>
      <c r="AF699" s="6"/>
      <c r="AG699" s="6"/>
      <c r="AH699" s="6"/>
      <c r="AI699" s="6"/>
      <c r="AJ699" s="6"/>
      <c r="AK699" s="6"/>
      <c r="AL699" s="6"/>
      <c r="AM699" s="6"/>
      <c r="AN699" s="6"/>
      <c r="AO699" s="6"/>
      <c r="AP699" s="6"/>
      <c r="AQ699" s="6"/>
      <c r="AR699" s="6"/>
      <c r="AS699" s="6"/>
      <c r="AT699" s="6"/>
      <c r="AU699" s="6"/>
      <c r="AV699" s="6"/>
      <c r="AW699" s="6"/>
      <c r="AX699" s="6"/>
      <c r="AY699" s="6"/>
    </row>
    <row r="700" spans="1:51" ht="15.75" customHeight="1">
      <c r="A700" s="6"/>
      <c r="B700" s="6"/>
      <c r="C700" s="6"/>
      <c r="D700" s="6"/>
      <c r="E700" s="6"/>
      <c r="F700" s="6"/>
      <c r="G700" s="130"/>
      <c r="H700" s="6"/>
      <c r="I700" s="6"/>
      <c r="J700" s="6"/>
      <c r="K700" s="6"/>
      <c r="L700" s="6"/>
      <c r="M700" s="6"/>
      <c r="N700" s="6"/>
      <c r="O700" s="6"/>
      <c r="P700" s="6"/>
      <c r="Q700" s="6"/>
      <c r="R700" s="6"/>
      <c r="S700" s="6"/>
      <c r="T700" s="6"/>
      <c r="U700" s="6"/>
      <c r="V700" s="130"/>
      <c r="W700" s="130"/>
      <c r="X700" s="6"/>
      <c r="Y700" s="130"/>
      <c r="Z700" s="6"/>
      <c r="AA700" s="6"/>
      <c r="AB700" s="6"/>
      <c r="AC700" s="6"/>
      <c r="AD700" s="6"/>
      <c r="AE700" s="6"/>
      <c r="AF700" s="6"/>
      <c r="AG700" s="6"/>
      <c r="AH700" s="6"/>
      <c r="AI700" s="6"/>
      <c r="AJ700" s="6"/>
      <c r="AK700" s="6"/>
      <c r="AL700" s="6"/>
      <c r="AM700" s="6"/>
      <c r="AN700" s="6"/>
      <c r="AO700" s="6"/>
      <c r="AP700" s="6"/>
      <c r="AQ700" s="6"/>
      <c r="AR700" s="6"/>
      <c r="AS700" s="6"/>
      <c r="AT700" s="6"/>
      <c r="AU700" s="6"/>
      <c r="AV700" s="6"/>
      <c r="AW700" s="6"/>
      <c r="AX700" s="6"/>
      <c r="AY700" s="6"/>
    </row>
    <row r="701" spans="1:51" ht="15.75" customHeight="1">
      <c r="A701" s="6"/>
      <c r="B701" s="6"/>
      <c r="C701" s="6"/>
      <c r="D701" s="6"/>
      <c r="E701" s="6"/>
      <c r="F701" s="6"/>
      <c r="G701" s="130"/>
      <c r="H701" s="6"/>
      <c r="I701" s="6"/>
      <c r="J701" s="6"/>
      <c r="K701" s="6"/>
      <c r="L701" s="6"/>
      <c r="M701" s="6"/>
      <c r="N701" s="6"/>
      <c r="O701" s="6"/>
      <c r="P701" s="6"/>
      <c r="Q701" s="6"/>
      <c r="R701" s="6"/>
      <c r="S701" s="6"/>
      <c r="T701" s="6"/>
      <c r="U701" s="6"/>
      <c r="V701" s="130"/>
      <c r="W701" s="130"/>
      <c r="X701" s="6"/>
      <c r="Y701" s="130"/>
      <c r="Z701" s="6"/>
      <c r="AA701" s="6"/>
      <c r="AB701" s="6"/>
      <c r="AC701" s="6"/>
      <c r="AD701" s="6"/>
      <c r="AE701" s="6"/>
      <c r="AF701" s="6"/>
      <c r="AG701" s="6"/>
      <c r="AH701" s="6"/>
      <c r="AI701" s="6"/>
      <c r="AJ701" s="6"/>
      <c r="AK701" s="6"/>
      <c r="AL701" s="6"/>
      <c r="AM701" s="6"/>
      <c r="AN701" s="6"/>
      <c r="AO701" s="6"/>
      <c r="AP701" s="6"/>
      <c r="AQ701" s="6"/>
      <c r="AR701" s="6"/>
      <c r="AS701" s="6"/>
      <c r="AT701" s="6"/>
      <c r="AU701" s="6"/>
      <c r="AV701" s="6"/>
      <c r="AW701" s="6"/>
      <c r="AX701" s="6"/>
      <c r="AY701" s="6"/>
    </row>
    <row r="702" spans="1:51" ht="15.75" customHeight="1">
      <c r="A702" s="6"/>
      <c r="B702" s="6"/>
      <c r="C702" s="6"/>
      <c r="D702" s="6"/>
      <c r="E702" s="6"/>
      <c r="F702" s="6"/>
      <c r="G702" s="130"/>
      <c r="H702" s="6"/>
      <c r="I702" s="6"/>
      <c r="J702" s="6"/>
      <c r="K702" s="6"/>
      <c r="L702" s="6"/>
      <c r="M702" s="6"/>
      <c r="N702" s="6"/>
      <c r="O702" s="6"/>
      <c r="P702" s="6"/>
      <c r="Q702" s="6"/>
      <c r="R702" s="6"/>
      <c r="S702" s="6"/>
      <c r="T702" s="6"/>
      <c r="U702" s="6"/>
      <c r="V702" s="130"/>
      <c r="W702" s="130"/>
      <c r="X702" s="6"/>
      <c r="Y702" s="130"/>
      <c r="Z702" s="6"/>
      <c r="AA702" s="6"/>
      <c r="AB702" s="6"/>
      <c r="AC702" s="6"/>
      <c r="AD702" s="6"/>
      <c r="AE702" s="6"/>
      <c r="AF702" s="6"/>
      <c r="AG702" s="6"/>
      <c r="AH702" s="6"/>
      <c r="AI702" s="6"/>
      <c r="AJ702" s="6"/>
      <c r="AK702" s="6"/>
      <c r="AL702" s="6"/>
      <c r="AM702" s="6"/>
      <c r="AN702" s="6"/>
      <c r="AO702" s="6"/>
      <c r="AP702" s="6"/>
      <c r="AQ702" s="6"/>
      <c r="AR702" s="6"/>
      <c r="AS702" s="6"/>
      <c r="AT702" s="6"/>
      <c r="AU702" s="6"/>
      <c r="AV702" s="6"/>
      <c r="AW702" s="6"/>
      <c r="AX702" s="6"/>
      <c r="AY702" s="6"/>
    </row>
    <row r="703" spans="1:51" ht="15.75" customHeight="1">
      <c r="A703" s="6"/>
      <c r="B703" s="6"/>
      <c r="C703" s="6"/>
      <c r="D703" s="6"/>
      <c r="E703" s="6"/>
      <c r="F703" s="6"/>
      <c r="G703" s="130"/>
      <c r="H703" s="6"/>
      <c r="I703" s="6"/>
      <c r="J703" s="6"/>
      <c r="K703" s="6"/>
      <c r="L703" s="6"/>
      <c r="M703" s="6"/>
      <c r="N703" s="6"/>
      <c r="O703" s="6"/>
      <c r="P703" s="6"/>
      <c r="Q703" s="6"/>
      <c r="R703" s="6"/>
      <c r="S703" s="6"/>
      <c r="T703" s="6"/>
      <c r="U703" s="6"/>
      <c r="V703" s="130"/>
      <c r="W703" s="130"/>
      <c r="X703" s="6"/>
      <c r="Y703" s="130"/>
      <c r="Z703" s="6"/>
      <c r="AA703" s="6"/>
      <c r="AB703" s="6"/>
      <c r="AC703" s="6"/>
      <c r="AD703" s="6"/>
      <c r="AE703" s="6"/>
      <c r="AF703" s="6"/>
      <c r="AG703" s="6"/>
      <c r="AH703" s="6"/>
      <c r="AI703" s="6"/>
      <c r="AJ703" s="6"/>
      <c r="AK703" s="6"/>
      <c r="AL703" s="6"/>
      <c r="AM703" s="6"/>
      <c r="AN703" s="6"/>
      <c r="AO703" s="6"/>
      <c r="AP703" s="6"/>
      <c r="AQ703" s="6"/>
      <c r="AR703" s="6"/>
      <c r="AS703" s="6"/>
      <c r="AT703" s="6"/>
      <c r="AU703" s="6"/>
      <c r="AV703" s="6"/>
      <c r="AW703" s="6"/>
      <c r="AX703" s="6"/>
      <c r="AY703" s="6"/>
    </row>
    <row r="704" spans="1:51" ht="15.75" customHeight="1">
      <c r="A704" s="6"/>
      <c r="B704" s="6"/>
      <c r="C704" s="6"/>
      <c r="D704" s="6"/>
      <c r="E704" s="6"/>
      <c r="F704" s="6"/>
      <c r="G704" s="130"/>
      <c r="H704" s="6"/>
      <c r="I704" s="6"/>
      <c r="J704" s="6"/>
      <c r="K704" s="6"/>
      <c r="L704" s="6"/>
      <c r="M704" s="6"/>
      <c r="N704" s="6"/>
      <c r="O704" s="6"/>
      <c r="P704" s="6"/>
      <c r="Q704" s="6"/>
      <c r="R704" s="6"/>
      <c r="S704" s="6"/>
      <c r="T704" s="6"/>
      <c r="U704" s="6"/>
      <c r="V704" s="130"/>
      <c r="W704" s="130"/>
      <c r="X704" s="6"/>
      <c r="Y704" s="130"/>
      <c r="Z704" s="6"/>
      <c r="AA704" s="6"/>
      <c r="AB704" s="6"/>
      <c r="AC704" s="6"/>
      <c r="AD704" s="6"/>
      <c r="AE704" s="6"/>
      <c r="AF704" s="6"/>
      <c r="AG704" s="6"/>
      <c r="AH704" s="6"/>
      <c r="AI704" s="6"/>
      <c r="AJ704" s="6"/>
      <c r="AK704" s="6"/>
      <c r="AL704" s="6"/>
      <c r="AM704" s="6"/>
      <c r="AN704" s="6"/>
      <c r="AO704" s="6"/>
      <c r="AP704" s="6"/>
      <c r="AQ704" s="6"/>
      <c r="AR704" s="6"/>
      <c r="AS704" s="6"/>
      <c r="AT704" s="6"/>
      <c r="AU704" s="6"/>
      <c r="AV704" s="6"/>
      <c r="AW704" s="6"/>
      <c r="AX704" s="6"/>
      <c r="AY704" s="6"/>
    </row>
    <row r="705" spans="1:51" ht="15.75" customHeight="1">
      <c r="A705" s="6"/>
      <c r="B705" s="6"/>
      <c r="C705" s="6"/>
      <c r="D705" s="6"/>
      <c r="E705" s="6"/>
      <c r="F705" s="6"/>
      <c r="G705" s="130"/>
      <c r="H705" s="6"/>
      <c r="I705" s="6"/>
      <c r="J705" s="6"/>
      <c r="K705" s="6"/>
      <c r="L705" s="6"/>
      <c r="M705" s="6"/>
      <c r="N705" s="6"/>
      <c r="O705" s="6"/>
      <c r="P705" s="6"/>
      <c r="Q705" s="6"/>
      <c r="R705" s="6"/>
      <c r="S705" s="6"/>
      <c r="T705" s="6"/>
      <c r="U705" s="6"/>
      <c r="V705" s="130"/>
      <c r="W705" s="130"/>
      <c r="X705" s="6"/>
      <c r="Y705" s="130"/>
      <c r="Z705" s="6"/>
      <c r="AA705" s="6"/>
      <c r="AB705" s="6"/>
      <c r="AC705" s="6"/>
      <c r="AD705" s="6"/>
      <c r="AE705" s="6"/>
      <c r="AF705" s="6"/>
      <c r="AG705" s="6"/>
      <c r="AH705" s="6"/>
      <c r="AI705" s="6"/>
      <c r="AJ705" s="6"/>
      <c r="AK705" s="6"/>
      <c r="AL705" s="6"/>
      <c r="AM705" s="6"/>
      <c r="AN705" s="6"/>
      <c r="AO705" s="6"/>
      <c r="AP705" s="6"/>
      <c r="AQ705" s="6"/>
      <c r="AR705" s="6"/>
      <c r="AS705" s="6"/>
      <c r="AT705" s="6"/>
      <c r="AU705" s="6"/>
      <c r="AV705" s="6"/>
      <c r="AW705" s="6"/>
      <c r="AX705" s="6"/>
      <c r="AY705" s="6"/>
    </row>
    <row r="706" spans="1:51" ht="15.75" customHeight="1">
      <c r="A706" s="6"/>
      <c r="B706" s="6"/>
      <c r="C706" s="6"/>
      <c r="D706" s="6"/>
      <c r="E706" s="6"/>
      <c r="F706" s="6"/>
      <c r="G706" s="130"/>
      <c r="H706" s="6"/>
      <c r="I706" s="6"/>
      <c r="J706" s="6"/>
      <c r="K706" s="6"/>
      <c r="L706" s="6"/>
      <c r="M706" s="6"/>
      <c r="N706" s="6"/>
      <c r="O706" s="6"/>
      <c r="P706" s="6"/>
      <c r="Q706" s="6"/>
      <c r="R706" s="6"/>
      <c r="S706" s="6"/>
      <c r="T706" s="6"/>
      <c r="U706" s="6"/>
      <c r="V706" s="130"/>
      <c r="W706" s="130"/>
      <c r="X706" s="6"/>
      <c r="Y706" s="130"/>
      <c r="Z706" s="6"/>
      <c r="AA706" s="6"/>
      <c r="AB706" s="6"/>
      <c r="AC706" s="6"/>
      <c r="AD706" s="6"/>
      <c r="AE706" s="6"/>
      <c r="AF706" s="6"/>
      <c r="AG706" s="6"/>
      <c r="AH706" s="6"/>
      <c r="AI706" s="6"/>
      <c r="AJ706" s="6"/>
      <c r="AK706" s="6"/>
      <c r="AL706" s="6"/>
      <c r="AM706" s="6"/>
      <c r="AN706" s="6"/>
      <c r="AO706" s="6"/>
      <c r="AP706" s="6"/>
      <c r="AQ706" s="6"/>
      <c r="AR706" s="6"/>
      <c r="AS706" s="6"/>
      <c r="AT706" s="6"/>
      <c r="AU706" s="6"/>
      <c r="AV706" s="6"/>
      <c r="AW706" s="6"/>
      <c r="AX706" s="6"/>
      <c r="AY706" s="6"/>
    </row>
    <row r="707" spans="1:51" ht="15.75" customHeight="1">
      <c r="A707" s="6"/>
      <c r="B707" s="6"/>
      <c r="C707" s="6"/>
      <c r="D707" s="6"/>
      <c r="E707" s="6"/>
      <c r="F707" s="6"/>
      <c r="G707" s="130"/>
      <c r="H707" s="6"/>
      <c r="I707" s="6"/>
      <c r="J707" s="6"/>
      <c r="K707" s="6"/>
      <c r="L707" s="6"/>
      <c r="M707" s="6"/>
      <c r="N707" s="6"/>
      <c r="O707" s="6"/>
      <c r="P707" s="6"/>
      <c r="Q707" s="6"/>
      <c r="R707" s="6"/>
      <c r="S707" s="6"/>
      <c r="T707" s="6"/>
      <c r="U707" s="6"/>
      <c r="V707" s="130"/>
      <c r="W707" s="130"/>
      <c r="X707" s="6"/>
      <c r="Y707" s="130"/>
      <c r="Z707" s="6"/>
      <c r="AA707" s="6"/>
      <c r="AB707" s="6"/>
      <c r="AC707" s="6"/>
      <c r="AD707" s="6"/>
      <c r="AE707" s="6"/>
      <c r="AF707" s="6"/>
      <c r="AG707" s="6"/>
      <c r="AH707" s="6"/>
      <c r="AI707" s="6"/>
      <c r="AJ707" s="6"/>
      <c r="AK707" s="6"/>
      <c r="AL707" s="6"/>
      <c r="AM707" s="6"/>
      <c r="AN707" s="6"/>
      <c r="AO707" s="6"/>
      <c r="AP707" s="6"/>
      <c r="AQ707" s="6"/>
      <c r="AR707" s="6"/>
      <c r="AS707" s="6"/>
      <c r="AT707" s="6"/>
      <c r="AU707" s="6"/>
      <c r="AV707" s="6"/>
      <c r="AW707" s="6"/>
      <c r="AX707" s="6"/>
      <c r="AY707" s="6"/>
    </row>
    <row r="708" spans="1:51" ht="15.75" customHeight="1">
      <c r="A708" s="6"/>
      <c r="B708" s="6"/>
      <c r="C708" s="6"/>
      <c r="D708" s="6"/>
      <c r="E708" s="6"/>
      <c r="F708" s="6"/>
      <c r="G708" s="130"/>
      <c r="H708" s="6"/>
      <c r="I708" s="6"/>
      <c r="J708" s="6"/>
      <c r="K708" s="6"/>
      <c r="L708" s="6"/>
      <c r="M708" s="6"/>
      <c r="N708" s="6"/>
      <c r="O708" s="6"/>
      <c r="P708" s="6"/>
      <c r="Q708" s="6"/>
      <c r="R708" s="6"/>
      <c r="S708" s="6"/>
      <c r="T708" s="6"/>
      <c r="U708" s="6"/>
      <c r="V708" s="130"/>
      <c r="W708" s="130"/>
      <c r="X708" s="6"/>
      <c r="Y708" s="130"/>
      <c r="Z708" s="6"/>
      <c r="AA708" s="6"/>
      <c r="AB708" s="6"/>
      <c r="AC708" s="6"/>
      <c r="AD708" s="6"/>
      <c r="AE708" s="6"/>
      <c r="AF708" s="6"/>
      <c r="AG708" s="6"/>
      <c r="AH708" s="6"/>
      <c r="AI708" s="6"/>
      <c r="AJ708" s="6"/>
      <c r="AK708" s="6"/>
      <c r="AL708" s="6"/>
      <c r="AM708" s="6"/>
      <c r="AN708" s="6"/>
      <c r="AO708" s="6"/>
      <c r="AP708" s="6"/>
      <c r="AQ708" s="6"/>
      <c r="AR708" s="6"/>
      <c r="AS708" s="6"/>
      <c r="AT708" s="6"/>
      <c r="AU708" s="6"/>
      <c r="AV708" s="6"/>
      <c r="AW708" s="6"/>
      <c r="AX708" s="6"/>
      <c r="AY708" s="6"/>
    </row>
    <row r="709" spans="1:51" ht="15.75" customHeight="1">
      <c r="A709" s="6"/>
      <c r="B709" s="6"/>
      <c r="C709" s="6"/>
      <c r="D709" s="6"/>
      <c r="E709" s="6"/>
      <c r="F709" s="6"/>
      <c r="G709" s="130"/>
      <c r="H709" s="6"/>
      <c r="I709" s="6"/>
      <c r="J709" s="6"/>
      <c r="K709" s="6"/>
      <c r="L709" s="6"/>
      <c r="M709" s="6"/>
      <c r="N709" s="6"/>
      <c r="O709" s="6"/>
      <c r="P709" s="6"/>
      <c r="Q709" s="6"/>
      <c r="R709" s="6"/>
      <c r="S709" s="6"/>
      <c r="T709" s="6"/>
      <c r="U709" s="6"/>
      <c r="V709" s="130"/>
      <c r="W709" s="130"/>
      <c r="X709" s="6"/>
      <c r="Y709" s="130"/>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row>
    <row r="710" spans="1:51" ht="15.75" customHeight="1">
      <c r="A710" s="6"/>
      <c r="B710" s="6"/>
      <c r="C710" s="6"/>
      <c r="D710" s="6"/>
      <c r="E710" s="6"/>
      <c r="F710" s="6"/>
      <c r="G710" s="130"/>
      <c r="H710" s="6"/>
      <c r="I710" s="6"/>
      <c r="J710" s="6"/>
      <c r="K710" s="6"/>
      <c r="L710" s="6"/>
      <c r="M710" s="6"/>
      <c r="N710" s="6"/>
      <c r="O710" s="6"/>
      <c r="P710" s="6"/>
      <c r="Q710" s="6"/>
      <c r="R710" s="6"/>
      <c r="S710" s="6"/>
      <c r="T710" s="6"/>
      <c r="U710" s="6"/>
      <c r="V710" s="130"/>
      <c r="W710" s="130"/>
      <c r="X710" s="6"/>
      <c r="Y710" s="130"/>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row>
    <row r="711" spans="1:51" ht="15.75" customHeight="1">
      <c r="A711" s="6"/>
      <c r="B711" s="6"/>
      <c r="C711" s="6"/>
      <c r="D711" s="6"/>
      <c r="E711" s="6"/>
      <c r="F711" s="6"/>
      <c r="G711" s="130"/>
      <c r="H711" s="6"/>
      <c r="I711" s="6"/>
      <c r="J711" s="6"/>
      <c r="K711" s="6"/>
      <c r="L711" s="6"/>
      <c r="M711" s="6"/>
      <c r="N711" s="6"/>
      <c r="O711" s="6"/>
      <c r="P711" s="6"/>
      <c r="Q711" s="6"/>
      <c r="R711" s="6"/>
      <c r="S711" s="6"/>
      <c r="T711" s="6"/>
      <c r="U711" s="6"/>
      <c r="V711" s="130"/>
      <c r="W711" s="130"/>
      <c r="X711" s="6"/>
      <c r="Y711" s="130"/>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row>
    <row r="712" spans="1:51" ht="15.75" customHeight="1">
      <c r="A712" s="6"/>
      <c r="B712" s="6"/>
      <c r="C712" s="6"/>
      <c r="D712" s="6"/>
      <c r="E712" s="6"/>
      <c r="F712" s="6"/>
      <c r="G712" s="130"/>
      <c r="H712" s="6"/>
      <c r="I712" s="6"/>
      <c r="J712" s="6"/>
      <c r="K712" s="6"/>
      <c r="L712" s="6"/>
      <c r="M712" s="6"/>
      <c r="N712" s="6"/>
      <c r="O712" s="6"/>
      <c r="P712" s="6"/>
      <c r="Q712" s="6"/>
      <c r="R712" s="6"/>
      <c r="S712" s="6"/>
      <c r="T712" s="6"/>
      <c r="U712" s="6"/>
      <c r="V712" s="130"/>
      <c r="W712" s="130"/>
      <c r="X712" s="6"/>
      <c r="Y712" s="130"/>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row>
    <row r="713" spans="1:51" ht="15.75" customHeight="1">
      <c r="A713" s="6"/>
      <c r="B713" s="6"/>
      <c r="C713" s="6"/>
      <c r="D713" s="6"/>
      <c r="E713" s="6"/>
      <c r="F713" s="6"/>
      <c r="G713" s="130"/>
      <c r="H713" s="6"/>
      <c r="I713" s="6"/>
      <c r="J713" s="6"/>
      <c r="K713" s="6"/>
      <c r="L713" s="6"/>
      <c r="M713" s="6"/>
      <c r="N713" s="6"/>
      <c r="O713" s="6"/>
      <c r="P713" s="6"/>
      <c r="Q713" s="6"/>
      <c r="R713" s="6"/>
      <c r="S713" s="6"/>
      <c r="T713" s="6"/>
      <c r="U713" s="6"/>
      <c r="V713" s="130"/>
      <c r="W713" s="130"/>
      <c r="X713" s="6"/>
      <c r="Y713" s="130"/>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row>
    <row r="714" spans="1:51" ht="15.75" customHeight="1">
      <c r="A714" s="6"/>
      <c r="B714" s="6"/>
      <c r="C714" s="6"/>
      <c r="D714" s="6"/>
      <c r="E714" s="6"/>
      <c r="F714" s="6"/>
      <c r="G714" s="130"/>
      <c r="H714" s="6"/>
      <c r="I714" s="6"/>
      <c r="J714" s="6"/>
      <c r="K714" s="6"/>
      <c r="L714" s="6"/>
      <c r="M714" s="6"/>
      <c r="N714" s="6"/>
      <c r="O714" s="6"/>
      <c r="P714" s="6"/>
      <c r="Q714" s="6"/>
      <c r="R714" s="6"/>
      <c r="S714" s="6"/>
      <c r="T714" s="6"/>
      <c r="U714" s="6"/>
      <c r="V714" s="130"/>
      <c r="W714" s="130"/>
      <c r="X714" s="6"/>
      <c r="Y714" s="130"/>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row>
    <row r="715" spans="1:51" ht="15.75" customHeight="1">
      <c r="A715" s="6"/>
      <c r="B715" s="6"/>
      <c r="C715" s="6"/>
      <c r="D715" s="6"/>
      <c r="E715" s="6"/>
      <c r="F715" s="6"/>
      <c r="G715" s="130"/>
      <c r="H715" s="6"/>
      <c r="I715" s="6"/>
      <c r="J715" s="6"/>
      <c r="K715" s="6"/>
      <c r="L715" s="6"/>
      <c r="M715" s="6"/>
      <c r="N715" s="6"/>
      <c r="O715" s="6"/>
      <c r="P715" s="6"/>
      <c r="Q715" s="6"/>
      <c r="R715" s="6"/>
      <c r="S715" s="6"/>
      <c r="T715" s="6"/>
      <c r="U715" s="6"/>
      <c r="V715" s="130"/>
      <c r="W715" s="130"/>
      <c r="X715" s="6"/>
      <c r="Y715" s="130"/>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row>
    <row r="716" spans="1:51" ht="15.75" customHeight="1">
      <c r="A716" s="6"/>
      <c r="B716" s="6"/>
      <c r="C716" s="6"/>
      <c r="D716" s="6"/>
      <c r="E716" s="6"/>
      <c r="F716" s="6"/>
      <c r="G716" s="130"/>
      <c r="H716" s="6"/>
      <c r="I716" s="6"/>
      <c r="J716" s="6"/>
      <c r="K716" s="6"/>
      <c r="L716" s="6"/>
      <c r="M716" s="6"/>
      <c r="N716" s="6"/>
      <c r="O716" s="6"/>
      <c r="P716" s="6"/>
      <c r="Q716" s="6"/>
      <c r="R716" s="6"/>
      <c r="S716" s="6"/>
      <c r="T716" s="6"/>
      <c r="U716" s="6"/>
      <c r="V716" s="130"/>
      <c r="W716" s="130"/>
      <c r="X716" s="6"/>
      <c r="Y716" s="130"/>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row>
    <row r="717" spans="1:51" ht="15.75" customHeight="1">
      <c r="A717" s="6"/>
      <c r="B717" s="6"/>
      <c r="C717" s="6"/>
      <c r="D717" s="6"/>
      <c r="E717" s="6"/>
      <c r="F717" s="6"/>
      <c r="G717" s="130"/>
      <c r="H717" s="6"/>
      <c r="I717" s="6"/>
      <c r="J717" s="6"/>
      <c r="K717" s="6"/>
      <c r="L717" s="6"/>
      <c r="M717" s="6"/>
      <c r="N717" s="6"/>
      <c r="O717" s="6"/>
      <c r="P717" s="6"/>
      <c r="Q717" s="6"/>
      <c r="R717" s="6"/>
      <c r="S717" s="6"/>
      <c r="T717" s="6"/>
      <c r="U717" s="6"/>
      <c r="V717" s="130"/>
      <c r="W717" s="130"/>
      <c r="X717" s="6"/>
      <c r="Y717" s="130"/>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row>
    <row r="718" spans="1:51" ht="15.75" customHeight="1">
      <c r="A718" s="6"/>
      <c r="B718" s="6"/>
      <c r="C718" s="6"/>
      <c r="D718" s="6"/>
      <c r="E718" s="6"/>
      <c r="F718" s="6"/>
      <c r="G718" s="130"/>
      <c r="H718" s="6"/>
      <c r="I718" s="6"/>
      <c r="J718" s="6"/>
      <c r="K718" s="6"/>
      <c r="L718" s="6"/>
      <c r="M718" s="6"/>
      <c r="N718" s="6"/>
      <c r="O718" s="6"/>
      <c r="P718" s="6"/>
      <c r="Q718" s="6"/>
      <c r="R718" s="6"/>
      <c r="S718" s="6"/>
      <c r="T718" s="6"/>
      <c r="U718" s="6"/>
      <c r="V718" s="130"/>
      <c r="W718" s="130"/>
      <c r="X718" s="6"/>
      <c r="Y718" s="130"/>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row>
    <row r="719" spans="1:51" ht="15.75" customHeight="1">
      <c r="A719" s="6"/>
      <c r="B719" s="6"/>
      <c r="C719" s="6"/>
      <c r="D719" s="6"/>
      <c r="E719" s="6"/>
      <c r="F719" s="6"/>
      <c r="G719" s="130"/>
      <c r="H719" s="6"/>
      <c r="I719" s="6"/>
      <c r="J719" s="6"/>
      <c r="K719" s="6"/>
      <c r="L719" s="6"/>
      <c r="M719" s="6"/>
      <c r="N719" s="6"/>
      <c r="O719" s="6"/>
      <c r="P719" s="6"/>
      <c r="Q719" s="6"/>
      <c r="R719" s="6"/>
      <c r="S719" s="6"/>
      <c r="T719" s="6"/>
      <c r="U719" s="6"/>
      <c r="V719" s="130"/>
      <c r="W719" s="130"/>
      <c r="X719" s="6"/>
      <c r="Y719" s="130"/>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row>
    <row r="720" spans="1:51" ht="15.75" customHeight="1">
      <c r="A720" s="6"/>
      <c r="B720" s="6"/>
      <c r="C720" s="6"/>
      <c r="D720" s="6"/>
      <c r="E720" s="6"/>
      <c r="F720" s="6"/>
      <c r="G720" s="130"/>
      <c r="H720" s="6"/>
      <c r="I720" s="6"/>
      <c r="J720" s="6"/>
      <c r="K720" s="6"/>
      <c r="L720" s="6"/>
      <c r="M720" s="6"/>
      <c r="N720" s="6"/>
      <c r="O720" s="6"/>
      <c r="P720" s="6"/>
      <c r="Q720" s="6"/>
      <c r="R720" s="6"/>
      <c r="S720" s="6"/>
      <c r="T720" s="6"/>
      <c r="U720" s="6"/>
      <c r="V720" s="130"/>
      <c r="W720" s="130"/>
      <c r="X720" s="6"/>
      <c r="Y720" s="130"/>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row>
    <row r="721" spans="1:51" ht="15.75" customHeight="1">
      <c r="A721" s="6"/>
      <c r="B721" s="6"/>
      <c r="C721" s="6"/>
      <c r="D721" s="6"/>
      <c r="E721" s="6"/>
      <c r="F721" s="6"/>
      <c r="G721" s="130"/>
      <c r="H721" s="6"/>
      <c r="I721" s="6"/>
      <c r="J721" s="6"/>
      <c r="K721" s="6"/>
      <c r="L721" s="6"/>
      <c r="M721" s="6"/>
      <c r="N721" s="6"/>
      <c r="O721" s="6"/>
      <c r="P721" s="6"/>
      <c r="Q721" s="6"/>
      <c r="R721" s="6"/>
      <c r="S721" s="6"/>
      <c r="T721" s="6"/>
      <c r="U721" s="6"/>
      <c r="V721" s="130"/>
      <c r="W721" s="130"/>
      <c r="X721" s="6"/>
      <c r="Y721" s="130"/>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row>
    <row r="722" spans="1:51" ht="15.75" customHeight="1">
      <c r="A722" s="6"/>
      <c r="B722" s="6"/>
      <c r="C722" s="6"/>
      <c r="D722" s="6"/>
      <c r="E722" s="6"/>
      <c r="F722" s="6"/>
      <c r="G722" s="130"/>
      <c r="H722" s="6"/>
      <c r="I722" s="6"/>
      <c r="J722" s="6"/>
      <c r="K722" s="6"/>
      <c r="L722" s="6"/>
      <c r="M722" s="6"/>
      <c r="N722" s="6"/>
      <c r="O722" s="6"/>
      <c r="P722" s="6"/>
      <c r="Q722" s="6"/>
      <c r="R722" s="6"/>
      <c r="S722" s="6"/>
      <c r="T722" s="6"/>
      <c r="U722" s="6"/>
      <c r="V722" s="130"/>
      <c r="W722" s="130"/>
      <c r="X722" s="6"/>
      <c r="Y722" s="130"/>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row>
    <row r="723" spans="1:51" ht="15.75" customHeight="1">
      <c r="A723" s="6"/>
      <c r="B723" s="6"/>
      <c r="C723" s="6"/>
      <c r="D723" s="6"/>
      <c r="E723" s="6"/>
      <c r="F723" s="6"/>
      <c r="G723" s="130"/>
      <c r="H723" s="6"/>
      <c r="I723" s="6"/>
      <c r="J723" s="6"/>
      <c r="K723" s="6"/>
      <c r="L723" s="6"/>
      <c r="M723" s="6"/>
      <c r="N723" s="6"/>
      <c r="O723" s="6"/>
      <c r="P723" s="6"/>
      <c r="Q723" s="6"/>
      <c r="R723" s="6"/>
      <c r="S723" s="6"/>
      <c r="T723" s="6"/>
      <c r="U723" s="6"/>
      <c r="V723" s="130"/>
      <c r="W723" s="130"/>
      <c r="X723" s="6"/>
      <c r="Y723" s="130"/>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row>
    <row r="724" spans="1:51" ht="15.75" customHeight="1">
      <c r="A724" s="6"/>
      <c r="B724" s="6"/>
      <c r="C724" s="6"/>
      <c r="D724" s="6"/>
      <c r="E724" s="6"/>
      <c r="F724" s="6"/>
      <c r="G724" s="130"/>
      <c r="H724" s="6"/>
      <c r="I724" s="6"/>
      <c r="J724" s="6"/>
      <c r="K724" s="6"/>
      <c r="L724" s="6"/>
      <c r="M724" s="6"/>
      <c r="N724" s="6"/>
      <c r="O724" s="6"/>
      <c r="P724" s="6"/>
      <c r="Q724" s="6"/>
      <c r="R724" s="6"/>
      <c r="S724" s="6"/>
      <c r="T724" s="6"/>
      <c r="U724" s="6"/>
      <c r="V724" s="130"/>
      <c r="W724" s="130"/>
      <c r="X724" s="6"/>
      <c r="Y724" s="130"/>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row>
    <row r="725" spans="1:51" ht="15.75" customHeight="1">
      <c r="A725" s="6"/>
      <c r="B725" s="6"/>
      <c r="C725" s="6"/>
      <c r="D725" s="6"/>
      <c r="E725" s="6"/>
      <c r="F725" s="6"/>
      <c r="G725" s="130"/>
      <c r="H725" s="6"/>
      <c r="I725" s="6"/>
      <c r="J725" s="6"/>
      <c r="K725" s="6"/>
      <c r="L725" s="6"/>
      <c r="M725" s="6"/>
      <c r="N725" s="6"/>
      <c r="O725" s="6"/>
      <c r="P725" s="6"/>
      <c r="Q725" s="6"/>
      <c r="R725" s="6"/>
      <c r="S725" s="6"/>
      <c r="T725" s="6"/>
      <c r="U725" s="6"/>
      <c r="V725" s="130"/>
      <c r="W725" s="130"/>
      <c r="X725" s="6"/>
      <c r="Y725" s="130"/>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row>
    <row r="726" spans="1:51" ht="15.75" customHeight="1">
      <c r="A726" s="6"/>
      <c r="B726" s="6"/>
      <c r="C726" s="6"/>
      <c r="D726" s="6"/>
      <c r="E726" s="6"/>
      <c r="F726" s="6"/>
      <c r="G726" s="130"/>
      <c r="H726" s="6"/>
      <c r="I726" s="6"/>
      <c r="J726" s="6"/>
      <c r="K726" s="6"/>
      <c r="L726" s="6"/>
      <c r="M726" s="6"/>
      <c r="N726" s="6"/>
      <c r="O726" s="6"/>
      <c r="P726" s="6"/>
      <c r="Q726" s="6"/>
      <c r="R726" s="6"/>
      <c r="S726" s="6"/>
      <c r="T726" s="6"/>
      <c r="U726" s="6"/>
      <c r="V726" s="130"/>
      <c r="W726" s="130"/>
      <c r="X726" s="6"/>
      <c r="Y726" s="130"/>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row>
    <row r="727" spans="1:51" ht="15.75" customHeight="1">
      <c r="A727" s="6"/>
      <c r="B727" s="6"/>
      <c r="C727" s="6"/>
      <c r="D727" s="6"/>
      <c r="E727" s="6"/>
      <c r="F727" s="6"/>
      <c r="G727" s="130"/>
      <c r="H727" s="6"/>
      <c r="I727" s="6"/>
      <c r="J727" s="6"/>
      <c r="K727" s="6"/>
      <c r="L727" s="6"/>
      <c r="M727" s="6"/>
      <c r="N727" s="6"/>
      <c r="O727" s="6"/>
      <c r="P727" s="6"/>
      <c r="Q727" s="6"/>
      <c r="R727" s="6"/>
      <c r="S727" s="6"/>
      <c r="T727" s="6"/>
      <c r="U727" s="6"/>
      <c r="V727" s="130"/>
      <c r="W727" s="130"/>
      <c r="X727" s="6"/>
      <c r="Y727" s="130"/>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row>
    <row r="728" spans="1:51" ht="15.75" customHeight="1">
      <c r="A728" s="6"/>
      <c r="B728" s="6"/>
      <c r="C728" s="6"/>
      <c r="D728" s="6"/>
      <c r="E728" s="6"/>
      <c r="F728" s="6"/>
      <c r="G728" s="130"/>
      <c r="H728" s="6"/>
      <c r="I728" s="6"/>
      <c r="J728" s="6"/>
      <c r="K728" s="6"/>
      <c r="L728" s="6"/>
      <c r="M728" s="6"/>
      <c r="N728" s="6"/>
      <c r="O728" s="6"/>
      <c r="P728" s="6"/>
      <c r="Q728" s="6"/>
      <c r="R728" s="6"/>
      <c r="S728" s="6"/>
      <c r="T728" s="6"/>
      <c r="U728" s="6"/>
      <c r="V728" s="130"/>
      <c r="W728" s="130"/>
      <c r="X728" s="6"/>
      <c r="Y728" s="130"/>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row>
    <row r="729" spans="1:51" ht="15.75" customHeight="1">
      <c r="A729" s="6"/>
      <c r="B729" s="6"/>
      <c r="C729" s="6"/>
      <c r="D729" s="6"/>
      <c r="E729" s="6"/>
      <c r="F729" s="6"/>
      <c r="G729" s="130"/>
      <c r="H729" s="6"/>
      <c r="I729" s="6"/>
      <c r="J729" s="6"/>
      <c r="K729" s="6"/>
      <c r="L729" s="6"/>
      <c r="M729" s="6"/>
      <c r="N729" s="6"/>
      <c r="O729" s="6"/>
      <c r="P729" s="6"/>
      <c r="Q729" s="6"/>
      <c r="R729" s="6"/>
      <c r="S729" s="6"/>
      <c r="T729" s="6"/>
      <c r="U729" s="6"/>
      <c r="V729" s="130"/>
      <c r="W729" s="130"/>
      <c r="X729" s="6"/>
      <c r="Y729" s="130"/>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row>
    <row r="730" spans="1:51" ht="15.75" customHeight="1">
      <c r="A730" s="6"/>
      <c r="B730" s="6"/>
      <c r="C730" s="6"/>
      <c r="D730" s="6"/>
      <c r="E730" s="6"/>
      <c r="F730" s="6"/>
      <c r="G730" s="130"/>
      <c r="H730" s="6"/>
      <c r="I730" s="6"/>
      <c r="J730" s="6"/>
      <c r="K730" s="6"/>
      <c r="L730" s="6"/>
      <c r="M730" s="6"/>
      <c r="N730" s="6"/>
      <c r="O730" s="6"/>
      <c r="P730" s="6"/>
      <c r="Q730" s="6"/>
      <c r="R730" s="6"/>
      <c r="S730" s="6"/>
      <c r="T730" s="6"/>
      <c r="U730" s="6"/>
      <c r="V730" s="130"/>
      <c r="W730" s="130"/>
      <c r="X730" s="6"/>
      <c r="Y730" s="130"/>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row>
    <row r="731" spans="1:51" ht="15.75" customHeight="1">
      <c r="A731" s="6"/>
      <c r="B731" s="6"/>
      <c r="C731" s="6"/>
      <c r="D731" s="6"/>
      <c r="E731" s="6"/>
      <c r="F731" s="6"/>
      <c r="G731" s="130"/>
      <c r="H731" s="6"/>
      <c r="I731" s="6"/>
      <c r="J731" s="6"/>
      <c r="K731" s="6"/>
      <c r="L731" s="6"/>
      <c r="M731" s="6"/>
      <c r="N731" s="6"/>
      <c r="O731" s="6"/>
      <c r="P731" s="6"/>
      <c r="Q731" s="6"/>
      <c r="R731" s="6"/>
      <c r="S731" s="6"/>
      <c r="T731" s="6"/>
      <c r="U731" s="6"/>
      <c r="V731" s="130"/>
      <c r="W731" s="130"/>
      <c r="X731" s="6"/>
      <c r="Y731" s="130"/>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row>
    <row r="732" spans="1:51" ht="15.75" customHeight="1">
      <c r="A732" s="6"/>
      <c r="B732" s="6"/>
      <c r="C732" s="6"/>
      <c r="D732" s="6"/>
      <c r="E732" s="6"/>
      <c r="F732" s="6"/>
      <c r="G732" s="130"/>
      <c r="H732" s="6"/>
      <c r="I732" s="6"/>
      <c r="J732" s="6"/>
      <c r="K732" s="6"/>
      <c r="L732" s="6"/>
      <c r="M732" s="6"/>
      <c r="N732" s="6"/>
      <c r="O732" s="6"/>
      <c r="P732" s="6"/>
      <c r="Q732" s="6"/>
      <c r="R732" s="6"/>
      <c r="S732" s="6"/>
      <c r="T732" s="6"/>
      <c r="U732" s="6"/>
      <c r="V732" s="130"/>
      <c r="W732" s="130"/>
      <c r="X732" s="6"/>
      <c r="Y732" s="130"/>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row>
    <row r="733" spans="1:51" ht="15.75" customHeight="1">
      <c r="A733" s="6"/>
      <c r="B733" s="6"/>
      <c r="C733" s="6"/>
      <c r="D733" s="6"/>
      <c r="E733" s="6"/>
      <c r="F733" s="6"/>
      <c r="G733" s="130"/>
      <c r="H733" s="6"/>
      <c r="I733" s="6"/>
      <c r="J733" s="6"/>
      <c r="K733" s="6"/>
      <c r="L733" s="6"/>
      <c r="M733" s="6"/>
      <c r="N733" s="6"/>
      <c r="O733" s="6"/>
      <c r="P733" s="6"/>
      <c r="Q733" s="6"/>
      <c r="R733" s="6"/>
      <c r="S733" s="6"/>
      <c r="T733" s="6"/>
      <c r="U733" s="6"/>
      <c r="V733" s="130"/>
      <c r="W733" s="130"/>
      <c r="X733" s="6"/>
      <c r="Y733" s="130"/>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row>
    <row r="734" spans="1:51" ht="15.75" customHeight="1">
      <c r="A734" s="6"/>
      <c r="B734" s="6"/>
      <c r="C734" s="6"/>
      <c r="D734" s="6"/>
      <c r="E734" s="6"/>
      <c r="F734" s="6"/>
      <c r="G734" s="130"/>
      <c r="H734" s="6"/>
      <c r="I734" s="6"/>
      <c r="J734" s="6"/>
      <c r="K734" s="6"/>
      <c r="L734" s="6"/>
      <c r="M734" s="6"/>
      <c r="N734" s="6"/>
      <c r="O734" s="6"/>
      <c r="P734" s="6"/>
      <c r="Q734" s="6"/>
      <c r="R734" s="6"/>
      <c r="S734" s="6"/>
      <c r="T734" s="6"/>
      <c r="U734" s="6"/>
      <c r="V734" s="130"/>
      <c r="W734" s="130"/>
      <c r="X734" s="6"/>
      <c r="Y734" s="130"/>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row>
    <row r="735" spans="1:51" ht="15.75" customHeight="1">
      <c r="A735" s="6"/>
      <c r="B735" s="6"/>
      <c r="C735" s="6"/>
      <c r="D735" s="6"/>
      <c r="E735" s="6"/>
      <c r="F735" s="6"/>
      <c r="G735" s="130"/>
      <c r="H735" s="6"/>
      <c r="I735" s="6"/>
      <c r="J735" s="6"/>
      <c r="K735" s="6"/>
      <c r="L735" s="6"/>
      <c r="M735" s="6"/>
      <c r="N735" s="6"/>
      <c r="O735" s="6"/>
      <c r="P735" s="6"/>
      <c r="Q735" s="6"/>
      <c r="R735" s="6"/>
      <c r="S735" s="6"/>
      <c r="T735" s="6"/>
      <c r="U735" s="6"/>
      <c r="V735" s="130"/>
      <c r="W735" s="130"/>
      <c r="X735" s="6"/>
      <c r="Y735" s="130"/>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row>
    <row r="736" spans="1:51" ht="15.75" customHeight="1">
      <c r="A736" s="6"/>
      <c r="B736" s="6"/>
      <c r="C736" s="6"/>
      <c r="D736" s="6"/>
      <c r="E736" s="6"/>
      <c r="F736" s="6"/>
      <c r="G736" s="130"/>
      <c r="H736" s="6"/>
      <c r="I736" s="6"/>
      <c r="J736" s="6"/>
      <c r="K736" s="6"/>
      <c r="L736" s="6"/>
      <c r="M736" s="6"/>
      <c r="N736" s="6"/>
      <c r="O736" s="6"/>
      <c r="P736" s="6"/>
      <c r="Q736" s="6"/>
      <c r="R736" s="6"/>
      <c r="S736" s="6"/>
      <c r="T736" s="6"/>
      <c r="U736" s="6"/>
      <c r="V736" s="130"/>
      <c r="W736" s="130"/>
      <c r="X736" s="6"/>
      <c r="Y736" s="130"/>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row>
    <row r="737" spans="1:51" ht="15.75" customHeight="1">
      <c r="A737" s="6"/>
      <c r="B737" s="6"/>
      <c r="C737" s="6"/>
      <c r="D737" s="6"/>
      <c r="E737" s="6"/>
      <c r="F737" s="6"/>
      <c r="G737" s="130"/>
      <c r="H737" s="6"/>
      <c r="I737" s="6"/>
      <c r="J737" s="6"/>
      <c r="K737" s="6"/>
      <c r="L737" s="6"/>
      <c r="M737" s="6"/>
      <c r="N737" s="6"/>
      <c r="O737" s="6"/>
      <c r="P737" s="6"/>
      <c r="Q737" s="6"/>
      <c r="R737" s="6"/>
      <c r="S737" s="6"/>
      <c r="T737" s="6"/>
      <c r="U737" s="6"/>
      <c r="V737" s="130"/>
      <c r="W737" s="130"/>
      <c r="X737" s="6"/>
      <c r="Y737" s="130"/>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row>
    <row r="738" spans="1:51" ht="15.75" customHeight="1">
      <c r="A738" s="6"/>
      <c r="B738" s="6"/>
      <c r="C738" s="6"/>
      <c r="D738" s="6"/>
      <c r="E738" s="6"/>
      <c r="F738" s="6"/>
      <c r="G738" s="130"/>
      <c r="H738" s="6"/>
      <c r="I738" s="6"/>
      <c r="J738" s="6"/>
      <c r="K738" s="6"/>
      <c r="L738" s="6"/>
      <c r="M738" s="6"/>
      <c r="N738" s="6"/>
      <c r="O738" s="6"/>
      <c r="P738" s="6"/>
      <c r="Q738" s="6"/>
      <c r="R738" s="6"/>
      <c r="S738" s="6"/>
      <c r="T738" s="6"/>
      <c r="U738" s="6"/>
      <c r="V738" s="130"/>
      <c r="W738" s="130"/>
      <c r="X738" s="6"/>
      <c r="Y738" s="130"/>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row>
    <row r="739" spans="1:51" ht="15.75" customHeight="1">
      <c r="A739" s="6"/>
      <c r="B739" s="6"/>
      <c r="C739" s="6"/>
      <c r="D739" s="6"/>
      <c r="E739" s="6"/>
      <c r="F739" s="6"/>
      <c r="G739" s="130"/>
      <c r="H739" s="6"/>
      <c r="I739" s="6"/>
      <c r="J739" s="6"/>
      <c r="K739" s="6"/>
      <c r="L739" s="6"/>
      <c r="M739" s="6"/>
      <c r="N739" s="6"/>
      <c r="O739" s="6"/>
      <c r="P739" s="6"/>
      <c r="Q739" s="6"/>
      <c r="R739" s="6"/>
      <c r="S739" s="6"/>
      <c r="T739" s="6"/>
      <c r="U739" s="6"/>
      <c r="V739" s="130"/>
      <c r="W739" s="130"/>
      <c r="X739" s="6"/>
      <c r="Y739" s="130"/>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row>
    <row r="740" spans="1:51" ht="15.75" customHeight="1">
      <c r="A740" s="6"/>
      <c r="B740" s="6"/>
      <c r="C740" s="6"/>
      <c r="D740" s="6"/>
      <c r="E740" s="6"/>
      <c r="F740" s="6"/>
      <c r="G740" s="130"/>
      <c r="H740" s="6"/>
      <c r="I740" s="6"/>
      <c r="J740" s="6"/>
      <c r="K740" s="6"/>
      <c r="L740" s="6"/>
      <c r="M740" s="6"/>
      <c r="N740" s="6"/>
      <c r="O740" s="6"/>
      <c r="P740" s="6"/>
      <c r="Q740" s="6"/>
      <c r="R740" s="6"/>
      <c r="S740" s="6"/>
      <c r="T740" s="6"/>
      <c r="U740" s="6"/>
      <c r="V740" s="130"/>
      <c r="W740" s="130"/>
      <c r="X740" s="6"/>
      <c r="Y740" s="130"/>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row>
    <row r="741" spans="1:51" ht="15.75" customHeight="1">
      <c r="A741" s="6"/>
      <c r="B741" s="6"/>
      <c r="C741" s="6"/>
      <c r="D741" s="6"/>
      <c r="E741" s="6"/>
      <c r="F741" s="6"/>
      <c r="G741" s="130"/>
      <c r="H741" s="6"/>
      <c r="I741" s="6"/>
      <c r="J741" s="6"/>
      <c r="K741" s="6"/>
      <c r="L741" s="6"/>
      <c r="M741" s="6"/>
      <c r="N741" s="6"/>
      <c r="O741" s="6"/>
      <c r="P741" s="6"/>
      <c r="Q741" s="6"/>
      <c r="R741" s="6"/>
      <c r="S741" s="6"/>
      <c r="T741" s="6"/>
      <c r="U741" s="6"/>
      <c r="V741" s="130"/>
      <c r="W741" s="130"/>
      <c r="X741" s="6"/>
      <c r="Y741" s="130"/>
      <c r="Z741" s="6"/>
      <c r="AA741" s="6"/>
      <c r="AB741" s="6"/>
      <c r="AC741" s="6"/>
      <c r="AD741" s="6"/>
      <c r="AE741" s="6"/>
      <c r="AF741" s="6"/>
      <c r="AG741" s="6"/>
      <c r="AH741" s="6"/>
      <c r="AI741" s="6"/>
      <c r="AJ741" s="6"/>
      <c r="AK741" s="6"/>
      <c r="AL741" s="6"/>
      <c r="AM741" s="6"/>
      <c r="AN741" s="6"/>
      <c r="AO741" s="6"/>
      <c r="AP741" s="6"/>
      <c r="AQ741" s="6"/>
      <c r="AR741" s="6"/>
      <c r="AS741" s="6"/>
      <c r="AT741" s="6"/>
      <c r="AU741" s="6"/>
      <c r="AV741" s="6"/>
      <c r="AW741" s="6"/>
      <c r="AX741" s="6"/>
      <c r="AY741" s="6"/>
    </row>
    <row r="742" spans="1:51" ht="15.75" customHeight="1">
      <c r="A742" s="6"/>
      <c r="B742" s="6"/>
      <c r="C742" s="6"/>
      <c r="D742" s="6"/>
      <c r="E742" s="6"/>
      <c r="F742" s="6"/>
      <c r="G742" s="130"/>
      <c r="H742" s="6"/>
      <c r="I742" s="6"/>
      <c r="J742" s="6"/>
      <c r="K742" s="6"/>
      <c r="L742" s="6"/>
      <c r="M742" s="6"/>
      <c r="N742" s="6"/>
      <c r="O742" s="6"/>
      <c r="P742" s="6"/>
      <c r="Q742" s="6"/>
      <c r="R742" s="6"/>
      <c r="S742" s="6"/>
      <c r="T742" s="6"/>
      <c r="U742" s="6"/>
      <c r="V742" s="130"/>
      <c r="W742" s="130"/>
      <c r="X742" s="6"/>
      <c r="Y742" s="130"/>
      <c r="Z742" s="6"/>
      <c r="AA742" s="6"/>
      <c r="AB742" s="6"/>
      <c r="AC742" s="6"/>
      <c r="AD742" s="6"/>
      <c r="AE742" s="6"/>
      <c r="AF742" s="6"/>
      <c r="AG742" s="6"/>
      <c r="AH742" s="6"/>
      <c r="AI742" s="6"/>
      <c r="AJ742" s="6"/>
      <c r="AK742" s="6"/>
      <c r="AL742" s="6"/>
      <c r="AM742" s="6"/>
      <c r="AN742" s="6"/>
      <c r="AO742" s="6"/>
      <c r="AP742" s="6"/>
      <c r="AQ742" s="6"/>
      <c r="AR742" s="6"/>
      <c r="AS742" s="6"/>
      <c r="AT742" s="6"/>
      <c r="AU742" s="6"/>
      <c r="AV742" s="6"/>
      <c r="AW742" s="6"/>
      <c r="AX742" s="6"/>
      <c r="AY742" s="6"/>
    </row>
    <row r="743" spans="1:51" ht="15.75" customHeight="1">
      <c r="A743" s="6"/>
      <c r="B743" s="6"/>
      <c r="C743" s="6"/>
      <c r="D743" s="6"/>
      <c r="E743" s="6"/>
      <c r="F743" s="6"/>
      <c r="G743" s="130"/>
      <c r="H743" s="6"/>
      <c r="I743" s="6"/>
      <c r="J743" s="6"/>
      <c r="K743" s="6"/>
      <c r="L743" s="6"/>
      <c r="M743" s="6"/>
      <c r="N743" s="6"/>
      <c r="O743" s="6"/>
      <c r="P743" s="6"/>
      <c r="Q743" s="6"/>
      <c r="R743" s="6"/>
      <c r="S743" s="6"/>
      <c r="T743" s="6"/>
      <c r="U743" s="6"/>
      <c r="V743" s="130"/>
      <c r="W743" s="130"/>
      <c r="X743" s="6"/>
      <c r="Y743" s="130"/>
      <c r="Z743" s="6"/>
      <c r="AA743" s="6"/>
      <c r="AB743" s="6"/>
      <c r="AC743" s="6"/>
      <c r="AD743" s="6"/>
      <c r="AE743" s="6"/>
      <c r="AF743" s="6"/>
      <c r="AG743" s="6"/>
      <c r="AH743" s="6"/>
      <c r="AI743" s="6"/>
      <c r="AJ743" s="6"/>
      <c r="AK743" s="6"/>
      <c r="AL743" s="6"/>
      <c r="AM743" s="6"/>
      <c r="AN743" s="6"/>
      <c r="AO743" s="6"/>
      <c r="AP743" s="6"/>
      <c r="AQ743" s="6"/>
      <c r="AR743" s="6"/>
      <c r="AS743" s="6"/>
      <c r="AT743" s="6"/>
      <c r="AU743" s="6"/>
      <c r="AV743" s="6"/>
      <c r="AW743" s="6"/>
      <c r="AX743" s="6"/>
      <c r="AY743" s="6"/>
    </row>
    <row r="744" spans="1:51" ht="15.75" customHeight="1">
      <c r="A744" s="6"/>
      <c r="B744" s="6"/>
      <c r="C744" s="6"/>
      <c r="D744" s="6"/>
      <c r="E744" s="6"/>
      <c r="F744" s="6"/>
      <c r="G744" s="130"/>
      <c r="H744" s="6"/>
      <c r="I744" s="6"/>
      <c r="J744" s="6"/>
      <c r="K744" s="6"/>
      <c r="L744" s="6"/>
      <c r="M744" s="6"/>
      <c r="N744" s="6"/>
      <c r="O744" s="6"/>
      <c r="P744" s="6"/>
      <c r="Q744" s="6"/>
      <c r="R744" s="6"/>
      <c r="S744" s="6"/>
      <c r="T744" s="6"/>
      <c r="U744" s="6"/>
      <c r="V744" s="130"/>
      <c r="W744" s="130"/>
      <c r="X744" s="6"/>
      <c r="Y744" s="130"/>
      <c r="Z744" s="6"/>
      <c r="AA744" s="6"/>
      <c r="AB744" s="6"/>
      <c r="AC744" s="6"/>
      <c r="AD744" s="6"/>
      <c r="AE744" s="6"/>
      <c r="AF744" s="6"/>
      <c r="AG744" s="6"/>
      <c r="AH744" s="6"/>
      <c r="AI744" s="6"/>
      <c r="AJ744" s="6"/>
      <c r="AK744" s="6"/>
      <c r="AL744" s="6"/>
      <c r="AM744" s="6"/>
      <c r="AN744" s="6"/>
      <c r="AO744" s="6"/>
      <c r="AP744" s="6"/>
      <c r="AQ744" s="6"/>
      <c r="AR744" s="6"/>
      <c r="AS744" s="6"/>
      <c r="AT744" s="6"/>
      <c r="AU744" s="6"/>
      <c r="AV744" s="6"/>
      <c r="AW744" s="6"/>
      <c r="AX744" s="6"/>
      <c r="AY744" s="6"/>
    </row>
    <row r="745" spans="1:51" ht="15.75" customHeight="1">
      <c r="A745" s="6"/>
      <c r="B745" s="6"/>
      <c r="C745" s="6"/>
      <c r="D745" s="6"/>
      <c r="E745" s="6"/>
      <c r="F745" s="6"/>
      <c r="G745" s="130"/>
      <c r="H745" s="6"/>
      <c r="I745" s="6"/>
      <c r="J745" s="6"/>
      <c r="K745" s="6"/>
      <c r="L745" s="6"/>
      <c r="M745" s="6"/>
      <c r="N745" s="6"/>
      <c r="O745" s="6"/>
      <c r="P745" s="6"/>
      <c r="Q745" s="6"/>
      <c r="R745" s="6"/>
      <c r="S745" s="6"/>
      <c r="T745" s="6"/>
      <c r="U745" s="6"/>
      <c r="V745" s="130"/>
      <c r="W745" s="130"/>
      <c r="X745" s="6"/>
      <c r="Y745" s="130"/>
      <c r="Z745" s="6"/>
      <c r="AA745" s="6"/>
      <c r="AB745" s="6"/>
      <c r="AC745" s="6"/>
      <c r="AD745" s="6"/>
      <c r="AE745" s="6"/>
      <c r="AF745" s="6"/>
      <c r="AG745" s="6"/>
      <c r="AH745" s="6"/>
      <c r="AI745" s="6"/>
      <c r="AJ745" s="6"/>
      <c r="AK745" s="6"/>
      <c r="AL745" s="6"/>
      <c r="AM745" s="6"/>
      <c r="AN745" s="6"/>
      <c r="AO745" s="6"/>
      <c r="AP745" s="6"/>
      <c r="AQ745" s="6"/>
      <c r="AR745" s="6"/>
      <c r="AS745" s="6"/>
      <c r="AT745" s="6"/>
      <c r="AU745" s="6"/>
      <c r="AV745" s="6"/>
      <c r="AW745" s="6"/>
      <c r="AX745" s="6"/>
      <c r="AY745" s="6"/>
    </row>
    <row r="746" spans="1:51" ht="15.75" customHeight="1">
      <c r="A746" s="6"/>
      <c r="B746" s="6"/>
      <c r="C746" s="6"/>
      <c r="D746" s="6"/>
      <c r="E746" s="6"/>
      <c r="F746" s="6"/>
      <c r="G746" s="130"/>
      <c r="H746" s="6"/>
      <c r="I746" s="6"/>
      <c r="J746" s="6"/>
      <c r="K746" s="6"/>
      <c r="L746" s="6"/>
      <c r="M746" s="6"/>
      <c r="N746" s="6"/>
      <c r="O746" s="6"/>
      <c r="P746" s="6"/>
      <c r="Q746" s="6"/>
      <c r="R746" s="6"/>
      <c r="S746" s="6"/>
      <c r="T746" s="6"/>
      <c r="U746" s="6"/>
      <c r="V746" s="130"/>
      <c r="W746" s="130"/>
      <c r="X746" s="6"/>
      <c r="Y746" s="130"/>
      <c r="Z746" s="6"/>
      <c r="AA746" s="6"/>
      <c r="AB746" s="6"/>
      <c r="AC746" s="6"/>
      <c r="AD746" s="6"/>
      <c r="AE746" s="6"/>
      <c r="AF746" s="6"/>
      <c r="AG746" s="6"/>
      <c r="AH746" s="6"/>
      <c r="AI746" s="6"/>
      <c r="AJ746" s="6"/>
      <c r="AK746" s="6"/>
      <c r="AL746" s="6"/>
      <c r="AM746" s="6"/>
      <c r="AN746" s="6"/>
      <c r="AO746" s="6"/>
      <c r="AP746" s="6"/>
      <c r="AQ746" s="6"/>
      <c r="AR746" s="6"/>
      <c r="AS746" s="6"/>
      <c r="AT746" s="6"/>
      <c r="AU746" s="6"/>
      <c r="AV746" s="6"/>
      <c r="AW746" s="6"/>
      <c r="AX746" s="6"/>
      <c r="AY746" s="6"/>
    </row>
    <row r="747" spans="1:51" ht="15.75" customHeight="1">
      <c r="A747" s="6"/>
      <c r="B747" s="6"/>
      <c r="C747" s="6"/>
      <c r="D747" s="6"/>
      <c r="E747" s="6"/>
      <c r="F747" s="6"/>
      <c r="G747" s="130"/>
      <c r="H747" s="6"/>
      <c r="I747" s="6"/>
      <c r="J747" s="6"/>
      <c r="K747" s="6"/>
      <c r="L747" s="6"/>
      <c r="M747" s="6"/>
      <c r="N747" s="6"/>
      <c r="O747" s="6"/>
      <c r="P747" s="6"/>
      <c r="Q747" s="6"/>
      <c r="R747" s="6"/>
      <c r="S747" s="6"/>
      <c r="T747" s="6"/>
      <c r="U747" s="6"/>
      <c r="V747" s="130"/>
      <c r="W747" s="130"/>
      <c r="X747" s="6"/>
      <c r="Y747" s="130"/>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row>
    <row r="748" spans="1:51" ht="15.75" customHeight="1">
      <c r="A748" s="6"/>
      <c r="B748" s="6"/>
      <c r="C748" s="6"/>
      <c r="D748" s="6"/>
      <c r="E748" s="6"/>
      <c r="F748" s="6"/>
      <c r="G748" s="130"/>
      <c r="H748" s="6"/>
      <c r="I748" s="6"/>
      <c r="J748" s="6"/>
      <c r="K748" s="6"/>
      <c r="L748" s="6"/>
      <c r="M748" s="6"/>
      <c r="N748" s="6"/>
      <c r="O748" s="6"/>
      <c r="P748" s="6"/>
      <c r="Q748" s="6"/>
      <c r="R748" s="6"/>
      <c r="S748" s="6"/>
      <c r="T748" s="6"/>
      <c r="U748" s="6"/>
      <c r="V748" s="130"/>
      <c r="W748" s="130"/>
      <c r="X748" s="6"/>
      <c r="Y748" s="130"/>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row>
    <row r="749" spans="1:51" ht="15.75" customHeight="1">
      <c r="A749" s="6"/>
      <c r="B749" s="6"/>
      <c r="C749" s="6"/>
      <c r="D749" s="6"/>
      <c r="E749" s="6"/>
      <c r="F749" s="6"/>
      <c r="G749" s="130"/>
      <c r="H749" s="6"/>
      <c r="I749" s="6"/>
      <c r="J749" s="6"/>
      <c r="K749" s="6"/>
      <c r="L749" s="6"/>
      <c r="M749" s="6"/>
      <c r="N749" s="6"/>
      <c r="O749" s="6"/>
      <c r="P749" s="6"/>
      <c r="Q749" s="6"/>
      <c r="R749" s="6"/>
      <c r="S749" s="6"/>
      <c r="T749" s="6"/>
      <c r="U749" s="6"/>
      <c r="V749" s="130"/>
      <c r="W749" s="130"/>
      <c r="X749" s="6"/>
      <c r="Y749" s="130"/>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row>
    <row r="750" spans="1:51" ht="15.75" customHeight="1">
      <c r="A750" s="6"/>
      <c r="B750" s="6"/>
      <c r="C750" s="6"/>
      <c r="D750" s="6"/>
      <c r="E750" s="6"/>
      <c r="F750" s="6"/>
      <c r="G750" s="130"/>
      <c r="H750" s="6"/>
      <c r="I750" s="6"/>
      <c r="J750" s="6"/>
      <c r="K750" s="6"/>
      <c r="L750" s="6"/>
      <c r="M750" s="6"/>
      <c r="N750" s="6"/>
      <c r="O750" s="6"/>
      <c r="P750" s="6"/>
      <c r="Q750" s="6"/>
      <c r="R750" s="6"/>
      <c r="S750" s="6"/>
      <c r="T750" s="6"/>
      <c r="U750" s="6"/>
      <c r="V750" s="130"/>
      <c r="W750" s="130"/>
      <c r="X750" s="6"/>
      <c r="Y750" s="130"/>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row>
    <row r="751" spans="1:51" ht="15.75" customHeight="1">
      <c r="A751" s="6"/>
      <c r="B751" s="6"/>
      <c r="C751" s="6"/>
      <c r="D751" s="6"/>
      <c r="E751" s="6"/>
      <c r="F751" s="6"/>
      <c r="G751" s="130"/>
      <c r="H751" s="6"/>
      <c r="I751" s="6"/>
      <c r="J751" s="6"/>
      <c r="K751" s="6"/>
      <c r="L751" s="6"/>
      <c r="M751" s="6"/>
      <c r="N751" s="6"/>
      <c r="O751" s="6"/>
      <c r="P751" s="6"/>
      <c r="Q751" s="6"/>
      <c r="R751" s="6"/>
      <c r="S751" s="6"/>
      <c r="T751" s="6"/>
      <c r="U751" s="6"/>
      <c r="V751" s="130"/>
      <c r="W751" s="130"/>
      <c r="X751" s="6"/>
      <c r="Y751" s="130"/>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row>
    <row r="752" spans="1:51" ht="15.75" customHeight="1">
      <c r="A752" s="6"/>
      <c r="B752" s="6"/>
      <c r="C752" s="6"/>
      <c r="D752" s="6"/>
      <c r="E752" s="6"/>
      <c r="F752" s="6"/>
      <c r="G752" s="130"/>
      <c r="H752" s="6"/>
      <c r="I752" s="6"/>
      <c r="J752" s="6"/>
      <c r="K752" s="6"/>
      <c r="L752" s="6"/>
      <c r="M752" s="6"/>
      <c r="N752" s="6"/>
      <c r="O752" s="6"/>
      <c r="P752" s="6"/>
      <c r="Q752" s="6"/>
      <c r="R752" s="6"/>
      <c r="S752" s="6"/>
      <c r="T752" s="6"/>
      <c r="U752" s="6"/>
      <c r="V752" s="130"/>
      <c r="W752" s="130"/>
      <c r="X752" s="6"/>
      <c r="Y752" s="130"/>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row>
    <row r="753" spans="1:51" ht="15.75" customHeight="1">
      <c r="A753" s="6"/>
      <c r="B753" s="6"/>
      <c r="C753" s="6"/>
      <c r="D753" s="6"/>
      <c r="E753" s="6"/>
      <c r="F753" s="6"/>
      <c r="G753" s="130"/>
      <c r="H753" s="6"/>
      <c r="I753" s="6"/>
      <c r="J753" s="6"/>
      <c r="K753" s="6"/>
      <c r="L753" s="6"/>
      <c r="M753" s="6"/>
      <c r="N753" s="6"/>
      <c r="O753" s="6"/>
      <c r="P753" s="6"/>
      <c r="Q753" s="6"/>
      <c r="R753" s="6"/>
      <c r="S753" s="6"/>
      <c r="T753" s="6"/>
      <c r="U753" s="6"/>
      <c r="V753" s="130"/>
      <c r="W753" s="130"/>
      <c r="X753" s="6"/>
      <c r="Y753" s="130"/>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row>
    <row r="754" spans="1:51" ht="15.75" customHeight="1">
      <c r="A754" s="6"/>
      <c r="B754" s="6"/>
      <c r="C754" s="6"/>
      <c r="D754" s="6"/>
      <c r="E754" s="6"/>
      <c r="F754" s="6"/>
      <c r="G754" s="130"/>
      <c r="H754" s="6"/>
      <c r="I754" s="6"/>
      <c r="J754" s="6"/>
      <c r="K754" s="6"/>
      <c r="L754" s="6"/>
      <c r="M754" s="6"/>
      <c r="N754" s="6"/>
      <c r="O754" s="6"/>
      <c r="P754" s="6"/>
      <c r="Q754" s="6"/>
      <c r="R754" s="6"/>
      <c r="S754" s="6"/>
      <c r="T754" s="6"/>
      <c r="U754" s="6"/>
      <c r="V754" s="130"/>
      <c r="W754" s="130"/>
      <c r="X754" s="6"/>
      <c r="Y754" s="130"/>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row>
    <row r="755" spans="1:51" ht="15.75" customHeight="1">
      <c r="A755" s="6"/>
      <c r="B755" s="6"/>
      <c r="C755" s="6"/>
      <c r="D755" s="6"/>
      <c r="E755" s="6"/>
      <c r="F755" s="6"/>
      <c r="G755" s="130"/>
      <c r="H755" s="6"/>
      <c r="I755" s="6"/>
      <c r="J755" s="6"/>
      <c r="K755" s="6"/>
      <c r="L755" s="6"/>
      <c r="M755" s="6"/>
      <c r="N755" s="6"/>
      <c r="O755" s="6"/>
      <c r="P755" s="6"/>
      <c r="Q755" s="6"/>
      <c r="R755" s="6"/>
      <c r="S755" s="6"/>
      <c r="T755" s="6"/>
      <c r="U755" s="6"/>
      <c r="V755" s="130"/>
      <c r="W755" s="130"/>
      <c r="X755" s="6"/>
      <c r="Y755" s="130"/>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row>
    <row r="756" spans="1:51" ht="15.75" customHeight="1">
      <c r="A756" s="6"/>
      <c r="B756" s="6"/>
      <c r="C756" s="6"/>
      <c r="D756" s="6"/>
      <c r="E756" s="6"/>
      <c r="F756" s="6"/>
      <c r="G756" s="130"/>
      <c r="H756" s="6"/>
      <c r="I756" s="6"/>
      <c r="J756" s="6"/>
      <c r="K756" s="6"/>
      <c r="L756" s="6"/>
      <c r="M756" s="6"/>
      <c r="N756" s="6"/>
      <c r="O756" s="6"/>
      <c r="P756" s="6"/>
      <c r="Q756" s="6"/>
      <c r="R756" s="6"/>
      <c r="S756" s="6"/>
      <c r="T756" s="6"/>
      <c r="U756" s="6"/>
      <c r="V756" s="130"/>
      <c r="W756" s="130"/>
      <c r="X756" s="6"/>
      <c r="Y756" s="130"/>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row>
    <row r="757" spans="1:51" ht="15.75" customHeight="1">
      <c r="A757" s="6"/>
      <c r="B757" s="6"/>
      <c r="C757" s="6"/>
      <c r="D757" s="6"/>
      <c r="E757" s="6"/>
      <c r="F757" s="6"/>
      <c r="G757" s="130"/>
      <c r="H757" s="6"/>
      <c r="I757" s="6"/>
      <c r="J757" s="6"/>
      <c r="K757" s="6"/>
      <c r="L757" s="6"/>
      <c r="M757" s="6"/>
      <c r="N757" s="6"/>
      <c r="O757" s="6"/>
      <c r="P757" s="6"/>
      <c r="Q757" s="6"/>
      <c r="R757" s="6"/>
      <c r="S757" s="6"/>
      <c r="T757" s="6"/>
      <c r="U757" s="6"/>
      <c r="V757" s="130"/>
      <c r="W757" s="130"/>
      <c r="X757" s="6"/>
      <c r="Y757" s="130"/>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row>
    <row r="758" spans="1:51" ht="15.75" customHeight="1">
      <c r="A758" s="6"/>
      <c r="B758" s="6"/>
      <c r="C758" s="6"/>
      <c r="D758" s="6"/>
      <c r="E758" s="6"/>
      <c r="F758" s="6"/>
      <c r="G758" s="130"/>
      <c r="H758" s="6"/>
      <c r="I758" s="6"/>
      <c r="J758" s="6"/>
      <c r="K758" s="6"/>
      <c r="L758" s="6"/>
      <c r="M758" s="6"/>
      <c r="N758" s="6"/>
      <c r="O758" s="6"/>
      <c r="P758" s="6"/>
      <c r="Q758" s="6"/>
      <c r="R758" s="6"/>
      <c r="S758" s="6"/>
      <c r="T758" s="6"/>
      <c r="U758" s="6"/>
      <c r="V758" s="130"/>
      <c r="W758" s="130"/>
      <c r="X758" s="6"/>
      <c r="Y758" s="130"/>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row>
    <row r="759" spans="1:51" ht="15.75" customHeight="1">
      <c r="A759" s="6"/>
      <c r="B759" s="6"/>
      <c r="C759" s="6"/>
      <c r="D759" s="6"/>
      <c r="E759" s="6"/>
      <c r="F759" s="6"/>
      <c r="G759" s="130"/>
      <c r="H759" s="6"/>
      <c r="I759" s="6"/>
      <c r="J759" s="6"/>
      <c r="K759" s="6"/>
      <c r="L759" s="6"/>
      <c r="M759" s="6"/>
      <c r="N759" s="6"/>
      <c r="O759" s="6"/>
      <c r="P759" s="6"/>
      <c r="Q759" s="6"/>
      <c r="R759" s="6"/>
      <c r="S759" s="6"/>
      <c r="T759" s="6"/>
      <c r="U759" s="6"/>
      <c r="V759" s="130"/>
      <c r="W759" s="130"/>
      <c r="X759" s="6"/>
      <c r="Y759" s="130"/>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row>
    <row r="760" spans="1:51" ht="15.75" customHeight="1">
      <c r="A760" s="6"/>
      <c r="B760" s="6"/>
      <c r="C760" s="6"/>
      <c r="D760" s="6"/>
      <c r="E760" s="6"/>
      <c r="F760" s="6"/>
      <c r="G760" s="130"/>
      <c r="H760" s="6"/>
      <c r="I760" s="6"/>
      <c r="J760" s="6"/>
      <c r="K760" s="6"/>
      <c r="L760" s="6"/>
      <c r="M760" s="6"/>
      <c r="N760" s="6"/>
      <c r="O760" s="6"/>
      <c r="P760" s="6"/>
      <c r="Q760" s="6"/>
      <c r="R760" s="6"/>
      <c r="S760" s="6"/>
      <c r="T760" s="6"/>
      <c r="U760" s="6"/>
      <c r="V760" s="130"/>
      <c r="W760" s="130"/>
      <c r="X760" s="6"/>
      <c r="Y760" s="130"/>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row>
    <row r="761" spans="1:51" ht="15.75" customHeight="1">
      <c r="A761" s="6"/>
      <c r="B761" s="6"/>
      <c r="C761" s="6"/>
      <c r="D761" s="6"/>
      <c r="E761" s="6"/>
      <c r="F761" s="6"/>
      <c r="G761" s="130"/>
      <c r="H761" s="6"/>
      <c r="I761" s="6"/>
      <c r="J761" s="6"/>
      <c r="K761" s="6"/>
      <c r="L761" s="6"/>
      <c r="M761" s="6"/>
      <c r="N761" s="6"/>
      <c r="O761" s="6"/>
      <c r="P761" s="6"/>
      <c r="Q761" s="6"/>
      <c r="R761" s="6"/>
      <c r="S761" s="6"/>
      <c r="T761" s="6"/>
      <c r="U761" s="6"/>
      <c r="V761" s="130"/>
      <c r="W761" s="130"/>
      <c r="X761" s="6"/>
      <c r="Y761" s="130"/>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row>
    <row r="762" spans="1:51" ht="15.75" customHeight="1">
      <c r="A762" s="6"/>
      <c r="B762" s="6"/>
      <c r="C762" s="6"/>
      <c r="D762" s="6"/>
      <c r="E762" s="6"/>
      <c r="F762" s="6"/>
      <c r="G762" s="130"/>
      <c r="H762" s="6"/>
      <c r="I762" s="6"/>
      <c r="J762" s="6"/>
      <c r="K762" s="6"/>
      <c r="L762" s="6"/>
      <c r="M762" s="6"/>
      <c r="N762" s="6"/>
      <c r="O762" s="6"/>
      <c r="P762" s="6"/>
      <c r="Q762" s="6"/>
      <c r="R762" s="6"/>
      <c r="S762" s="6"/>
      <c r="T762" s="6"/>
      <c r="U762" s="6"/>
      <c r="V762" s="130"/>
      <c r="W762" s="130"/>
      <c r="X762" s="6"/>
      <c r="Y762" s="130"/>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row>
    <row r="763" spans="1:51" ht="15.75" customHeight="1">
      <c r="A763" s="6"/>
      <c r="B763" s="6"/>
      <c r="C763" s="6"/>
      <c r="D763" s="6"/>
      <c r="E763" s="6"/>
      <c r="F763" s="6"/>
      <c r="G763" s="130"/>
      <c r="H763" s="6"/>
      <c r="I763" s="6"/>
      <c r="J763" s="6"/>
      <c r="K763" s="6"/>
      <c r="L763" s="6"/>
      <c r="M763" s="6"/>
      <c r="N763" s="6"/>
      <c r="O763" s="6"/>
      <c r="P763" s="6"/>
      <c r="Q763" s="6"/>
      <c r="R763" s="6"/>
      <c r="S763" s="6"/>
      <c r="T763" s="6"/>
      <c r="U763" s="6"/>
      <c r="V763" s="130"/>
      <c r="W763" s="130"/>
      <c r="X763" s="6"/>
      <c r="Y763" s="130"/>
      <c r="Z763" s="6"/>
      <c r="AA763" s="6"/>
      <c r="AB763" s="6"/>
      <c r="AC763" s="6"/>
      <c r="AD763" s="6"/>
      <c r="AE763" s="6"/>
      <c r="AF763" s="6"/>
      <c r="AG763" s="6"/>
      <c r="AH763" s="6"/>
      <c r="AI763" s="6"/>
      <c r="AJ763" s="6"/>
      <c r="AK763" s="6"/>
      <c r="AL763" s="6"/>
      <c r="AM763" s="6"/>
      <c r="AN763" s="6"/>
      <c r="AO763" s="6"/>
      <c r="AP763" s="6"/>
      <c r="AQ763" s="6"/>
      <c r="AR763" s="6"/>
      <c r="AS763" s="6"/>
      <c r="AT763" s="6"/>
      <c r="AU763" s="6"/>
      <c r="AV763" s="6"/>
      <c r="AW763" s="6"/>
      <c r="AX763" s="6"/>
      <c r="AY763" s="6"/>
    </row>
    <row r="764" spans="1:51" ht="15.75" customHeight="1">
      <c r="A764" s="6"/>
      <c r="B764" s="6"/>
      <c r="C764" s="6"/>
      <c r="D764" s="6"/>
      <c r="E764" s="6"/>
      <c r="F764" s="6"/>
      <c r="G764" s="130"/>
      <c r="H764" s="6"/>
      <c r="I764" s="6"/>
      <c r="J764" s="6"/>
      <c r="K764" s="6"/>
      <c r="L764" s="6"/>
      <c r="M764" s="6"/>
      <c r="N764" s="6"/>
      <c r="O764" s="6"/>
      <c r="P764" s="6"/>
      <c r="Q764" s="6"/>
      <c r="R764" s="6"/>
      <c r="S764" s="6"/>
      <c r="T764" s="6"/>
      <c r="U764" s="6"/>
      <c r="V764" s="130"/>
      <c r="W764" s="130"/>
      <c r="X764" s="6"/>
      <c r="Y764" s="130"/>
      <c r="Z764" s="6"/>
      <c r="AA764" s="6"/>
      <c r="AB764" s="6"/>
      <c r="AC764" s="6"/>
      <c r="AD764" s="6"/>
      <c r="AE764" s="6"/>
      <c r="AF764" s="6"/>
      <c r="AG764" s="6"/>
      <c r="AH764" s="6"/>
      <c r="AI764" s="6"/>
      <c r="AJ764" s="6"/>
      <c r="AK764" s="6"/>
      <c r="AL764" s="6"/>
      <c r="AM764" s="6"/>
      <c r="AN764" s="6"/>
      <c r="AO764" s="6"/>
      <c r="AP764" s="6"/>
      <c r="AQ764" s="6"/>
      <c r="AR764" s="6"/>
      <c r="AS764" s="6"/>
      <c r="AT764" s="6"/>
      <c r="AU764" s="6"/>
      <c r="AV764" s="6"/>
      <c r="AW764" s="6"/>
      <c r="AX764" s="6"/>
      <c r="AY764" s="6"/>
    </row>
    <row r="765" spans="1:51" ht="15.75" customHeight="1">
      <c r="A765" s="6"/>
      <c r="B765" s="6"/>
      <c r="C765" s="6"/>
      <c r="D765" s="6"/>
      <c r="E765" s="6"/>
      <c r="F765" s="6"/>
      <c r="G765" s="130"/>
      <c r="H765" s="6"/>
      <c r="I765" s="6"/>
      <c r="J765" s="6"/>
      <c r="K765" s="6"/>
      <c r="L765" s="6"/>
      <c r="M765" s="6"/>
      <c r="N765" s="6"/>
      <c r="O765" s="6"/>
      <c r="P765" s="6"/>
      <c r="Q765" s="6"/>
      <c r="R765" s="6"/>
      <c r="S765" s="6"/>
      <c r="T765" s="6"/>
      <c r="U765" s="6"/>
      <c r="V765" s="130"/>
      <c r="W765" s="130"/>
      <c r="X765" s="6"/>
      <c r="Y765" s="130"/>
      <c r="Z765" s="6"/>
      <c r="AA765" s="6"/>
      <c r="AB765" s="6"/>
      <c r="AC765" s="6"/>
      <c r="AD765" s="6"/>
      <c r="AE765" s="6"/>
      <c r="AF765" s="6"/>
      <c r="AG765" s="6"/>
      <c r="AH765" s="6"/>
      <c r="AI765" s="6"/>
      <c r="AJ765" s="6"/>
      <c r="AK765" s="6"/>
      <c r="AL765" s="6"/>
      <c r="AM765" s="6"/>
      <c r="AN765" s="6"/>
      <c r="AO765" s="6"/>
      <c r="AP765" s="6"/>
      <c r="AQ765" s="6"/>
      <c r="AR765" s="6"/>
      <c r="AS765" s="6"/>
      <c r="AT765" s="6"/>
      <c r="AU765" s="6"/>
      <c r="AV765" s="6"/>
      <c r="AW765" s="6"/>
      <c r="AX765" s="6"/>
      <c r="AY765" s="6"/>
    </row>
    <row r="766" spans="1:51" ht="15.75" customHeight="1">
      <c r="A766" s="6"/>
      <c r="B766" s="6"/>
      <c r="C766" s="6"/>
      <c r="D766" s="6"/>
      <c r="E766" s="6"/>
      <c r="F766" s="6"/>
      <c r="G766" s="130"/>
      <c r="H766" s="6"/>
      <c r="I766" s="6"/>
      <c r="J766" s="6"/>
      <c r="K766" s="6"/>
      <c r="L766" s="6"/>
      <c r="M766" s="6"/>
      <c r="N766" s="6"/>
      <c r="O766" s="6"/>
      <c r="P766" s="6"/>
      <c r="Q766" s="6"/>
      <c r="R766" s="6"/>
      <c r="S766" s="6"/>
      <c r="T766" s="6"/>
      <c r="U766" s="6"/>
      <c r="V766" s="130"/>
      <c r="W766" s="130"/>
      <c r="X766" s="6"/>
      <c r="Y766" s="130"/>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row>
    <row r="767" spans="1:51" ht="15.75" customHeight="1">
      <c r="A767" s="6"/>
      <c r="B767" s="6"/>
      <c r="C767" s="6"/>
      <c r="D767" s="6"/>
      <c r="E767" s="6"/>
      <c r="F767" s="6"/>
      <c r="G767" s="130"/>
      <c r="H767" s="6"/>
      <c r="I767" s="6"/>
      <c r="J767" s="6"/>
      <c r="K767" s="6"/>
      <c r="L767" s="6"/>
      <c r="M767" s="6"/>
      <c r="N767" s="6"/>
      <c r="O767" s="6"/>
      <c r="P767" s="6"/>
      <c r="Q767" s="6"/>
      <c r="R767" s="6"/>
      <c r="S767" s="6"/>
      <c r="T767" s="6"/>
      <c r="U767" s="6"/>
      <c r="V767" s="130"/>
      <c r="W767" s="130"/>
      <c r="X767" s="6"/>
      <c r="Y767" s="130"/>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row>
    <row r="768" spans="1:51" ht="15.75" customHeight="1">
      <c r="A768" s="6"/>
      <c r="B768" s="6"/>
      <c r="C768" s="6"/>
      <c r="D768" s="6"/>
      <c r="E768" s="6"/>
      <c r="F768" s="6"/>
      <c r="G768" s="130"/>
      <c r="H768" s="6"/>
      <c r="I768" s="6"/>
      <c r="J768" s="6"/>
      <c r="K768" s="6"/>
      <c r="L768" s="6"/>
      <c r="M768" s="6"/>
      <c r="N768" s="6"/>
      <c r="O768" s="6"/>
      <c r="P768" s="6"/>
      <c r="Q768" s="6"/>
      <c r="R768" s="6"/>
      <c r="S768" s="6"/>
      <c r="T768" s="6"/>
      <c r="U768" s="6"/>
      <c r="V768" s="130"/>
      <c r="W768" s="130"/>
      <c r="X768" s="6"/>
      <c r="Y768" s="130"/>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row>
    <row r="769" spans="1:51" ht="15.75" customHeight="1">
      <c r="A769" s="6"/>
      <c r="B769" s="6"/>
      <c r="C769" s="6"/>
      <c r="D769" s="6"/>
      <c r="E769" s="6"/>
      <c r="F769" s="6"/>
      <c r="G769" s="130"/>
      <c r="H769" s="6"/>
      <c r="I769" s="6"/>
      <c r="J769" s="6"/>
      <c r="K769" s="6"/>
      <c r="L769" s="6"/>
      <c r="M769" s="6"/>
      <c r="N769" s="6"/>
      <c r="O769" s="6"/>
      <c r="P769" s="6"/>
      <c r="Q769" s="6"/>
      <c r="R769" s="6"/>
      <c r="S769" s="6"/>
      <c r="T769" s="6"/>
      <c r="U769" s="6"/>
      <c r="V769" s="130"/>
      <c r="W769" s="130"/>
      <c r="X769" s="6"/>
      <c r="Y769" s="130"/>
      <c r="Z769" s="6"/>
      <c r="AA769" s="6"/>
      <c r="AB769" s="6"/>
      <c r="AC769" s="6"/>
      <c r="AD769" s="6"/>
      <c r="AE769" s="6"/>
      <c r="AF769" s="6"/>
      <c r="AG769" s="6"/>
      <c r="AH769" s="6"/>
      <c r="AI769" s="6"/>
      <c r="AJ769" s="6"/>
      <c r="AK769" s="6"/>
      <c r="AL769" s="6"/>
      <c r="AM769" s="6"/>
      <c r="AN769" s="6"/>
      <c r="AO769" s="6"/>
      <c r="AP769" s="6"/>
      <c r="AQ769" s="6"/>
      <c r="AR769" s="6"/>
      <c r="AS769" s="6"/>
      <c r="AT769" s="6"/>
      <c r="AU769" s="6"/>
      <c r="AV769" s="6"/>
      <c r="AW769" s="6"/>
      <c r="AX769" s="6"/>
      <c r="AY769" s="6"/>
    </row>
    <row r="770" spans="1:51" ht="15.75" customHeight="1">
      <c r="A770" s="6"/>
      <c r="B770" s="6"/>
      <c r="C770" s="6"/>
      <c r="D770" s="6"/>
      <c r="E770" s="6"/>
      <c r="F770" s="6"/>
      <c r="G770" s="130"/>
      <c r="H770" s="6"/>
      <c r="I770" s="6"/>
      <c r="J770" s="6"/>
      <c r="K770" s="6"/>
      <c r="L770" s="6"/>
      <c r="M770" s="6"/>
      <c r="N770" s="6"/>
      <c r="O770" s="6"/>
      <c r="P770" s="6"/>
      <c r="Q770" s="6"/>
      <c r="R770" s="6"/>
      <c r="S770" s="6"/>
      <c r="T770" s="6"/>
      <c r="U770" s="6"/>
      <c r="V770" s="130"/>
      <c r="W770" s="130"/>
      <c r="X770" s="6"/>
      <c r="Y770" s="130"/>
      <c r="Z770" s="6"/>
      <c r="AA770" s="6"/>
      <c r="AB770" s="6"/>
      <c r="AC770" s="6"/>
      <c r="AD770" s="6"/>
      <c r="AE770" s="6"/>
      <c r="AF770" s="6"/>
      <c r="AG770" s="6"/>
      <c r="AH770" s="6"/>
      <c r="AI770" s="6"/>
      <c r="AJ770" s="6"/>
      <c r="AK770" s="6"/>
      <c r="AL770" s="6"/>
      <c r="AM770" s="6"/>
      <c r="AN770" s="6"/>
      <c r="AO770" s="6"/>
      <c r="AP770" s="6"/>
      <c r="AQ770" s="6"/>
      <c r="AR770" s="6"/>
      <c r="AS770" s="6"/>
      <c r="AT770" s="6"/>
      <c r="AU770" s="6"/>
      <c r="AV770" s="6"/>
      <c r="AW770" s="6"/>
      <c r="AX770" s="6"/>
      <c r="AY770" s="6"/>
    </row>
    <row r="771" spans="1:51" ht="15.75" customHeight="1">
      <c r="A771" s="6"/>
      <c r="B771" s="6"/>
      <c r="C771" s="6"/>
      <c r="D771" s="6"/>
      <c r="E771" s="6"/>
      <c r="F771" s="6"/>
      <c r="G771" s="130"/>
      <c r="H771" s="6"/>
      <c r="I771" s="6"/>
      <c r="J771" s="6"/>
      <c r="K771" s="6"/>
      <c r="L771" s="6"/>
      <c r="M771" s="6"/>
      <c r="N771" s="6"/>
      <c r="O771" s="6"/>
      <c r="P771" s="6"/>
      <c r="Q771" s="6"/>
      <c r="R771" s="6"/>
      <c r="S771" s="6"/>
      <c r="T771" s="6"/>
      <c r="U771" s="6"/>
      <c r="V771" s="130"/>
      <c r="W771" s="130"/>
      <c r="X771" s="6"/>
      <c r="Y771" s="130"/>
      <c r="Z771" s="6"/>
      <c r="AA771" s="6"/>
      <c r="AB771" s="6"/>
      <c r="AC771" s="6"/>
      <c r="AD771" s="6"/>
      <c r="AE771" s="6"/>
      <c r="AF771" s="6"/>
      <c r="AG771" s="6"/>
      <c r="AH771" s="6"/>
      <c r="AI771" s="6"/>
      <c r="AJ771" s="6"/>
      <c r="AK771" s="6"/>
      <c r="AL771" s="6"/>
      <c r="AM771" s="6"/>
      <c r="AN771" s="6"/>
      <c r="AO771" s="6"/>
      <c r="AP771" s="6"/>
      <c r="AQ771" s="6"/>
      <c r="AR771" s="6"/>
      <c r="AS771" s="6"/>
      <c r="AT771" s="6"/>
      <c r="AU771" s="6"/>
      <c r="AV771" s="6"/>
      <c r="AW771" s="6"/>
      <c r="AX771" s="6"/>
      <c r="AY771" s="6"/>
    </row>
    <row r="772" spans="1:51" ht="15.75" customHeight="1">
      <c r="A772" s="6"/>
      <c r="B772" s="6"/>
      <c r="C772" s="6"/>
      <c r="D772" s="6"/>
      <c r="E772" s="6"/>
      <c r="F772" s="6"/>
      <c r="G772" s="130"/>
      <c r="H772" s="6"/>
      <c r="I772" s="6"/>
      <c r="J772" s="6"/>
      <c r="K772" s="6"/>
      <c r="L772" s="6"/>
      <c r="M772" s="6"/>
      <c r="N772" s="6"/>
      <c r="O772" s="6"/>
      <c r="P772" s="6"/>
      <c r="Q772" s="6"/>
      <c r="R772" s="6"/>
      <c r="S772" s="6"/>
      <c r="T772" s="6"/>
      <c r="U772" s="6"/>
      <c r="V772" s="130"/>
      <c r="W772" s="130"/>
      <c r="X772" s="6"/>
      <c r="Y772" s="130"/>
      <c r="Z772" s="6"/>
      <c r="AA772" s="6"/>
      <c r="AB772" s="6"/>
      <c r="AC772" s="6"/>
      <c r="AD772" s="6"/>
      <c r="AE772" s="6"/>
      <c r="AF772" s="6"/>
      <c r="AG772" s="6"/>
      <c r="AH772" s="6"/>
      <c r="AI772" s="6"/>
      <c r="AJ772" s="6"/>
      <c r="AK772" s="6"/>
      <c r="AL772" s="6"/>
      <c r="AM772" s="6"/>
      <c r="AN772" s="6"/>
      <c r="AO772" s="6"/>
      <c r="AP772" s="6"/>
      <c r="AQ772" s="6"/>
      <c r="AR772" s="6"/>
      <c r="AS772" s="6"/>
      <c r="AT772" s="6"/>
      <c r="AU772" s="6"/>
      <c r="AV772" s="6"/>
      <c r="AW772" s="6"/>
      <c r="AX772" s="6"/>
      <c r="AY772" s="6"/>
    </row>
    <row r="773" spans="1:51" ht="15.75" customHeight="1">
      <c r="A773" s="6"/>
      <c r="B773" s="6"/>
      <c r="C773" s="6"/>
      <c r="D773" s="6"/>
      <c r="E773" s="6"/>
      <c r="F773" s="6"/>
      <c r="G773" s="130"/>
      <c r="H773" s="6"/>
      <c r="I773" s="6"/>
      <c r="J773" s="6"/>
      <c r="K773" s="6"/>
      <c r="L773" s="6"/>
      <c r="M773" s="6"/>
      <c r="N773" s="6"/>
      <c r="O773" s="6"/>
      <c r="P773" s="6"/>
      <c r="Q773" s="6"/>
      <c r="R773" s="6"/>
      <c r="S773" s="6"/>
      <c r="T773" s="6"/>
      <c r="U773" s="6"/>
      <c r="V773" s="130"/>
      <c r="W773" s="130"/>
      <c r="X773" s="6"/>
      <c r="Y773" s="130"/>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row>
    <row r="774" spans="1:51" ht="15.75" customHeight="1">
      <c r="A774" s="6"/>
      <c r="B774" s="6"/>
      <c r="C774" s="6"/>
      <c r="D774" s="6"/>
      <c r="E774" s="6"/>
      <c r="F774" s="6"/>
      <c r="G774" s="130"/>
      <c r="H774" s="6"/>
      <c r="I774" s="6"/>
      <c r="J774" s="6"/>
      <c r="K774" s="6"/>
      <c r="L774" s="6"/>
      <c r="M774" s="6"/>
      <c r="N774" s="6"/>
      <c r="O774" s="6"/>
      <c r="P774" s="6"/>
      <c r="Q774" s="6"/>
      <c r="R774" s="6"/>
      <c r="S774" s="6"/>
      <c r="T774" s="6"/>
      <c r="U774" s="6"/>
      <c r="V774" s="130"/>
      <c r="W774" s="130"/>
      <c r="X774" s="6"/>
      <c r="Y774" s="130"/>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row>
    <row r="775" spans="1:51" ht="15.75" customHeight="1">
      <c r="A775" s="6"/>
      <c r="B775" s="6"/>
      <c r="C775" s="6"/>
      <c r="D775" s="6"/>
      <c r="E775" s="6"/>
      <c r="F775" s="6"/>
      <c r="G775" s="130"/>
      <c r="H775" s="6"/>
      <c r="I775" s="6"/>
      <c r="J775" s="6"/>
      <c r="K775" s="6"/>
      <c r="L775" s="6"/>
      <c r="M775" s="6"/>
      <c r="N775" s="6"/>
      <c r="O775" s="6"/>
      <c r="P775" s="6"/>
      <c r="Q775" s="6"/>
      <c r="R775" s="6"/>
      <c r="S775" s="6"/>
      <c r="T775" s="6"/>
      <c r="U775" s="6"/>
      <c r="V775" s="130"/>
      <c r="W775" s="130"/>
      <c r="X775" s="6"/>
      <c r="Y775" s="130"/>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row>
    <row r="776" spans="1:51" ht="15.75" customHeight="1">
      <c r="A776" s="6"/>
      <c r="B776" s="6"/>
      <c r="C776" s="6"/>
      <c r="D776" s="6"/>
      <c r="E776" s="6"/>
      <c r="F776" s="6"/>
      <c r="G776" s="130"/>
      <c r="H776" s="6"/>
      <c r="I776" s="6"/>
      <c r="J776" s="6"/>
      <c r="K776" s="6"/>
      <c r="L776" s="6"/>
      <c r="M776" s="6"/>
      <c r="N776" s="6"/>
      <c r="O776" s="6"/>
      <c r="P776" s="6"/>
      <c r="Q776" s="6"/>
      <c r="R776" s="6"/>
      <c r="S776" s="6"/>
      <c r="T776" s="6"/>
      <c r="U776" s="6"/>
      <c r="V776" s="130"/>
      <c r="W776" s="130"/>
      <c r="X776" s="6"/>
      <c r="Y776" s="130"/>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row>
    <row r="777" spans="1:51" ht="15.75" customHeight="1">
      <c r="A777" s="6"/>
      <c r="B777" s="6"/>
      <c r="C777" s="6"/>
      <c r="D777" s="6"/>
      <c r="E777" s="6"/>
      <c r="F777" s="6"/>
      <c r="G777" s="130"/>
      <c r="H777" s="6"/>
      <c r="I777" s="6"/>
      <c r="J777" s="6"/>
      <c r="K777" s="6"/>
      <c r="L777" s="6"/>
      <c r="M777" s="6"/>
      <c r="N777" s="6"/>
      <c r="O777" s="6"/>
      <c r="P777" s="6"/>
      <c r="Q777" s="6"/>
      <c r="R777" s="6"/>
      <c r="S777" s="6"/>
      <c r="T777" s="6"/>
      <c r="U777" s="6"/>
      <c r="V777" s="130"/>
      <c r="W777" s="130"/>
      <c r="X777" s="6"/>
      <c r="Y777" s="130"/>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row>
    <row r="778" spans="1:51" ht="15.75" customHeight="1">
      <c r="A778" s="6"/>
      <c r="B778" s="6"/>
      <c r="C778" s="6"/>
      <c r="D778" s="6"/>
      <c r="E778" s="6"/>
      <c r="F778" s="6"/>
      <c r="G778" s="130"/>
      <c r="H778" s="6"/>
      <c r="I778" s="6"/>
      <c r="J778" s="6"/>
      <c r="K778" s="6"/>
      <c r="L778" s="6"/>
      <c r="M778" s="6"/>
      <c r="N778" s="6"/>
      <c r="O778" s="6"/>
      <c r="P778" s="6"/>
      <c r="Q778" s="6"/>
      <c r="R778" s="6"/>
      <c r="S778" s="6"/>
      <c r="T778" s="6"/>
      <c r="U778" s="6"/>
      <c r="V778" s="130"/>
      <c r="W778" s="130"/>
      <c r="X778" s="6"/>
      <c r="Y778" s="130"/>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row>
    <row r="779" spans="1:51" ht="15.75" customHeight="1">
      <c r="A779" s="6"/>
      <c r="B779" s="6"/>
      <c r="C779" s="6"/>
      <c r="D779" s="6"/>
      <c r="E779" s="6"/>
      <c r="F779" s="6"/>
      <c r="G779" s="130"/>
      <c r="H779" s="6"/>
      <c r="I779" s="6"/>
      <c r="J779" s="6"/>
      <c r="K779" s="6"/>
      <c r="L779" s="6"/>
      <c r="M779" s="6"/>
      <c r="N779" s="6"/>
      <c r="O779" s="6"/>
      <c r="P779" s="6"/>
      <c r="Q779" s="6"/>
      <c r="R779" s="6"/>
      <c r="S779" s="6"/>
      <c r="T779" s="6"/>
      <c r="U779" s="6"/>
      <c r="V779" s="130"/>
      <c r="W779" s="130"/>
      <c r="X779" s="6"/>
      <c r="Y779" s="130"/>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row>
    <row r="780" spans="1:51" ht="15.75" customHeight="1">
      <c r="A780" s="6"/>
      <c r="B780" s="6"/>
      <c r="C780" s="6"/>
      <c r="D780" s="6"/>
      <c r="E780" s="6"/>
      <c r="F780" s="6"/>
      <c r="G780" s="130"/>
      <c r="H780" s="6"/>
      <c r="I780" s="6"/>
      <c r="J780" s="6"/>
      <c r="K780" s="6"/>
      <c r="L780" s="6"/>
      <c r="M780" s="6"/>
      <c r="N780" s="6"/>
      <c r="O780" s="6"/>
      <c r="P780" s="6"/>
      <c r="Q780" s="6"/>
      <c r="R780" s="6"/>
      <c r="S780" s="6"/>
      <c r="T780" s="6"/>
      <c r="U780" s="6"/>
      <c r="V780" s="130"/>
      <c r="W780" s="130"/>
      <c r="X780" s="6"/>
      <c r="Y780" s="130"/>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row>
    <row r="781" spans="1:51" ht="15.75" customHeight="1">
      <c r="A781" s="6"/>
      <c r="B781" s="6"/>
      <c r="C781" s="6"/>
      <c r="D781" s="6"/>
      <c r="E781" s="6"/>
      <c r="F781" s="6"/>
      <c r="G781" s="130"/>
      <c r="H781" s="6"/>
      <c r="I781" s="6"/>
      <c r="J781" s="6"/>
      <c r="K781" s="6"/>
      <c r="L781" s="6"/>
      <c r="M781" s="6"/>
      <c r="N781" s="6"/>
      <c r="O781" s="6"/>
      <c r="P781" s="6"/>
      <c r="Q781" s="6"/>
      <c r="R781" s="6"/>
      <c r="S781" s="6"/>
      <c r="T781" s="6"/>
      <c r="U781" s="6"/>
      <c r="V781" s="130"/>
      <c r="W781" s="130"/>
      <c r="X781" s="6"/>
      <c r="Y781" s="130"/>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row>
    <row r="782" spans="1:51" ht="15.75" customHeight="1">
      <c r="A782" s="6"/>
      <c r="B782" s="6"/>
      <c r="C782" s="6"/>
      <c r="D782" s="6"/>
      <c r="E782" s="6"/>
      <c r="F782" s="6"/>
      <c r="G782" s="130"/>
      <c r="H782" s="6"/>
      <c r="I782" s="6"/>
      <c r="J782" s="6"/>
      <c r="K782" s="6"/>
      <c r="L782" s="6"/>
      <c r="M782" s="6"/>
      <c r="N782" s="6"/>
      <c r="O782" s="6"/>
      <c r="P782" s="6"/>
      <c r="Q782" s="6"/>
      <c r="R782" s="6"/>
      <c r="S782" s="6"/>
      <c r="T782" s="6"/>
      <c r="U782" s="6"/>
      <c r="V782" s="130"/>
      <c r="W782" s="130"/>
      <c r="X782" s="6"/>
      <c r="Y782" s="130"/>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row>
    <row r="783" spans="1:51" ht="15.75" customHeight="1">
      <c r="A783" s="6"/>
      <c r="B783" s="6"/>
      <c r="C783" s="6"/>
      <c r="D783" s="6"/>
      <c r="E783" s="6"/>
      <c r="F783" s="6"/>
      <c r="G783" s="130"/>
      <c r="H783" s="6"/>
      <c r="I783" s="6"/>
      <c r="J783" s="6"/>
      <c r="K783" s="6"/>
      <c r="L783" s="6"/>
      <c r="M783" s="6"/>
      <c r="N783" s="6"/>
      <c r="O783" s="6"/>
      <c r="P783" s="6"/>
      <c r="Q783" s="6"/>
      <c r="R783" s="6"/>
      <c r="S783" s="6"/>
      <c r="T783" s="6"/>
      <c r="U783" s="6"/>
      <c r="V783" s="130"/>
      <c r="W783" s="130"/>
      <c r="X783" s="6"/>
      <c r="Y783" s="130"/>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row>
    <row r="784" spans="1:51" ht="15.75" customHeight="1">
      <c r="A784" s="6"/>
      <c r="B784" s="6"/>
      <c r="C784" s="6"/>
      <c r="D784" s="6"/>
      <c r="E784" s="6"/>
      <c r="F784" s="6"/>
      <c r="G784" s="130"/>
      <c r="H784" s="6"/>
      <c r="I784" s="6"/>
      <c r="J784" s="6"/>
      <c r="K784" s="6"/>
      <c r="L784" s="6"/>
      <c r="M784" s="6"/>
      <c r="N784" s="6"/>
      <c r="O784" s="6"/>
      <c r="P784" s="6"/>
      <c r="Q784" s="6"/>
      <c r="R784" s="6"/>
      <c r="S784" s="6"/>
      <c r="T784" s="6"/>
      <c r="U784" s="6"/>
      <c r="V784" s="130"/>
      <c r="W784" s="130"/>
      <c r="X784" s="6"/>
      <c r="Y784" s="130"/>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row>
    <row r="785" spans="1:51" ht="15.75" customHeight="1">
      <c r="A785" s="6"/>
      <c r="B785" s="6"/>
      <c r="C785" s="6"/>
      <c r="D785" s="6"/>
      <c r="E785" s="6"/>
      <c r="F785" s="6"/>
      <c r="G785" s="130"/>
      <c r="H785" s="6"/>
      <c r="I785" s="6"/>
      <c r="J785" s="6"/>
      <c r="K785" s="6"/>
      <c r="L785" s="6"/>
      <c r="M785" s="6"/>
      <c r="N785" s="6"/>
      <c r="O785" s="6"/>
      <c r="P785" s="6"/>
      <c r="Q785" s="6"/>
      <c r="R785" s="6"/>
      <c r="S785" s="6"/>
      <c r="T785" s="6"/>
      <c r="U785" s="6"/>
      <c r="V785" s="130"/>
      <c r="W785" s="130"/>
      <c r="X785" s="6"/>
      <c r="Y785" s="130"/>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row>
    <row r="786" spans="1:51" ht="15.75" customHeight="1">
      <c r="A786" s="6"/>
      <c r="B786" s="6"/>
      <c r="C786" s="6"/>
      <c r="D786" s="6"/>
      <c r="E786" s="6"/>
      <c r="F786" s="6"/>
      <c r="G786" s="130"/>
      <c r="H786" s="6"/>
      <c r="I786" s="6"/>
      <c r="J786" s="6"/>
      <c r="K786" s="6"/>
      <c r="L786" s="6"/>
      <c r="M786" s="6"/>
      <c r="N786" s="6"/>
      <c r="O786" s="6"/>
      <c r="P786" s="6"/>
      <c r="Q786" s="6"/>
      <c r="R786" s="6"/>
      <c r="S786" s="6"/>
      <c r="T786" s="6"/>
      <c r="U786" s="6"/>
      <c r="V786" s="130"/>
      <c r="W786" s="130"/>
      <c r="X786" s="6"/>
      <c r="Y786" s="130"/>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row>
    <row r="787" spans="1:51" ht="15.75" customHeight="1">
      <c r="A787" s="6"/>
      <c r="B787" s="6"/>
      <c r="C787" s="6"/>
      <c r="D787" s="6"/>
      <c r="E787" s="6"/>
      <c r="F787" s="6"/>
      <c r="G787" s="130"/>
      <c r="H787" s="6"/>
      <c r="I787" s="6"/>
      <c r="J787" s="6"/>
      <c r="K787" s="6"/>
      <c r="L787" s="6"/>
      <c r="M787" s="6"/>
      <c r="N787" s="6"/>
      <c r="O787" s="6"/>
      <c r="P787" s="6"/>
      <c r="Q787" s="6"/>
      <c r="R787" s="6"/>
      <c r="S787" s="6"/>
      <c r="T787" s="6"/>
      <c r="U787" s="6"/>
      <c r="V787" s="130"/>
      <c r="W787" s="130"/>
      <c r="X787" s="6"/>
      <c r="Y787" s="130"/>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row>
    <row r="788" spans="1:51" ht="15.75" customHeight="1">
      <c r="A788" s="6"/>
      <c r="B788" s="6"/>
      <c r="C788" s="6"/>
      <c r="D788" s="6"/>
      <c r="E788" s="6"/>
      <c r="F788" s="6"/>
      <c r="G788" s="130"/>
      <c r="H788" s="6"/>
      <c r="I788" s="6"/>
      <c r="J788" s="6"/>
      <c r="K788" s="6"/>
      <c r="L788" s="6"/>
      <c r="M788" s="6"/>
      <c r="N788" s="6"/>
      <c r="O788" s="6"/>
      <c r="P788" s="6"/>
      <c r="Q788" s="6"/>
      <c r="R788" s="6"/>
      <c r="S788" s="6"/>
      <c r="T788" s="6"/>
      <c r="U788" s="6"/>
      <c r="V788" s="130"/>
      <c r="W788" s="130"/>
      <c r="X788" s="6"/>
      <c r="Y788" s="130"/>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row>
    <row r="789" spans="1:51" ht="15.75" customHeight="1">
      <c r="A789" s="6"/>
      <c r="B789" s="6"/>
      <c r="C789" s="6"/>
      <c r="D789" s="6"/>
      <c r="E789" s="6"/>
      <c r="F789" s="6"/>
      <c r="G789" s="130"/>
      <c r="H789" s="6"/>
      <c r="I789" s="6"/>
      <c r="J789" s="6"/>
      <c r="K789" s="6"/>
      <c r="L789" s="6"/>
      <c r="M789" s="6"/>
      <c r="N789" s="6"/>
      <c r="O789" s="6"/>
      <c r="P789" s="6"/>
      <c r="Q789" s="6"/>
      <c r="R789" s="6"/>
      <c r="S789" s="6"/>
      <c r="T789" s="6"/>
      <c r="U789" s="6"/>
      <c r="V789" s="130"/>
      <c r="W789" s="130"/>
      <c r="X789" s="6"/>
      <c r="Y789" s="130"/>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row>
    <row r="790" spans="1:51" ht="15.75" customHeight="1">
      <c r="A790" s="6"/>
      <c r="B790" s="6"/>
      <c r="C790" s="6"/>
      <c r="D790" s="6"/>
      <c r="E790" s="6"/>
      <c r="F790" s="6"/>
      <c r="G790" s="130"/>
      <c r="H790" s="6"/>
      <c r="I790" s="6"/>
      <c r="J790" s="6"/>
      <c r="K790" s="6"/>
      <c r="L790" s="6"/>
      <c r="M790" s="6"/>
      <c r="N790" s="6"/>
      <c r="O790" s="6"/>
      <c r="P790" s="6"/>
      <c r="Q790" s="6"/>
      <c r="R790" s="6"/>
      <c r="S790" s="6"/>
      <c r="T790" s="6"/>
      <c r="U790" s="6"/>
      <c r="V790" s="130"/>
      <c r="W790" s="130"/>
      <c r="X790" s="6"/>
      <c r="Y790" s="130"/>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row>
    <row r="791" spans="1:51" ht="15.75" customHeight="1">
      <c r="A791" s="6"/>
      <c r="B791" s="6"/>
      <c r="C791" s="6"/>
      <c r="D791" s="6"/>
      <c r="E791" s="6"/>
      <c r="F791" s="6"/>
      <c r="G791" s="130"/>
      <c r="H791" s="6"/>
      <c r="I791" s="6"/>
      <c r="J791" s="6"/>
      <c r="K791" s="6"/>
      <c r="L791" s="6"/>
      <c r="M791" s="6"/>
      <c r="N791" s="6"/>
      <c r="O791" s="6"/>
      <c r="P791" s="6"/>
      <c r="Q791" s="6"/>
      <c r="R791" s="6"/>
      <c r="S791" s="6"/>
      <c r="T791" s="6"/>
      <c r="U791" s="6"/>
      <c r="V791" s="130"/>
      <c r="W791" s="130"/>
      <c r="X791" s="6"/>
      <c r="Y791" s="130"/>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row>
    <row r="792" spans="1:51" ht="15.75" customHeight="1">
      <c r="A792" s="6"/>
      <c r="B792" s="6"/>
      <c r="C792" s="6"/>
      <c r="D792" s="6"/>
      <c r="E792" s="6"/>
      <c r="F792" s="6"/>
      <c r="G792" s="130"/>
      <c r="H792" s="6"/>
      <c r="I792" s="6"/>
      <c r="J792" s="6"/>
      <c r="K792" s="6"/>
      <c r="L792" s="6"/>
      <c r="M792" s="6"/>
      <c r="N792" s="6"/>
      <c r="O792" s="6"/>
      <c r="P792" s="6"/>
      <c r="Q792" s="6"/>
      <c r="R792" s="6"/>
      <c r="S792" s="6"/>
      <c r="T792" s="6"/>
      <c r="U792" s="6"/>
      <c r="V792" s="130"/>
      <c r="W792" s="130"/>
      <c r="X792" s="6"/>
      <c r="Y792" s="130"/>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row>
    <row r="793" spans="1:51" ht="15.75" customHeight="1">
      <c r="A793" s="6"/>
      <c r="B793" s="6"/>
      <c r="C793" s="6"/>
      <c r="D793" s="6"/>
      <c r="E793" s="6"/>
      <c r="F793" s="6"/>
      <c r="G793" s="130"/>
      <c r="H793" s="6"/>
      <c r="I793" s="6"/>
      <c r="J793" s="6"/>
      <c r="K793" s="6"/>
      <c r="L793" s="6"/>
      <c r="M793" s="6"/>
      <c r="N793" s="6"/>
      <c r="O793" s="6"/>
      <c r="P793" s="6"/>
      <c r="Q793" s="6"/>
      <c r="R793" s="6"/>
      <c r="S793" s="6"/>
      <c r="T793" s="6"/>
      <c r="U793" s="6"/>
      <c r="V793" s="130"/>
      <c r="W793" s="130"/>
      <c r="X793" s="6"/>
      <c r="Y793" s="130"/>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row>
    <row r="794" spans="1:51" ht="15.75" customHeight="1">
      <c r="A794" s="6"/>
      <c r="B794" s="6"/>
      <c r="C794" s="6"/>
      <c r="D794" s="6"/>
      <c r="E794" s="6"/>
      <c r="F794" s="6"/>
      <c r="G794" s="130"/>
      <c r="H794" s="6"/>
      <c r="I794" s="6"/>
      <c r="J794" s="6"/>
      <c r="K794" s="6"/>
      <c r="L794" s="6"/>
      <c r="M794" s="6"/>
      <c r="N794" s="6"/>
      <c r="O794" s="6"/>
      <c r="P794" s="6"/>
      <c r="Q794" s="6"/>
      <c r="R794" s="6"/>
      <c r="S794" s="6"/>
      <c r="T794" s="6"/>
      <c r="U794" s="6"/>
      <c r="V794" s="130"/>
      <c r="W794" s="130"/>
      <c r="X794" s="6"/>
      <c r="Y794" s="130"/>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row>
    <row r="795" spans="1:51" ht="15.75" customHeight="1">
      <c r="A795" s="6"/>
      <c r="B795" s="6"/>
      <c r="C795" s="6"/>
      <c r="D795" s="6"/>
      <c r="E795" s="6"/>
      <c r="F795" s="6"/>
      <c r="G795" s="130"/>
      <c r="H795" s="6"/>
      <c r="I795" s="6"/>
      <c r="J795" s="6"/>
      <c r="K795" s="6"/>
      <c r="L795" s="6"/>
      <c r="M795" s="6"/>
      <c r="N795" s="6"/>
      <c r="O795" s="6"/>
      <c r="P795" s="6"/>
      <c r="Q795" s="6"/>
      <c r="R795" s="6"/>
      <c r="S795" s="6"/>
      <c r="T795" s="6"/>
      <c r="U795" s="6"/>
      <c r="V795" s="130"/>
      <c r="W795" s="130"/>
      <c r="X795" s="6"/>
      <c r="Y795" s="130"/>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row>
    <row r="796" spans="1:51" ht="15.75" customHeight="1">
      <c r="A796" s="6"/>
      <c r="B796" s="6"/>
      <c r="C796" s="6"/>
      <c r="D796" s="6"/>
      <c r="E796" s="6"/>
      <c r="F796" s="6"/>
      <c r="G796" s="130"/>
      <c r="H796" s="6"/>
      <c r="I796" s="6"/>
      <c r="J796" s="6"/>
      <c r="K796" s="6"/>
      <c r="L796" s="6"/>
      <c r="M796" s="6"/>
      <c r="N796" s="6"/>
      <c r="O796" s="6"/>
      <c r="P796" s="6"/>
      <c r="Q796" s="6"/>
      <c r="R796" s="6"/>
      <c r="S796" s="6"/>
      <c r="T796" s="6"/>
      <c r="U796" s="6"/>
      <c r="V796" s="130"/>
      <c r="W796" s="130"/>
      <c r="X796" s="6"/>
      <c r="Y796" s="130"/>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row>
    <row r="797" spans="1:51" ht="15.75" customHeight="1">
      <c r="A797" s="6"/>
      <c r="B797" s="6"/>
      <c r="C797" s="6"/>
      <c r="D797" s="6"/>
      <c r="E797" s="6"/>
      <c r="F797" s="6"/>
      <c r="G797" s="130"/>
      <c r="H797" s="6"/>
      <c r="I797" s="6"/>
      <c r="J797" s="6"/>
      <c r="K797" s="6"/>
      <c r="L797" s="6"/>
      <c r="M797" s="6"/>
      <c r="N797" s="6"/>
      <c r="O797" s="6"/>
      <c r="P797" s="6"/>
      <c r="Q797" s="6"/>
      <c r="R797" s="6"/>
      <c r="S797" s="6"/>
      <c r="T797" s="6"/>
      <c r="U797" s="6"/>
      <c r="V797" s="130"/>
      <c r="W797" s="130"/>
      <c r="X797" s="6"/>
      <c r="Y797" s="130"/>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row>
    <row r="798" spans="1:51" ht="15.75" customHeight="1">
      <c r="A798" s="6"/>
      <c r="B798" s="6"/>
      <c r="C798" s="6"/>
      <c r="D798" s="6"/>
      <c r="E798" s="6"/>
      <c r="F798" s="6"/>
      <c r="G798" s="130"/>
      <c r="H798" s="6"/>
      <c r="I798" s="6"/>
      <c r="J798" s="6"/>
      <c r="K798" s="6"/>
      <c r="L798" s="6"/>
      <c r="M798" s="6"/>
      <c r="N798" s="6"/>
      <c r="O798" s="6"/>
      <c r="P798" s="6"/>
      <c r="Q798" s="6"/>
      <c r="R798" s="6"/>
      <c r="S798" s="6"/>
      <c r="T798" s="6"/>
      <c r="U798" s="6"/>
      <c r="V798" s="130"/>
      <c r="W798" s="130"/>
      <c r="X798" s="6"/>
      <c r="Y798" s="130"/>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row>
    <row r="799" spans="1:51" ht="15.75" customHeight="1">
      <c r="A799" s="6"/>
      <c r="B799" s="6"/>
      <c r="C799" s="6"/>
      <c r="D799" s="6"/>
      <c r="E799" s="6"/>
      <c r="F799" s="6"/>
      <c r="G799" s="130"/>
      <c r="H799" s="6"/>
      <c r="I799" s="6"/>
      <c r="J799" s="6"/>
      <c r="K799" s="6"/>
      <c r="L799" s="6"/>
      <c r="M799" s="6"/>
      <c r="N799" s="6"/>
      <c r="O799" s="6"/>
      <c r="P799" s="6"/>
      <c r="Q799" s="6"/>
      <c r="R799" s="6"/>
      <c r="S799" s="6"/>
      <c r="T799" s="6"/>
      <c r="U799" s="6"/>
      <c r="V799" s="130"/>
      <c r="W799" s="130"/>
      <c r="X799" s="6"/>
      <c r="Y799" s="130"/>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row>
    <row r="800" spans="1:51" ht="15.75" customHeight="1">
      <c r="A800" s="6"/>
      <c r="B800" s="6"/>
      <c r="C800" s="6"/>
      <c r="D800" s="6"/>
      <c r="E800" s="6"/>
      <c r="F800" s="6"/>
      <c r="G800" s="130"/>
      <c r="H800" s="6"/>
      <c r="I800" s="6"/>
      <c r="J800" s="6"/>
      <c r="K800" s="6"/>
      <c r="L800" s="6"/>
      <c r="M800" s="6"/>
      <c r="N800" s="6"/>
      <c r="O800" s="6"/>
      <c r="P800" s="6"/>
      <c r="Q800" s="6"/>
      <c r="R800" s="6"/>
      <c r="S800" s="6"/>
      <c r="T800" s="6"/>
      <c r="U800" s="6"/>
      <c r="V800" s="130"/>
      <c r="W800" s="130"/>
      <c r="X800" s="6"/>
      <c r="Y800" s="130"/>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row>
    <row r="801" spans="1:51" ht="15.75" customHeight="1">
      <c r="A801" s="6"/>
      <c r="B801" s="6"/>
      <c r="C801" s="6"/>
      <c r="D801" s="6"/>
      <c r="E801" s="6"/>
      <c r="F801" s="6"/>
      <c r="G801" s="130"/>
      <c r="H801" s="6"/>
      <c r="I801" s="6"/>
      <c r="J801" s="6"/>
      <c r="K801" s="6"/>
      <c r="L801" s="6"/>
      <c r="M801" s="6"/>
      <c r="N801" s="6"/>
      <c r="O801" s="6"/>
      <c r="P801" s="6"/>
      <c r="Q801" s="6"/>
      <c r="R801" s="6"/>
      <c r="S801" s="6"/>
      <c r="T801" s="6"/>
      <c r="U801" s="6"/>
      <c r="V801" s="130"/>
      <c r="W801" s="130"/>
      <c r="X801" s="6"/>
      <c r="Y801" s="130"/>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row>
    <row r="802" spans="1:51" ht="15.75" customHeight="1">
      <c r="A802" s="6"/>
      <c r="B802" s="6"/>
      <c r="C802" s="6"/>
      <c r="D802" s="6"/>
      <c r="E802" s="6"/>
      <c r="F802" s="6"/>
      <c r="G802" s="130"/>
      <c r="H802" s="6"/>
      <c r="I802" s="6"/>
      <c r="J802" s="6"/>
      <c r="K802" s="6"/>
      <c r="L802" s="6"/>
      <c r="M802" s="6"/>
      <c r="N802" s="6"/>
      <c r="O802" s="6"/>
      <c r="P802" s="6"/>
      <c r="Q802" s="6"/>
      <c r="R802" s="6"/>
      <c r="S802" s="6"/>
      <c r="T802" s="6"/>
      <c r="U802" s="6"/>
      <c r="V802" s="130"/>
      <c r="W802" s="130"/>
      <c r="X802" s="6"/>
      <c r="Y802" s="130"/>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row>
    <row r="803" spans="1:51" ht="15.75" customHeight="1">
      <c r="A803" s="6"/>
      <c r="B803" s="6"/>
      <c r="C803" s="6"/>
      <c r="D803" s="6"/>
      <c r="E803" s="6"/>
      <c r="F803" s="6"/>
      <c r="G803" s="130"/>
      <c r="H803" s="6"/>
      <c r="I803" s="6"/>
      <c r="J803" s="6"/>
      <c r="K803" s="6"/>
      <c r="L803" s="6"/>
      <c r="M803" s="6"/>
      <c r="N803" s="6"/>
      <c r="O803" s="6"/>
      <c r="P803" s="6"/>
      <c r="Q803" s="6"/>
      <c r="R803" s="6"/>
      <c r="S803" s="6"/>
      <c r="T803" s="6"/>
      <c r="U803" s="6"/>
      <c r="V803" s="130"/>
      <c r="W803" s="130"/>
      <c r="X803" s="6"/>
      <c r="Y803" s="130"/>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row>
    <row r="804" spans="1:51" ht="15.75" customHeight="1">
      <c r="A804" s="6"/>
      <c r="B804" s="6"/>
      <c r="C804" s="6"/>
      <c r="D804" s="6"/>
      <c r="E804" s="6"/>
      <c r="F804" s="6"/>
      <c r="G804" s="130"/>
      <c r="H804" s="6"/>
      <c r="I804" s="6"/>
      <c r="J804" s="6"/>
      <c r="K804" s="6"/>
      <c r="L804" s="6"/>
      <c r="M804" s="6"/>
      <c r="N804" s="6"/>
      <c r="O804" s="6"/>
      <c r="P804" s="6"/>
      <c r="Q804" s="6"/>
      <c r="R804" s="6"/>
      <c r="S804" s="6"/>
      <c r="T804" s="6"/>
      <c r="U804" s="6"/>
      <c r="V804" s="130"/>
      <c r="W804" s="130"/>
      <c r="X804" s="6"/>
      <c r="Y804" s="130"/>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row>
    <row r="805" spans="1:51" ht="15.75" customHeight="1">
      <c r="A805" s="6"/>
      <c r="B805" s="6"/>
      <c r="C805" s="6"/>
      <c r="D805" s="6"/>
      <c r="E805" s="6"/>
      <c r="F805" s="6"/>
      <c r="G805" s="130"/>
      <c r="H805" s="6"/>
      <c r="I805" s="6"/>
      <c r="J805" s="6"/>
      <c r="K805" s="6"/>
      <c r="L805" s="6"/>
      <c r="M805" s="6"/>
      <c r="N805" s="6"/>
      <c r="O805" s="6"/>
      <c r="P805" s="6"/>
      <c r="Q805" s="6"/>
      <c r="R805" s="6"/>
      <c r="S805" s="6"/>
      <c r="T805" s="6"/>
      <c r="U805" s="6"/>
      <c r="V805" s="130"/>
      <c r="W805" s="130"/>
      <c r="X805" s="6"/>
      <c r="Y805" s="130"/>
      <c r="Z805" s="6"/>
      <c r="AA805" s="6"/>
      <c r="AB805" s="6"/>
      <c r="AC805" s="6"/>
      <c r="AD805" s="6"/>
      <c r="AE805" s="6"/>
      <c r="AF805" s="6"/>
      <c r="AG805" s="6"/>
      <c r="AH805" s="6"/>
      <c r="AI805" s="6"/>
      <c r="AJ805" s="6"/>
      <c r="AK805" s="6"/>
      <c r="AL805" s="6"/>
      <c r="AM805" s="6"/>
      <c r="AN805" s="6"/>
      <c r="AO805" s="6"/>
      <c r="AP805" s="6"/>
      <c r="AQ805" s="6"/>
      <c r="AR805" s="6"/>
      <c r="AS805" s="6"/>
      <c r="AT805" s="6"/>
      <c r="AU805" s="6"/>
      <c r="AV805" s="6"/>
      <c r="AW805" s="6"/>
      <c r="AX805" s="6"/>
      <c r="AY805" s="6"/>
    </row>
    <row r="806" spans="1:51" ht="15.75" customHeight="1">
      <c r="A806" s="6"/>
      <c r="B806" s="6"/>
      <c r="C806" s="6"/>
      <c r="D806" s="6"/>
      <c r="E806" s="6"/>
      <c r="F806" s="6"/>
      <c r="G806" s="130"/>
      <c r="H806" s="6"/>
      <c r="I806" s="6"/>
      <c r="J806" s="6"/>
      <c r="K806" s="6"/>
      <c r="L806" s="6"/>
      <c r="M806" s="6"/>
      <c r="N806" s="6"/>
      <c r="O806" s="6"/>
      <c r="P806" s="6"/>
      <c r="Q806" s="6"/>
      <c r="R806" s="6"/>
      <c r="S806" s="6"/>
      <c r="T806" s="6"/>
      <c r="U806" s="6"/>
      <c r="V806" s="130"/>
      <c r="W806" s="130"/>
      <c r="X806" s="6"/>
      <c r="Y806" s="130"/>
      <c r="Z806" s="6"/>
      <c r="AA806" s="6"/>
      <c r="AB806" s="6"/>
      <c r="AC806" s="6"/>
      <c r="AD806" s="6"/>
      <c r="AE806" s="6"/>
      <c r="AF806" s="6"/>
      <c r="AG806" s="6"/>
      <c r="AH806" s="6"/>
      <c r="AI806" s="6"/>
      <c r="AJ806" s="6"/>
      <c r="AK806" s="6"/>
      <c r="AL806" s="6"/>
      <c r="AM806" s="6"/>
      <c r="AN806" s="6"/>
      <c r="AO806" s="6"/>
      <c r="AP806" s="6"/>
      <c r="AQ806" s="6"/>
      <c r="AR806" s="6"/>
      <c r="AS806" s="6"/>
      <c r="AT806" s="6"/>
      <c r="AU806" s="6"/>
      <c r="AV806" s="6"/>
      <c r="AW806" s="6"/>
      <c r="AX806" s="6"/>
      <c r="AY806" s="6"/>
    </row>
    <row r="807" spans="1:51" ht="15.75" customHeight="1">
      <c r="A807" s="6"/>
      <c r="B807" s="6"/>
      <c r="C807" s="6"/>
      <c r="D807" s="6"/>
      <c r="E807" s="6"/>
      <c r="F807" s="6"/>
      <c r="G807" s="130"/>
      <c r="H807" s="6"/>
      <c r="I807" s="6"/>
      <c r="J807" s="6"/>
      <c r="K807" s="6"/>
      <c r="L807" s="6"/>
      <c r="M807" s="6"/>
      <c r="N807" s="6"/>
      <c r="O807" s="6"/>
      <c r="P807" s="6"/>
      <c r="Q807" s="6"/>
      <c r="R807" s="6"/>
      <c r="S807" s="6"/>
      <c r="T807" s="6"/>
      <c r="U807" s="6"/>
      <c r="V807" s="130"/>
      <c r="W807" s="130"/>
      <c r="X807" s="6"/>
      <c r="Y807" s="130"/>
      <c r="Z807" s="6"/>
      <c r="AA807" s="6"/>
      <c r="AB807" s="6"/>
      <c r="AC807" s="6"/>
      <c r="AD807" s="6"/>
      <c r="AE807" s="6"/>
      <c r="AF807" s="6"/>
      <c r="AG807" s="6"/>
      <c r="AH807" s="6"/>
      <c r="AI807" s="6"/>
      <c r="AJ807" s="6"/>
      <c r="AK807" s="6"/>
      <c r="AL807" s="6"/>
      <c r="AM807" s="6"/>
      <c r="AN807" s="6"/>
      <c r="AO807" s="6"/>
      <c r="AP807" s="6"/>
      <c r="AQ807" s="6"/>
      <c r="AR807" s="6"/>
      <c r="AS807" s="6"/>
      <c r="AT807" s="6"/>
      <c r="AU807" s="6"/>
      <c r="AV807" s="6"/>
      <c r="AW807" s="6"/>
      <c r="AX807" s="6"/>
      <c r="AY807" s="6"/>
    </row>
    <row r="808" spans="1:51" ht="15.75" customHeight="1">
      <c r="A808" s="6"/>
      <c r="B808" s="6"/>
      <c r="C808" s="6"/>
      <c r="D808" s="6"/>
      <c r="E808" s="6"/>
      <c r="F808" s="6"/>
      <c r="G808" s="130"/>
      <c r="H808" s="6"/>
      <c r="I808" s="6"/>
      <c r="J808" s="6"/>
      <c r="K808" s="6"/>
      <c r="L808" s="6"/>
      <c r="M808" s="6"/>
      <c r="N808" s="6"/>
      <c r="O808" s="6"/>
      <c r="P808" s="6"/>
      <c r="Q808" s="6"/>
      <c r="R808" s="6"/>
      <c r="S808" s="6"/>
      <c r="T808" s="6"/>
      <c r="U808" s="6"/>
      <c r="V808" s="130"/>
      <c r="W808" s="130"/>
      <c r="X808" s="6"/>
      <c r="Y808" s="130"/>
      <c r="Z808" s="6"/>
      <c r="AA808" s="6"/>
      <c r="AB808" s="6"/>
      <c r="AC808" s="6"/>
      <c r="AD808" s="6"/>
      <c r="AE808" s="6"/>
      <c r="AF808" s="6"/>
      <c r="AG808" s="6"/>
      <c r="AH808" s="6"/>
      <c r="AI808" s="6"/>
      <c r="AJ808" s="6"/>
      <c r="AK808" s="6"/>
      <c r="AL808" s="6"/>
      <c r="AM808" s="6"/>
      <c r="AN808" s="6"/>
      <c r="AO808" s="6"/>
      <c r="AP808" s="6"/>
      <c r="AQ808" s="6"/>
      <c r="AR808" s="6"/>
      <c r="AS808" s="6"/>
      <c r="AT808" s="6"/>
      <c r="AU808" s="6"/>
      <c r="AV808" s="6"/>
      <c r="AW808" s="6"/>
      <c r="AX808" s="6"/>
      <c r="AY808" s="6"/>
    </row>
    <row r="809" spans="1:51" ht="15.75" customHeight="1">
      <c r="A809" s="6"/>
      <c r="B809" s="6"/>
      <c r="C809" s="6"/>
      <c r="D809" s="6"/>
      <c r="E809" s="6"/>
      <c r="F809" s="6"/>
      <c r="G809" s="130"/>
      <c r="H809" s="6"/>
      <c r="I809" s="6"/>
      <c r="J809" s="6"/>
      <c r="K809" s="6"/>
      <c r="L809" s="6"/>
      <c r="M809" s="6"/>
      <c r="N809" s="6"/>
      <c r="O809" s="6"/>
      <c r="P809" s="6"/>
      <c r="Q809" s="6"/>
      <c r="R809" s="6"/>
      <c r="S809" s="6"/>
      <c r="T809" s="6"/>
      <c r="U809" s="6"/>
      <c r="V809" s="130"/>
      <c r="W809" s="130"/>
      <c r="X809" s="6"/>
      <c r="Y809" s="130"/>
      <c r="Z809" s="6"/>
      <c r="AA809" s="6"/>
      <c r="AB809" s="6"/>
      <c r="AC809" s="6"/>
      <c r="AD809" s="6"/>
      <c r="AE809" s="6"/>
      <c r="AF809" s="6"/>
      <c r="AG809" s="6"/>
      <c r="AH809" s="6"/>
      <c r="AI809" s="6"/>
      <c r="AJ809" s="6"/>
      <c r="AK809" s="6"/>
      <c r="AL809" s="6"/>
      <c r="AM809" s="6"/>
      <c r="AN809" s="6"/>
      <c r="AO809" s="6"/>
      <c r="AP809" s="6"/>
      <c r="AQ809" s="6"/>
      <c r="AR809" s="6"/>
      <c r="AS809" s="6"/>
      <c r="AT809" s="6"/>
      <c r="AU809" s="6"/>
      <c r="AV809" s="6"/>
      <c r="AW809" s="6"/>
      <c r="AX809" s="6"/>
      <c r="AY809" s="6"/>
    </row>
    <row r="810" spans="1:51" ht="15.75" customHeight="1">
      <c r="A810" s="6"/>
      <c r="B810" s="6"/>
      <c r="C810" s="6"/>
      <c r="D810" s="6"/>
      <c r="E810" s="6"/>
      <c r="F810" s="6"/>
      <c r="G810" s="130"/>
      <c r="H810" s="6"/>
      <c r="I810" s="6"/>
      <c r="J810" s="6"/>
      <c r="K810" s="6"/>
      <c r="L810" s="6"/>
      <c r="M810" s="6"/>
      <c r="N810" s="6"/>
      <c r="O810" s="6"/>
      <c r="P810" s="6"/>
      <c r="Q810" s="6"/>
      <c r="R810" s="6"/>
      <c r="S810" s="6"/>
      <c r="T810" s="6"/>
      <c r="U810" s="6"/>
      <c r="V810" s="130"/>
      <c r="W810" s="130"/>
      <c r="X810" s="6"/>
      <c r="Y810" s="130"/>
      <c r="Z810" s="6"/>
      <c r="AA810" s="6"/>
      <c r="AB810" s="6"/>
      <c r="AC810" s="6"/>
      <c r="AD810" s="6"/>
      <c r="AE810" s="6"/>
      <c r="AF810" s="6"/>
      <c r="AG810" s="6"/>
      <c r="AH810" s="6"/>
      <c r="AI810" s="6"/>
      <c r="AJ810" s="6"/>
      <c r="AK810" s="6"/>
      <c r="AL810" s="6"/>
      <c r="AM810" s="6"/>
      <c r="AN810" s="6"/>
      <c r="AO810" s="6"/>
      <c r="AP810" s="6"/>
      <c r="AQ810" s="6"/>
      <c r="AR810" s="6"/>
      <c r="AS810" s="6"/>
      <c r="AT810" s="6"/>
      <c r="AU810" s="6"/>
      <c r="AV810" s="6"/>
      <c r="AW810" s="6"/>
      <c r="AX810" s="6"/>
      <c r="AY810" s="6"/>
    </row>
    <row r="811" spans="1:51" ht="15.75" customHeight="1">
      <c r="A811" s="6"/>
      <c r="B811" s="6"/>
      <c r="C811" s="6"/>
      <c r="D811" s="6"/>
      <c r="E811" s="6"/>
      <c r="F811" s="6"/>
      <c r="G811" s="130"/>
      <c r="H811" s="6"/>
      <c r="I811" s="6"/>
      <c r="J811" s="6"/>
      <c r="K811" s="6"/>
      <c r="L811" s="6"/>
      <c r="M811" s="6"/>
      <c r="N811" s="6"/>
      <c r="O811" s="6"/>
      <c r="P811" s="6"/>
      <c r="Q811" s="6"/>
      <c r="R811" s="6"/>
      <c r="S811" s="6"/>
      <c r="T811" s="6"/>
      <c r="U811" s="6"/>
      <c r="V811" s="130"/>
      <c r="W811" s="130"/>
      <c r="X811" s="6"/>
      <c r="Y811" s="130"/>
      <c r="Z811" s="6"/>
      <c r="AA811" s="6"/>
      <c r="AB811" s="6"/>
      <c r="AC811" s="6"/>
      <c r="AD811" s="6"/>
      <c r="AE811" s="6"/>
      <c r="AF811" s="6"/>
      <c r="AG811" s="6"/>
      <c r="AH811" s="6"/>
      <c r="AI811" s="6"/>
      <c r="AJ811" s="6"/>
      <c r="AK811" s="6"/>
      <c r="AL811" s="6"/>
      <c r="AM811" s="6"/>
      <c r="AN811" s="6"/>
      <c r="AO811" s="6"/>
      <c r="AP811" s="6"/>
      <c r="AQ811" s="6"/>
      <c r="AR811" s="6"/>
      <c r="AS811" s="6"/>
      <c r="AT811" s="6"/>
      <c r="AU811" s="6"/>
      <c r="AV811" s="6"/>
      <c r="AW811" s="6"/>
      <c r="AX811" s="6"/>
      <c r="AY811" s="6"/>
    </row>
    <row r="812" spans="1:51" ht="15.75" customHeight="1">
      <c r="A812" s="6"/>
      <c r="B812" s="6"/>
      <c r="C812" s="6"/>
      <c r="D812" s="6"/>
      <c r="E812" s="6"/>
      <c r="F812" s="6"/>
      <c r="G812" s="130"/>
      <c r="H812" s="6"/>
      <c r="I812" s="6"/>
      <c r="J812" s="6"/>
      <c r="K812" s="6"/>
      <c r="L812" s="6"/>
      <c r="M812" s="6"/>
      <c r="N812" s="6"/>
      <c r="O812" s="6"/>
      <c r="P812" s="6"/>
      <c r="Q812" s="6"/>
      <c r="R812" s="6"/>
      <c r="S812" s="6"/>
      <c r="T812" s="6"/>
      <c r="U812" s="6"/>
      <c r="V812" s="130"/>
      <c r="W812" s="130"/>
      <c r="X812" s="6"/>
      <c r="Y812" s="130"/>
      <c r="Z812" s="6"/>
      <c r="AA812" s="6"/>
      <c r="AB812" s="6"/>
      <c r="AC812" s="6"/>
      <c r="AD812" s="6"/>
      <c r="AE812" s="6"/>
      <c r="AF812" s="6"/>
      <c r="AG812" s="6"/>
      <c r="AH812" s="6"/>
      <c r="AI812" s="6"/>
      <c r="AJ812" s="6"/>
      <c r="AK812" s="6"/>
      <c r="AL812" s="6"/>
      <c r="AM812" s="6"/>
      <c r="AN812" s="6"/>
      <c r="AO812" s="6"/>
      <c r="AP812" s="6"/>
      <c r="AQ812" s="6"/>
      <c r="AR812" s="6"/>
      <c r="AS812" s="6"/>
      <c r="AT812" s="6"/>
      <c r="AU812" s="6"/>
      <c r="AV812" s="6"/>
      <c r="AW812" s="6"/>
      <c r="AX812" s="6"/>
      <c r="AY812" s="6"/>
    </row>
    <row r="813" spans="1:51" ht="15.75" customHeight="1">
      <c r="A813" s="6"/>
      <c r="B813" s="6"/>
      <c r="C813" s="6"/>
      <c r="D813" s="6"/>
      <c r="E813" s="6"/>
      <c r="F813" s="6"/>
      <c r="G813" s="130"/>
      <c r="H813" s="6"/>
      <c r="I813" s="6"/>
      <c r="J813" s="6"/>
      <c r="K813" s="6"/>
      <c r="L813" s="6"/>
      <c r="M813" s="6"/>
      <c r="N813" s="6"/>
      <c r="O813" s="6"/>
      <c r="P813" s="6"/>
      <c r="Q813" s="6"/>
      <c r="R813" s="6"/>
      <c r="S813" s="6"/>
      <c r="T813" s="6"/>
      <c r="U813" s="6"/>
      <c r="V813" s="130"/>
      <c r="W813" s="130"/>
      <c r="X813" s="6"/>
      <c r="Y813" s="130"/>
      <c r="Z813" s="6"/>
      <c r="AA813" s="6"/>
      <c r="AB813" s="6"/>
      <c r="AC813" s="6"/>
      <c r="AD813" s="6"/>
      <c r="AE813" s="6"/>
      <c r="AF813" s="6"/>
      <c r="AG813" s="6"/>
      <c r="AH813" s="6"/>
      <c r="AI813" s="6"/>
      <c r="AJ813" s="6"/>
      <c r="AK813" s="6"/>
      <c r="AL813" s="6"/>
      <c r="AM813" s="6"/>
      <c r="AN813" s="6"/>
      <c r="AO813" s="6"/>
      <c r="AP813" s="6"/>
      <c r="AQ813" s="6"/>
      <c r="AR813" s="6"/>
      <c r="AS813" s="6"/>
      <c r="AT813" s="6"/>
      <c r="AU813" s="6"/>
      <c r="AV813" s="6"/>
      <c r="AW813" s="6"/>
      <c r="AX813" s="6"/>
      <c r="AY813" s="6"/>
    </row>
    <row r="814" spans="1:51" ht="15.75" customHeight="1">
      <c r="A814" s="6"/>
      <c r="B814" s="6"/>
      <c r="C814" s="6"/>
      <c r="D814" s="6"/>
      <c r="E814" s="6"/>
      <c r="F814" s="6"/>
      <c r="G814" s="130"/>
      <c r="H814" s="6"/>
      <c r="I814" s="6"/>
      <c r="J814" s="6"/>
      <c r="K814" s="6"/>
      <c r="L814" s="6"/>
      <c r="M814" s="6"/>
      <c r="N814" s="6"/>
      <c r="O814" s="6"/>
      <c r="P814" s="6"/>
      <c r="Q814" s="6"/>
      <c r="R814" s="6"/>
      <c r="S814" s="6"/>
      <c r="T814" s="6"/>
      <c r="U814" s="6"/>
      <c r="V814" s="130"/>
      <c r="W814" s="130"/>
      <c r="X814" s="6"/>
      <c r="Y814" s="130"/>
      <c r="Z814" s="6"/>
      <c r="AA814" s="6"/>
      <c r="AB814" s="6"/>
      <c r="AC814" s="6"/>
      <c r="AD814" s="6"/>
      <c r="AE814" s="6"/>
      <c r="AF814" s="6"/>
      <c r="AG814" s="6"/>
      <c r="AH814" s="6"/>
      <c r="AI814" s="6"/>
      <c r="AJ814" s="6"/>
      <c r="AK814" s="6"/>
      <c r="AL814" s="6"/>
      <c r="AM814" s="6"/>
      <c r="AN814" s="6"/>
      <c r="AO814" s="6"/>
      <c r="AP814" s="6"/>
      <c r="AQ814" s="6"/>
      <c r="AR814" s="6"/>
      <c r="AS814" s="6"/>
      <c r="AT814" s="6"/>
      <c r="AU814" s="6"/>
      <c r="AV814" s="6"/>
      <c r="AW814" s="6"/>
      <c r="AX814" s="6"/>
      <c r="AY814" s="6"/>
    </row>
    <row r="815" spans="1:51" ht="15.75" customHeight="1">
      <c r="A815" s="6"/>
      <c r="B815" s="6"/>
      <c r="C815" s="6"/>
      <c r="D815" s="6"/>
      <c r="E815" s="6"/>
      <c r="F815" s="6"/>
      <c r="G815" s="130"/>
      <c r="H815" s="6"/>
      <c r="I815" s="6"/>
      <c r="J815" s="6"/>
      <c r="K815" s="6"/>
      <c r="L815" s="6"/>
      <c r="M815" s="6"/>
      <c r="N815" s="6"/>
      <c r="O815" s="6"/>
      <c r="P815" s="6"/>
      <c r="Q815" s="6"/>
      <c r="R815" s="6"/>
      <c r="S815" s="6"/>
      <c r="T815" s="6"/>
      <c r="U815" s="6"/>
      <c r="V815" s="130"/>
      <c r="W815" s="130"/>
      <c r="X815" s="6"/>
      <c r="Y815" s="130"/>
      <c r="Z815" s="6"/>
      <c r="AA815" s="6"/>
      <c r="AB815" s="6"/>
      <c r="AC815" s="6"/>
      <c r="AD815" s="6"/>
      <c r="AE815" s="6"/>
      <c r="AF815" s="6"/>
      <c r="AG815" s="6"/>
      <c r="AH815" s="6"/>
      <c r="AI815" s="6"/>
      <c r="AJ815" s="6"/>
      <c r="AK815" s="6"/>
      <c r="AL815" s="6"/>
      <c r="AM815" s="6"/>
      <c r="AN815" s="6"/>
      <c r="AO815" s="6"/>
      <c r="AP815" s="6"/>
      <c r="AQ815" s="6"/>
      <c r="AR815" s="6"/>
      <c r="AS815" s="6"/>
      <c r="AT815" s="6"/>
      <c r="AU815" s="6"/>
      <c r="AV815" s="6"/>
      <c r="AW815" s="6"/>
      <c r="AX815" s="6"/>
      <c r="AY815" s="6"/>
    </row>
    <row r="816" spans="1:51" ht="15.75" customHeight="1">
      <c r="A816" s="6"/>
      <c r="B816" s="6"/>
      <c r="C816" s="6"/>
      <c r="D816" s="6"/>
      <c r="E816" s="6"/>
      <c r="F816" s="6"/>
      <c r="G816" s="130"/>
      <c r="H816" s="6"/>
      <c r="I816" s="6"/>
      <c r="J816" s="6"/>
      <c r="K816" s="6"/>
      <c r="L816" s="6"/>
      <c r="M816" s="6"/>
      <c r="N816" s="6"/>
      <c r="O816" s="6"/>
      <c r="P816" s="6"/>
      <c r="Q816" s="6"/>
      <c r="R816" s="6"/>
      <c r="S816" s="6"/>
      <c r="T816" s="6"/>
      <c r="U816" s="6"/>
      <c r="V816" s="130"/>
      <c r="W816" s="130"/>
      <c r="X816" s="6"/>
      <c r="Y816" s="130"/>
      <c r="Z816" s="6"/>
      <c r="AA816" s="6"/>
      <c r="AB816" s="6"/>
      <c r="AC816" s="6"/>
      <c r="AD816" s="6"/>
      <c r="AE816" s="6"/>
      <c r="AF816" s="6"/>
      <c r="AG816" s="6"/>
      <c r="AH816" s="6"/>
      <c r="AI816" s="6"/>
      <c r="AJ816" s="6"/>
      <c r="AK816" s="6"/>
      <c r="AL816" s="6"/>
      <c r="AM816" s="6"/>
      <c r="AN816" s="6"/>
      <c r="AO816" s="6"/>
      <c r="AP816" s="6"/>
      <c r="AQ816" s="6"/>
      <c r="AR816" s="6"/>
      <c r="AS816" s="6"/>
      <c r="AT816" s="6"/>
      <c r="AU816" s="6"/>
      <c r="AV816" s="6"/>
      <c r="AW816" s="6"/>
      <c r="AX816" s="6"/>
      <c r="AY816" s="6"/>
    </row>
    <row r="817" spans="1:51" ht="15.75" customHeight="1">
      <c r="A817" s="6"/>
      <c r="B817" s="6"/>
      <c r="C817" s="6"/>
      <c r="D817" s="6"/>
      <c r="E817" s="6"/>
      <c r="F817" s="6"/>
      <c r="G817" s="130"/>
      <c r="H817" s="6"/>
      <c r="I817" s="6"/>
      <c r="J817" s="6"/>
      <c r="K817" s="6"/>
      <c r="L817" s="6"/>
      <c r="M817" s="6"/>
      <c r="N817" s="6"/>
      <c r="O817" s="6"/>
      <c r="P817" s="6"/>
      <c r="Q817" s="6"/>
      <c r="R817" s="6"/>
      <c r="S817" s="6"/>
      <c r="T817" s="6"/>
      <c r="U817" s="6"/>
      <c r="V817" s="130"/>
      <c r="W817" s="130"/>
      <c r="X817" s="6"/>
      <c r="Y817" s="130"/>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row>
    <row r="818" spans="1:51" ht="15.75" customHeight="1">
      <c r="A818" s="6"/>
      <c r="B818" s="6"/>
      <c r="C818" s="6"/>
      <c r="D818" s="6"/>
      <c r="E818" s="6"/>
      <c r="F818" s="6"/>
      <c r="G818" s="130"/>
      <c r="H818" s="6"/>
      <c r="I818" s="6"/>
      <c r="J818" s="6"/>
      <c r="K818" s="6"/>
      <c r="L818" s="6"/>
      <c r="M818" s="6"/>
      <c r="N818" s="6"/>
      <c r="O818" s="6"/>
      <c r="P818" s="6"/>
      <c r="Q818" s="6"/>
      <c r="R818" s="6"/>
      <c r="S818" s="6"/>
      <c r="T818" s="6"/>
      <c r="U818" s="6"/>
      <c r="V818" s="130"/>
      <c r="W818" s="130"/>
      <c r="X818" s="6"/>
      <c r="Y818" s="130"/>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row>
    <row r="819" spans="1:51" ht="15.75" customHeight="1">
      <c r="A819" s="6"/>
      <c r="B819" s="6"/>
      <c r="C819" s="6"/>
      <c r="D819" s="6"/>
      <c r="E819" s="6"/>
      <c r="F819" s="6"/>
      <c r="G819" s="130"/>
      <c r="H819" s="6"/>
      <c r="I819" s="6"/>
      <c r="J819" s="6"/>
      <c r="K819" s="6"/>
      <c r="L819" s="6"/>
      <c r="M819" s="6"/>
      <c r="N819" s="6"/>
      <c r="O819" s="6"/>
      <c r="P819" s="6"/>
      <c r="Q819" s="6"/>
      <c r="R819" s="6"/>
      <c r="S819" s="6"/>
      <c r="T819" s="6"/>
      <c r="U819" s="6"/>
      <c r="V819" s="130"/>
      <c r="W819" s="130"/>
      <c r="X819" s="6"/>
      <c r="Y819" s="130"/>
      <c r="Z819" s="6"/>
      <c r="AA819" s="6"/>
      <c r="AB819" s="6"/>
      <c r="AC819" s="6"/>
      <c r="AD819" s="6"/>
      <c r="AE819" s="6"/>
      <c r="AF819" s="6"/>
      <c r="AG819" s="6"/>
      <c r="AH819" s="6"/>
      <c r="AI819" s="6"/>
      <c r="AJ819" s="6"/>
      <c r="AK819" s="6"/>
      <c r="AL819" s="6"/>
      <c r="AM819" s="6"/>
      <c r="AN819" s="6"/>
      <c r="AO819" s="6"/>
      <c r="AP819" s="6"/>
      <c r="AQ819" s="6"/>
      <c r="AR819" s="6"/>
      <c r="AS819" s="6"/>
      <c r="AT819" s="6"/>
      <c r="AU819" s="6"/>
      <c r="AV819" s="6"/>
      <c r="AW819" s="6"/>
      <c r="AX819" s="6"/>
      <c r="AY819" s="6"/>
    </row>
    <row r="820" spans="1:51" ht="15.75" customHeight="1">
      <c r="A820" s="6"/>
      <c r="B820" s="6"/>
      <c r="C820" s="6"/>
      <c r="D820" s="6"/>
      <c r="E820" s="6"/>
      <c r="F820" s="6"/>
      <c r="G820" s="130"/>
      <c r="H820" s="6"/>
      <c r="I820" s="6"/>
      <c r="J820" s="6"/>
      <c r="K820" s="6"/>
      <c r="L820" s="6"/>
      <c r="M820" s="6"/>
      <c r="N820" s="6"/>
      <c r="O820" s="6"/>
      <c r="P820" s="6"/>
      <c r="Q820" s="6"/>
      <c r="R820" s="6"/>
      <c r="S820" s="6"/>
      <c r="T820" s="6"/>
      <c r="U820" s="6"/>
      <c r="V820" s="130"/>
      <c r="W820" s="130"/>
      <c r="X820" s="6"/>
      <c r="Y820" s="130"/>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row>
    <row r="821" spans="1:51" ht="15.75" customHeight="1">
      <c r="A821" s="6"/>
      <c r="B821" s="6"/>
      <c r="C821" s="6"/>
      <c r="D821" s="6"/>
      <c r="E821" s="6"/>
      <c r="F821" s="6"/>
      <c r="G821" s="130"/>
      <c r="H821" s="6"/>
      <c r="I821" s="6"/>
      <c r="J821" s="6"/>
      <c r="K821" s="6"/>
      <c r="L821" s="6"/>
      <c r="M821" s="6"/>
      <c r="N821" s="6"/>
      <c r="O821" s="6"/>
      <c r="P821" s="6"/>
      <c r="Q821" s="6"/>
      <c r="R821" s="6"/>
      <c r="S821" s="6"/>
      <c r="T821" s="6"/>
      <c r="U821" s="6"/>
      <c r="V821" s="130"/>
      <c r="W821" s="130"/>
      <c r="X821" s="6"/>
      <c r="Y821" s="130"/>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row>
    <row r="822" spans="1:51" ht="15.75" customHeight="1">
      <c r="A822" s="6"/>
      <c r="B822" s="6"/>
      <c r="C822" s="6"/>
      <c r="D822" s="6"/>
      <c r="E822" s="6"/>
      <c r="F822" s="6"/>
      <c r="G822" s="130"/>
      <c r="H822" s="6"/>
      <c r="I822" s="6"/>
      <c r="J822" s="6"/>
      <c r="K822" s="6"/>
      <c r="L822" s="6"/>
      <c r="M822" s="6"/>
      <c r="N822" s="6"/>
      <c r="O822" s="6"/>
      <c r="P822" s="6"/>
      <c r="Q822" s="6"/>
      <c r="R822" s="6"/>
      <c r="S822" s="6"/>
      <c r="T822" s="6"/>
      <c r="U822" s="6"/>
      <c r="V822" s="130"/>
      <c r="W822" s="130"/>
      <c r="X822" s="6"/>
      <c r="Y822" s="130"/>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row>
    <row r="823" spans="1:51" ht="15.75" customHeight="1">
      <c r="A823" s="6"/>
      <c r="B823" s="6"/>
      <c r="C823" s="6"/>
      <c r="D823" s="6"/>
      <c r="E823" s="6"/>
      <c r="F823" s="6"/>
      <c r="G823" s="130"/>
      <c r="H823" s="6"/>
      <c r="I823" s="6"/>
      <c r="J823" s="6"/>
      <c r="K823" s="6"/>
      <c r="L823" s="6"/>
      <c r="M823" s="6"/>
      <c r="N823" s="6"/>
      <c r="O823" s="6"/>
      <c r="P823" s="6"/>
      <c r="Q823" s="6"/>
      <c r="R823" s="6"/>
      <c r="S823" s="6"/>
      <c r="T823" s="6"/>
      <c r="U823" s="6"/>
      <c r="V823" s="130"/>
      <c r="W823" s="130"/>
      <c r="X823" s="6"/>
      <c r="Y823" s="130"/>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row>
    <row r="824" spans="1:51" ht="15.75" customHeight="1">
      <c r="A824" s="6"/>
      <c r="B824" s="6"/>
      <c r="C824" s="6"/>
      <c r="D824" s="6"/>
      <c r="E824" s="6"/>
      <c r="F824" s="6"/>
      <c r="G824" s="130"/>
      <c r="H824" s="6"/>
      <c r="I824" s="6"/>
      <c r="J824" s="6"/>
      <c r="K824" s="6"/>
      <c r="L824" s="6"/>
      <c r="M824" s="6"/>
      <c r="N824" s="6"/>
      <c r="O824" s="6"/>
      <c r="P824" s="6"/>
      <c r="Q824" s="6"/>
      <c r="R824" s="6"/>
      <c r="S824" s="6"/>
      <c r="T824" s="6"/>
      <c r="U824" s="6"/>
      <c r="V824" s="130"/>
      <c r="W824" s="130"/>
      <c r="X824" s="6"/>
      <c r="Y824" s="130"/>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row>
    <row r="825" spans="1:51" ht="15.75" customHeight="1">
      <c r="A825" s="6"/>
      <c r="B825" s="6"/>
      <c r="C825" s="6"/>
      <c r="D825" s="6"/>
      <c r="E825" s="6"/>
      <c r="F825" s="6"/>
      <c r="G825" s="130"/>
      <c r="H825" s="6"/>
      <c r="I825" s="6"/>
      <c r="J825" s="6"/>
      <c r="K825" s="6"/>
      <c r="L825" s="6"/>
      <c r="M825" s="6"/>
      <c r="N825" s="6"/>
      <c r="O825" s="6"/>
      <c r="P825" s="6"/>
      <c r="Q825" s="6"/>
      <c r="R825" s="6"/>
      <c r="S825" s="6"/>
      <c r="T825" s="6"/>
      <c r="U825" s="6"/>
      <c r="V825" s="130"/>
      <c r="W825" s="130"/>
      <c r="X825" s="6"/>
      <c r="Y825" s="130"/>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row>
    <row r="826" spans="1:51" ht="15.75" customHeight="1">
      <c r="A826" s="6"/>
      <c r="B826" s="6"/>
      <c r="C826" s="6"/>
      <c r="D826" s="6"/>
      <c r="E826" s="6"/>
      <c r="F826" s="6"/>
      <c r="G826" s="130"/>
      <c r="H826" s="6"/>
      <c r="I826" s="6"/>
      <c r="J826" s="6"/>
      <c r="K826" s="6"/>
      <c r="L826" s="6"/>
      <c r="M826" s="6"/>
      <c r="N826" s="6"/>
      <c r="O826" s="6"/>
      <c r="P826" s="6"/>
      <c r="Q826" s="6"/>
      <c r="R826" s="6"/>
      <c r="S826" s="6"/>
      <c r="T826" s="6"/>
      <c r="U826" s="6"/>
      <c r="V826" s="130"/>
      <c r="W826" s="130"/>
      <c r="X826" s="6"/>
      <c r="Y826" s="130"/>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row>
    <row r="827" spans="1:51" ht="15.75" customHeight="1">
      <c r="A827" s="6"/>
      <c r="B827" s="6"/>
      <c r="C827" s="6"/>
      <c r="D827" s="6"/>
      <c r="E827" s="6"/>
      <c r="F827" s="6"/>
      <c r="G827" s="130"/>
      <c r="H827" s="6"/>
      <c r="I827" s="6"/>
      <c r="J827" s="6"/>
      <c r="K827" s="6"/>
      <c r="L827" s="6"/>
      <c r="M827" s="6"/>
      <c r="N827" s="6"/>
      <c r="O827" s="6"/>
      <c r="P827" s="6"/>
      <c r="Q827" s="6"/>
      <c r="R827" s="6"/>
      <c r="S827" s="6"/>
      <c r="T827" s="6"/>
      <c r="U827" s="6"/>
      <c r="V827" s="130"/>
      <c r="W827" s="130"/>
      <c r="X827" s="6"/>
      <c r="Y827" s="130"/>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row>
    <row r="828" spans="1:51" ht="15.75" customHeight="1">
      <c r="A828" s="6"/>
      <c r="B828" s="6"/>
      <c r="C828" s="6"/>
      <c r="D828" s="6"/>
      <c r="E828" s="6"/>
      <c r="F828" s="6"/>
      <c r="G828" s="130"/>
      <c r="H828" s="6"/>
      <c r="I828" s="6"/>
      <c r="J828" s="6"/>
      <c r="K828" s="6"/>
      <c r="L828" s="6"/>
      <c r="M828" s="6"/>
      <c r="N828" s="6"/>
      <c r="O828" s="6"/>
      <c r="P828" s="6"/>
      <c r="Q828" s="6"/>
      <c r="R828" s="6"/>
      <c r="S828" s="6"/>
      <c r="T828" s="6"/>
      <c r="U828" s="6"/>
      <c r="V828" s="130"/>
      <c r="W828" s="130"/>
      <c r="X828" s="6"/>
      <c r="Y828" s="130"/>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row>
    <row r="829" spans="1:51" ht="15.75" customHeight="1">
      <c r="A829" s="6"/>
      <c r="B829" s="6"/>
      <c r="C829" s="6"/>
      <c r="D829" s="6"/>
      <c r="E829" s="6"/>
      <c r="F829" s="6"/>
      <c r="G829" s="130"/>
      <c r="H829" s="6"/>
      <c r="I829" s="6"/>
      <c r="J829" s="6"/>
      <c r="K829" s="6"/>
      <c r="L829" s="6"/>
      <c r="M829" s="6"/>
      <c r="N829" s="6"/>
      <c r="O829" s="6"/>
      <c r="P829" s="6"/>
      <c r="Q829" s="6"/>
      <c r="R829" s="6"/>
      <c r="S829" s="6"/>
      <c r="T829" s="6"/>
      <c r="U829" s="6"/>
      <c r="V829" s="130"/>
      <c r="W829" s="130"/>
      <c r="X829" s="6"/>
      <c r="Y829" s="130"/>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row>
    <row r="830" spans="1:51" ht="15.75" customHeight="1">
      <c r="A830" s="6"/>
      <c r="B830" s="6"/>
      <c r="C830" s="6"/>
      <c r="D830" s="6"/>
      <c r="E830" s="6"/>
      <c r="F830" s="6"/>
      <c r="G830" s="130"/>
      <c r="H830" s="6"/>
      <c r="I830" s="6"/>
      <c r="J830" s="6"/>
      <c r="K830" s="6"/>
      <c r="L830" s="6"/>
      <c r="M830" s="6"/>
      <c r="N830" s="6"/>
      <c r="O830" s="6"/>
      <c r="P830" s="6"/>
      <c r="Q830" s="6"/>
      <c r="R830" s="6"/>
      <c r="S830" s="6"/>
      <c r="T830" s="6"/>
      <c r="U830" s="6"/>
      <c r="V830" s="130"/>
      <c r="W830" s="130"/>
      <c r="X830" s="6"/>
      <c r="Y830" s="130"/>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row>
    <row r="831" spans="1:51" ht="15.75" customHeight="1">
      <c r="A831" s="6"/>
      <c r="B831" s="6"/>
      <c r="C831" s="6"/>
      <c r="D831" s="6"/>
      <c r="E831" s="6"/>
      <c r="F831" s="6"/>
      <c r="G831" s="130"/>
      <c r="H831" s="6"/>
      <c r="I831" s="6"/>
      <c r="J831" s="6"/>
      <c r="K831" s="6"/>
      <c r="L831" s="6"/>
      <c r="M831" s="6"/>
      <c r="N831" s="6"/>
      <c r="O831" s="6"/>
      <c r="P831" s="6"/>
      <c r="Q831" s="6"/>
      <c r="R831" s="6"/>
      <c r="S831" s="6"/>
      <c r="T831" s="6"/>
      <c r="U831" s="6"/>
      <c r="V831" s="130"/>
      <c r="W831" s="130"/>
      <c r="X831" s="6"/>
      <c r="Y831" s="130"/>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row>
    <row r="832" spans="1:51" ht="15.75" customHeight="1">
      <c r="A832" s="6"/>
      <c r="B832" s="6"/>
      <c r="C832" s="6"/>
      <c r="D832" s="6"/>
      <c r="E832" s="6"/>
      <c r="F832" s="6"/>
      <c r="G832" s="130"/>
      <c r="H832" s="6"/>
      <c r="I832" s="6"/>
      <c r="J832" s="6"/>
      <c r="K832" s="6"/>
      <c r="L832" s="6"/>
      <c r="M832" s="6"/>
      <c r="N832" s="6"/>
      <c r="O832" s="6"/>
      <c r="P832" s="6"/>
      <c r="Q832" s="6"/>
      <c r="R832" s="6"/>
      <c r="S832" s="6"/>
      <c r="T832" s="6"/>
      <c r="U832" s="6"/>
      <c r="V832" s="130"/>
      <c r="W832" s="130"/>
      <c r="X832" s="6"/>
      <c r="Y832" s="130"/>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row>
    <row r="833" spans="1:51" ht="15.75" customHeight="1">
      <c r="A833" s="6"/>
      <c r="B833" s="6"/>
      <c r="C833" s="6"/>
      <c r="D833" s="6"/>
      <c r="E833" s="6"/>
      <c r="F833" s="6"/>
      <c r="G833" s="130"/>
      <c r="H833" s="6"/>
      <c r="I833" s="6"/>
      <c r="J833" s="6"/>
      <c r="K833" s="6"/>
      <c r="L833" s="6"/>
      <c r="M833" s="6"/>
      <c r="N833" s="6"/>
      <c r="O833" s="6"/>
      <c r="P833" s="6"/>
      <c r="Q833" s="6"/>
      <c r="R833" s="6"/>
      <c r="S833" s="6"/>
      <c r="T833" s="6"/>
      <c r="U833" s="6"/>
      <c r="V833" s="130"/>
      <c r="W833" s="130"/>
      <c r="X833" s="6"/>
      <c r="Y833" s="130"/>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row>
    <row r="834" spans="1:51" ht="15.75" customHeight="1">
      <c r="A834" s="6"/>
      <c r="B834" s="6"/>
      <c r="C834" s="6"/>
      <c r="D834" s="6"/>
      <c r="E834" s="6"/>
      <c r="F834" s="6"/>
      <c r="G834" s="130"/>
      <c r="H834" s="6"/>
      <c r="I834" s="6"/>
      <c r="J834" s="6"/>
      <c r="K834" s="6"/>
      <c r="L834" s="6"/>
      <c r="M834" s="6"/>
      <c r="N834" s="6"/>
      <c r="O834" s="6"/>
      <c r="P834" s="6"/>
      <c r="Q834" s="6"/>
      <c r="R834" s="6"/>
      <c r="S834" s="6"/>
      <c r="T834" s="6"/>
      <c r="U834" s="6"/>
      <c r="V834" s="130"/>
      <c r="W834" s="130"/>
      <c r="X834" s="6"/>
      <c r="Y834" s="130"/>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row>
    <row r="835" spans="1:51" ht="15.75" customHeight="1">
      <c r="A835" s="6"/>
      <c r="B835" s="6"/>
      <c r="C835" s="6"/>
      <c r="D835" s="6"/>
      <c r="E835" s="6"/>
      <c r="F835" s="6"/>
      <c r="G835" s="130"/>
      <c r="H835" s="6"/>
      <c r="I835" s="6"/>
      <c r="J835" s="6"/>
      <c r="K835" s="6"/>
      <c r="L835" s="6"/>
      <c r="M835" s="6"/>
      <c r="N835" s="6"/>
      <c r="O835" s="6"/>
      <c r="P835" s="6"/>
      <c r="Q835" s="6"/>
      <c r="R835" s="6"/>
      <c r="S835" s="6"/>
      <c r="T835" s="6"/>
      <c r="U835" s="6"/>
      <c r="V835" s="130"/>
      <c r="W835" s="130"/>
      <c r="X835" s="6"/>
      <c r="Y835" s="130"/>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row>
    <row r="836" spans="1:51" ht="15.75" customHeight="1">
      <c r="A836" s="6"/>
      <c r="B836" s="6"/>
      <c r="C836" s="6"/>
      <c r="D836" s="6"/>
      <c r="E836" s="6"/>
      <c r="F836" s="6"/>
      <c r="G836" s="130"/>
      <c r="H836" s="6"/>
      <c r="I836" s="6"/>
      <c r="J836" s="6"/>
      <c r="K836" s="6"/>
      <c r="L836" s="6"/>
      <c r="M836" s="6"/>
      <c r="N836" s="6"/>
      <c r="O836" s="6"/>
      <c r="P836" s="6"/>
      <c r="Q836" s="6"/>
      <c r="R836" s="6"/>
      <c r="S836" s="6"/>
      <c r="T836" s="6"/>
      <c r="U836" s="6"/>
      <c r="V836" s="130"/>
      <c r="W836" s="130"/>
      <c r="X836" s="6"/>
      <c r="Y836" s="130"/>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row>
    <row r="837" spans="1:51" ht="15.75" customHeight="1">
      <c r="A837" s="6"/>
      <c r="B837" s="6"/>
      <c r="C837" s="6"/>
      <c r="D837" s="6"/>
      <c r="E837" s="6"/>
      <c r="F837" s="6"/>
      <c r="G837" s="130"/>
      <c r="H837" s="6"/>
      <c r="I837" s="6"/>
      <c r="J837" s="6"/>
      <c r="K837" s="6"/>
      <c r="L837" s="6"/>
      <c r="M837" s="6"/>
      <c r="N837" s="6"/>
      <c r="O837" s="6"/>
      <c r="P837" s="6"/>
      <c r="Q837" s="6"/>
      <c r="R837" s="6"/>
      <c r="S837" s="6"/>
      <c r="T837" s="6"/>
      <c r="U837" s="6"/>
      <c r="V837" s="130"/>
      <c r="W837" s="130"/>
      <c r="X837" s="6"/>
      <c r="Y837" s="130"/>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row>
    <row r="838" spans="1:51" ht="15.75" customHeight="1">
      <c r="A838" s="6"/>
      <c r="B838" s="6"/>
      <c r="C838" s="6"/>
      <c r="D838" s="6"/>
      <c r="E838" s="6"/>
      <c r="F838" s="6"/>
      <c r="G838" s="130"/>
      <c r="H838" s="6"/>
      <c r="I838" s="6"/>
      <c r="J838" s="6"/>
      <c r="K838" s="6"/>
      <c r="L838" s="6"/>
      <c r="M838" s="6"/>
      <c r="N838" s="6"/>
      <c r="O838" s="6"/>
      <c r="P838" s="6"/>
      <c r="Q838" s="6"/>
      <c r="R838" s="6"/>
      <c r="S838" s="6"/>
      <c r="T838" s="6"/>
      <c r="U838" s="6"/>
      <c r="V838" s="130"/>
      <c r="W838" s="130"/>
      <c r="X838" s="6"/>
      <c r="Y838" s="130"/>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row>
    <row r="839" spans="1:51" ht="15.75" customHeight="1">
      <c r="A839" s="6"/>
      <c r="B839" s="6"/>
      <c r="C839" s="6"/>
      <c r="D839" s="6"/>
      <c r="E839" s="6"/>
      <c r="F839" s="6"/>
      <c r="G839" s="130"/>
      <c r="H839" s="6"/>
      <c r="I839" s="6"/>
      <c r="J839" s="6"/>
      <c r="K839" s="6"/>
      <c r="L839" s="6"/>
      <c r="M839" s="6"/>
      <c r="N839" s="6"/>
      <c r="O839" s="6"/>
      <c r="P839" s="6"/>
      <c r="Q839" s="6"/>
      <c r="R839" s="6"/>
      <c r="S839" s="6"/>
      <c r="T839" s="6"/>
      <c r="U839" s="6"/>
      <c r="V839" s="130"/>
      <c r="W839" s="130"/>
      <c r="X839" s="6"/>
      <c r="Y839" s="130"/>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row>
    <row r="840" spans="1:51" ht="15.75" customHeight="1">
      <c r="A840" s="6"/>
      <c r="B840" s="6"/>
      <c r="C840" s="6"/>
      <c r="D840" s="6"/>
      <c r="E840" s="6"/>
      <c r="F840" s="6"/>
      <c r="G840" s="130"/>
      <c r="H840" s="6"/>
      <c r="I840" s="6"/>
      <c r="J840" s="6"/>
      <c r="K840" s="6"/>
      <c r="L840" s="6"/>
      <c r="M840" s="6"/>
      <c r="N840" s="6"/>
      <c r="O840" s="6"/>
      <c r="P840" s="6"/>
      <c r="Q840" s="6"/>
      <c r="R840" s="6"/>
      <c r="S840" s="6"/>
      <c r="T840" s="6"/>
      <c r="U840" s="6"/>
      <c r="V840" s="130"/>
      <c r="W840" s="130"/>
      <c r="X840" s="6"/>
      <c r="Y840" s="130"/>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row>
    <row r="841" spans="1:51" ht="15.75" customHeight="1">
      <c r="A841" s="6"/>
      <c r="B841" s="6"/>
      <c r="C841" s="6"/>
      <c r="D841" s="6"/>
      <c r="E841" s="6"/>
      <c r="F841" s="6"/>
      <c r="G841" s="130"/>
      <c r="H841" s="6"/>
      <c r="I841" s="6"/>
      <c r="J841" s="6"/>
      <c r="K841" s="6"/>
      <c r="L841" s="6"/>
      <c r="M841" s="6"/>
      <c r="N841" s="6"/>
      <c r="O841" s="6"/>
      <c r="P841" s="6"/>
      <c r="Q841" s="6"/>
      <c r="R841" s="6"/>
      <c r="S841" s="6"/>
      <c r="T841" s="6"/>
      <c r="U841" s="6"/>
      <c r="V841" s="130"/>
      <c r="W841" s="130"/>
      <c r="X841" s="6"/>
      <c r="Y841" s="130"/>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row>
    <row r="842" spans="1:51" ht="15.75" customHeight="1">
      <c r="A842" s="6"/>
      <c r="B842" s="6"/>
      <c r="C842" s="6"/>
      <c r="D842" s="6"/>
      <c r="E842" s="6"/>
      <c r="F842" s="6"/>
      <c r="G842" s="130"/>
      <c r="H842" s="6"/>
      <c r="I842" s="6"/>
      <c r="J842" s="6"/>
      <c r="K842" s="6"/>
      <c r="L842" s="6"/>
      <c r="M842" s="6"/>
      <c r="N842" s="6"/>
      <c r="O842" s="6"/>
      <c r="P842" s="6"/>
      <c r="Q842" s="6"/>
      <c r="R842" s="6"/>
      <c r="S842" s="6"/>
      <c r="T842" s="6"/>
      <c r="U842" s="6"/>
      <c r="V842" s="130"/>
      <c r="W842" s="130"/>
      <c r="X842" s="6"/>
      <c r="Y842" s="130"/>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row>
    <row r="843" spans="1:51" ht="15.75" customHeight="1">
      <c r="A843" s="6"/>
      <c r="B843" s="6"/>
      <c r="C843" s="6"/>
      <c r="D843" s="6"/>
      <c r="E843" s="6"/>
      <c r="F843" s="6"/>
      <c r="G843" s="130"/>
      <c r="H843" s="6"/>
      <c r="I843" s="6"/>
      <c r="J843" s="6"/>
      <c r="K843" s="6"/>
      <c r="L843" s="6"/>
      <c r="M843" s="6"/>
      <c r="N843" s="6"/>
      <c r="O843" s="6"/>
      <c r="P843" s="6"/>
      <c r="Q843" s="6"/>
      <c r="R843" s="6"/>
      <c r="S843" s="6"/>
      <c r="T843" s="6"/>
      <c r="U843" s="6"/>
      <c r="V843" s="130"/>
      <c r="W843" s="130"/>
      <c r="X843" s="6"/>
      <c r="Y843" s="130"/>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row>
    <row r="844" spans="1:51" ht="15.75" customHeight="1">
      <c r="A844" s="6"/>
      <c r="B844" s="6"/>
      <c r="C844" s="6"/>
      <c r="D844" s="6"/>
      <c r="E844" s="6"/>
      <c r="F844" s="6"/>
      <c r="G844" s="130"/>
      <c r="H844" s="6"/>
      <c r="I844" s="6"/>
      <c r="J844" s="6"/>
      <c r="K844" s="6"/>
      <c r="L844" s="6"/>
      <c r="M844" s="6"/>
      <c r="N844" s="6"/>
      <c r="O844" s="6"/>
      <c r="P844" s="6"/>
      <c r="Q844" s="6"/>
      <c r="R844" s="6"/>
      <c r="S844" s="6"/>
      <c r="T844" s="6"/>
      <c r="U844" s="6"/>
      <c r="V844" s="130"/>
      <c r="W844" s="130"/>
      <c r="X844" s="6"/>
      <c r="Y844" s="130"/>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row>
    <row r="845" spans="1:51" ht="15.75" customHeight="1">
      <c r="A845" s="6"/>
      <c r="B845" s="6"/>
      <c r="C845" s="6"/>
      <c r="D845" s="6"/>
      <c r="E845" s="6"/>
      <c r="F845" s="6"/>
      <c r="G845" s="130"/>
      <c r="H845" s="6"/>
      <c r="I845" s="6"/>
      <c r="J845" s="6"/>
      <c r="K845" s="6"/>
      <c r="L845" s="6"/>
      <c r="M845" s="6"/>
      <c r="N845" s="6"/>
      <c r="O845" s="6"/>
      <c r="P845" s="6"/>
      <c r="Q845" s="6"/>
      <c r="R845" s="6"/>
      <c r="S845" s="6"/>
      <c r="T845" s="6"/>
      <c r="U845" s="6"/>
      <c r="V845" s="130"/>
      <c r="W845" s="130"/>
      <c r="X845" s="6"/>
      <c r="Y845" s="130"/>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row>
    <row r="846" spans="1:51" ht="15.75" customHeight="1">
      <c r="A846" s="6"/>
      <c r="B846" s="6"/>
      <c r="C846" s="6"/>
      <c r="D846" s="6"/>
      <c r="E846" s="6"/>
      <c r="F846" s="6"/>
      <c r="G846" s="130"/>
      <c r="H846" s="6"/>
      <c r="I846" s="6"/>
      <c r="J846" s="6"/>
      <c r="K846" s="6"/>
      <c r="L846" s="6"/>
      <c r="M846" s="6"/>
      <c r="N846" s="6"/>
      <c r="O846" s="6"/>
      <c r="P846" s="6"/>
      <c r="Q846" s="6"/>
      <c r="R846" s="6"/>
      <c r="S846" s="6"/>
      <c r="T846" s="6"/>
      <c r="U846" s="6"/>
      <c r="V846" s="130"/>
      <c r="W846" s="130"/>
      <c r="X846" s="6"/>
      <c r="Y846" s="130"/>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row>
    <row r="847" spans="1:51" ht="15.75" customHeight="1">
      <c r="A847" s="6"/>
      <c r="B847" s="6"/>
      <c r="C847" s="6"/>
      <c r="D847" s="6"/>
      <c r="E847" s="6"/>
      <c r="F847" s="6"/>
      <c r="G847" s="130"/>
      <c r="H847" s="6"/>
      <c r="I847" s="6"/>
      <c r="J847" s="6"/>
      <c r="K847" s="6"/>
      <c r="L847" s="6"/>
      <c r="M847" s="6"/>
      <c r="N847" s="6"/>
      <c r="O847" s="6"/>
      <c r="P847" s="6"/>
      <c r="Q847" s="6"/>
      <c r="R847" s="6"/>
      <c r="S847" s="6"/>
      <c r="T847" s="6"/>
      <c r="U847" s="6"/>
      <c r="V847" s="130"/>
      <c r="W847" s="130"/>
      <c r="X847" s="6"/>
      <c r="Y847" s="130"/>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row>
    <row r="848" spans="1:51" ht="15.75" customHeight="1">
      <c r="A848" s="6"/>
      <c r="B848" s="6"/>
      <c r="C848" s="6"/>
      <c r="D848" s="6"/>
      <c r="E848" s="6"/>
      <c r="F848" s="6"/>
      <c r="G848" s="130"/>
      <c r="H848" s="6"/>
      <c r="I848" s="6"/>
      <c r="J848" s="6"/>
      <c r="K848" s="6"/>
      <c r="L848" s="6"/>
      <c r="M848" s="6"/>
      <c r="N848" s="6"/>
      <c r="O848" s="6"/>
      <c r="P848" s="6"/>
      <c r="Q848" s="6"/>
      <c r="R848" s="6"/>
      <c r="S848" s="6"/>
      <c r="T848" s="6"/>
      <c r="U848" s="6"/>
      <c r="V848" s="130"/>
      <c r="W848" s="130"/>
      <c r="X848" s="6"/>
      <c r="Y848" s="130"/>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row>
    <row r="849" spans="1:51" ht="15.75" customHeight="1">
      <c r="A849" s="6"/>
      <c r="B849" s="6"/>
      <c r="C849" s="6"/>
      <c r="D849" s="6"/>
      <c r="E849" s="6"/>
      <c r="F849" s="6"/>
      <c r="G849" s="130"/>
      <c r="H849" s="6"/>
      <c r="I849" s="6"/>
      <c r="J849" s="6"/>
      <c r="K849" s="6"/>
      <c r="L849" s="6"/>
      <c r="M849" s="6"/>
      <c r="N849" s="6"/>
      <c r="O849" s="6"/>
      <c r="P849" s="6"/>
      <c r="Q849" s="6"/>
      <c r="R849" s="6"/>
      <c r="S849" s="6"/>
      <c r="T849" s="6"/>
      <c r="U849" s="6"/>
      <c r="V849" s="130"/>
      <c r="W849" s="130"/>
      <c r="X849" s="6"/>
      <c r="Y849" s="130"/>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row>
    <row r="850" spans="1:51" ht="15.75" customHeight="1">
      <c r="A850" s="6"/>
      <c r="B850" s="6"/>
      <c r="C850" s="6"/>
      <c r="D850" s="6"/>
      <c r="E850" s="6"/>
      <c r="F850" s="6"/>
      <c r="G850" s="130"/>
      <c r="H850" s="6"/>
      <c r="I850" s="6"/>
      <c r="J850" s="6"/>
      <c r="K850" s="6"/>
      <c r="L850" s="6"/>
      <c r="M850" s="6"/>
      <c r="N850" s="6"/>
      <c r="O850" s="6"/>
      <c r="P850" s="6"/>
      <c r="Q850" s="6"/>
      <c r="R850" s="6"/>
      <c r="S850" s="6"/>
      <c r="T850" s="6"/>
      <c r="U850" s="6"/>
      <c r="V850" s="130"/>
      <c r="W850" s="130"/>
      <c r="X850" s="6"/>
      <c r="Y850" s="130"/>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row>
    <row r="851" spans="1:51" ht="15.75" customHeight="1">
      <c r="A851" s="6"/>
      <c r="B851" s="6"/>
      <c r="C851" s="6"/>
      <c r="D851" s="6"/>
      <c r="E851" s="6"/>
      <c r="F851" s="6"/>
      <c r="G851" s="130"/>
      <c r="H851" s="6"/>
      <c r="I851" s="6"/>
      <c r="J851" s="6"/>
      <c r="K851" s="6"/>
      <c r="L851" s="6"/>
      <c r="M851" s="6"/>
      <c r="N851" s="6"/>
      <c r="O851" s="6"/>
      <c r="P851" s="6"/>
      <c r="Q851" s="6"/>
      <c r="R851" s="6"/>
      <c r="S851" s="6"/>
      <c r="T851" s="6"/>
      <c r="U851" s="6"/>
      <c r="V851" s="130"/>
      <c r="W851" s="130"/>
      <c r="X851" s="6"/>
      <c r="Y851" s="130"/>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row>
    <row r="852" spans="1:51" ht="15.75" customHeight="1">
      <c r="A852" s="6"/>
      <c r="B852" s="6"/>
      <c r="C852" s="6"/>
      <c r="D852" s="6"/>
      <c r="E852" s="6"/>
      <c r="F852" s="6"/>
      <c r="G852" s="130"/>
      <c r="H852" s="6"/>
      <c r="I852" s="6"/>
      <c r="J852" s="6"/>
      <c r="K852" s="6"/>
      <c r="L852" s="6"/>
      <c r="M852" s="6"/>
      <c r="N852" s="6"/>
      <c r="O852" s="6"/>
      <c r="P852" s="6"/>
      <c r="Q852" s="6"/>
      <c r="R852" s="6"/>
      <c r="S852" s="6"/>
      <c r="T852" s="6"/>
      <c r="U852" s="6"/>
      <c r="V852" s="130"/>
      <c r="W852" s="130"/>
      <c r="X852" s="6"/>
      <c r="Y852" s="130"/>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row>
    <row r="853" spans="1:51" ht="15.75" customHeight="1">
      <c r="A853" s="6"/>
      <c r="B853" s="6"/>
      <c r="C853" s="6"/>
      <c r="D853" s="6"/>
      <c r="E853" s="6"/>
      <c r="F853" s="6"/>
      <c r="G853" s="130"/>
      <c r="H853" s="6"/>
      <c r="I853" s="6"/>
      <c r="J853" s="6"/>
      <c r="K853" s="6"/>
      <c r="L853" s="6"/>
      <c r="M853" s="6"/>
      <c r="N853" s="6"/>
      <c r="O853" s="6"/>
      <c r="P853" s="6"/>
      <c r="Q853" s="6"/>
      <c r="R853" s="6"/>
      <c r="S853" s="6"/>
      <c r="T853" s="6"/>
      <c r="U853" s="6"/>
      <c r="V853" s="130"/>
      <c r="W853" s="130"/>
      <c r="X853" s="6"/>
      <c r="Y853" s="130"/>
      <c r="Z853" s="6"/>
      <c r="AA853" s="6"/>
      <c r="AB853" s="6"/>
      <c r="AC853" s="6"/>
      <c r="AD853" s="6"/>
      <c r="AE853" s="6"/>
      <c r="AF853" s="6"/>
      <c r="AG853" s="6"/>
      <c r="AH853" s="6"/>
      <c r="AI853" s="6"/>
      <c r="AJ853" s="6"/>
      <c r="AK853" s="6"/>
      <c r="AL853" s="6"/>
      <c r="AM853" s="6"/>
      <c r="AN853" s="6"/>
      <c r="AO853" s="6"/>
      <c r="AP853" s="6"/>
      <c r="AQ853" s="6"/>
      <c r="AR853" s="6"/>
      <c r="AS853" s="6"/>
      <c r="AT853" s="6"/>
      <c r="AU853" s="6"/>
      <c r="AV853" s="6"/>
      <c r="AW853" s="6"/>
      <c r="AX853" s="6"/>
      <c r="AY853" s="6"/>
    </row>
    <row r="854" spans="1:51" ht="15.75" customHeight="1">
      <c r="A854" s="6"/>
      <c r="B854" s="6"/>
      <c r="C854" s="6"/>
      <c r="D854" s="6"/>
      <c r="E854" s="6"/>
      <c r="F854" s="6"/>
      <c r="G854" s="130"/>
      <c r="H854" s="6"/>
      <c r="I854" s="6"/>
      <c r="J854" s="6"/>
      <c r="K854" s="6"/>
      <c r="L854" s="6"/>
      <c r="M854" s="6"/>
      <c r="N854" s="6"/>
      <c r="O854" s="6"/>
      <c r="P854" s="6"/>
      <c r="Q854" s="6"/>
      <c r="R854" s="6"/>
      <c r="S854" s="6"/>
      <c r="T854" s="6"/>
      <c r="U854" s="6"/>
      <c r="V854" s="130"/>
      <c r="W854" s="130"/>
      <c r="X854" s="6"/>
      <c r="Y854" s="130"/>
      <c r="Z854" s="6"/>
      <c r="AA854" s="6"/>
      <c r="AB854" s="6"/>
      <c r="AC854" s="6"/>
      <c r="AD854" s="6"/>
      <c r="AE854" s="6"/>
      <c r="AF854" s="6"/>
      <c r="AG854" s="6"/>
      <c r="AH854" s="6"/>
      <c r="AI854" s="6"/>
      <c r="AJ854" s="6"/>
      <c r="AK854" s="6"/>
      <c r="AL854" s="6"/>
      <c r="AM854" s="6"/>
      <c r="AN854" s="6"/>
      <c r="AO854" s="6"/>
      <c r="AP854" s="6"/>
      <c r="AQ854" s="6"/>
      <c r="AR854" s="6"/>
      <c r="AS854" s="6"/>
      <c r="AT854" s="6"/>
      <c r="AU854" s="6"/>
      <c r="AV854" s="6"/>
      <c r="AW854" s="6"/>
      <c r="AX854" s="6"/>
      <c r="AY854" s="6"/>
    </row>
    <row r="855" spans="1:51" ht="15.75" customHeight="1">
      <c r="A855" s="6"/>
      <c r="B855" s="6"/>
      <c r="C855" s="6"/>
      <c r="D855" s="6"/>
      <c r="E855" s="6"/>
      <c r="F855" s="6"/>
      <c r="G855" s="130"/>
      <c r="H855" s="6"/>
      <c r="I855" s="6"/>
      <c r="J855" s="6"/>
      <c r="K855" s="6"/>
      <c r="L855" s="6"/>
      <c r="M855" s="6"/>
      <c r="N855" s="6"/>
      <c r="O855" s="6"/>
      <c r="P855" s="6"/>
      <c r="Q855" s="6"/>
      <c r="R855" s="6"/>
      <c r="S855" s="6"/>
      <c r="T855" s="6"/>
      <c r="U855" s="6"/>
      <c r="V855" s="130"/>
      <c r="W855" s="130"/>
      <c r="X855" s="6"/>
      <c r="Y855" s="130"/>
      <c r="Z855" s="6"/>
      <c r="AA855" s="6"/>
      <c r="AB855" s="6"/>
      <c r="AC855" s="6"/>
      <c r="AD855" s="6"/>
      <c r="AE855" s="6"/>
      <c r="AF855" s="6"/>
      <c r="AG855" s="6"/>
      <c r="AH855" s="6"/>
      <c r="AI855" s="6"/>
      <c r="AJ855" s="6"/>
      <c r="AK855" s="6"/>
      <c r="AL855" s="6"/>
      <c r="AM855" s="6"/>
      <c r="AN855" s="6"/>
      <c r="AO855" s="6"/>
      <c r="AP855" s="6"/>
      <c r="AQ855" s="6"/>
      <c r="AR855" s="6"/>
      <c r="AS855" s="6"/>
      <c r="AT855" s="6"/>
      <c r="AU855" s="6"/>
      <c r="AV855" s="6"/>
      <c r="AW855" s="6"/>
      <c r="AX855" s="6"/>
      <c r="AY855" s="6"/>
    </row>
    <row r="856" spans="1:51" ht="15.75" customHeight="1">
      <c r="A856" s="6"/>
      <c r="B856" s="6"/>
      <c r="C856" s="6"/>
      <c r="D856" s="6"/>
      <c r="E856" s="6"/>
      <c r="F856" s="6"/>
      <c r="G856" s="130"/>
      <c r="H856" s="6"/>
      <c r="I856" s="6"/>
      <c r="J856" s="6"/>
      <c r="K856" s="6"/>
      <c r="L856" s="6"/>
      <c r="M856" s="6"/>
      <c r="N856" s="6"/>
      <c r="O856" s="6"/>
      <c r="P856" s="6"/>
      <c r="Q856" s="6"/>
      <c r="R856" s="6"/>
      <c r="S856" s="6"/>
      <c r="T856" s="6"/>
      <c r="U856" s="6"/>
      <c r="V856" s="130"/>
      <c r="W856" s="130"/>
      <c r="X856" s="6"/>
      <c r="Y856" s="130"/>
      <c r="Z856" s="6"/>
      <c r="AA856" s="6"/>
      <c r="AB856" s="6"/>
      <c r="AC856" s="6"/>
      <c r="AD856" s="6"/>
      <c r="AE856" s="6"/>
      <c r="AF856" s="6"/>
      <c r="AG856" s="6"/>
      <c r="AH856" s="6"/>
      <c r="AI856" s="6"/>
      <c r="AJ856" s="6"/>
      <c r="AK856" s="6"/>
      <c r="AL856" s="6"/>
      <c r="AM856" s="6"/>
      <c r="AN856" s="6"/>
      <c r="AO856" s="6"/>
      <c r="AP856" s="6"/>
      <c r="AQ856" s="6"/>
      <c r="AR856" s="6"/>
      <c r="AS856" s="6"/>
      <c r="AT856" s="6"/>
      <c r="AU856" s="6"/>
      <c r="AV856" s="6"/>
      <c r="AW856" s="6"/>
      <c r="AX856" s="6"/>
      <c r="AY856" s="6"/>
    </row>
    <row r="857" spans="1:51" ht="15.75" customHeight="1">
      <c r="A857" s="6"/>
      <c r="B857" s="6"/>
      <c r="C857" s="6"/>
      <c r="D857" s="6"/>
      <c r="E857" s="6"/>
      <c r="F857" s="6"/>
      <c r="G857" s="130"/>
      <c r="H857" s="6"/>
      <c r="I857" s="6"/>
      <c r="J857" s="6"/>
      <c r="K857" s="6"/>
      <c r="L857" s="6"/>
      <c r="M857" s="6"/>
      <c r="N857" s="6"/>
      <c r="O857" s="6"/>
      <c r="P857" s="6"/>
      <c r="Q857" s="6"/>
      <c r="R857" s="6"/>
      <c r="S857" s="6"/>
      <c r="T857" s="6"/>
      <c r="U857" s="6"/>
      <c r="V857" s="130"/>
      <c r="W857" s="130"/>
      <c r="X857" s="6"/>
      <c r="Y857" s="130"/>
      <c r="Z857" s="6"/>
      <c r="AA857" s="6"/>
      <c r="AB857" s="6"/>
      <c r="AC857" s="6"/>
      <c r="AD857" s="6"/>
      <c r="AE857" s="6"/>
      <c r="AF857" s="6"/>
      <c r="AG857" s="6"/>
      <c r="AH857" s="6"/>
      <c r="AI857" s="6"/>
      <c r="AJ857" s="6"/>
      <c r="AK857" s="6"/>
      <c r="AL857" s="6"/>
      <c r="AM857" s="6"/>
      <c r="AN857" s="6"/>
      <c r="AO857" s="6"/>
      <c r="AP857" s="6"/>
      <c r="AQ857" s="6"/>
      <c r="AR857" s="6"/>
      <c r="AS857" s="6"/>
      <c r="AT857" s="6"/>
      <c r="AU857" s="6"/>
      <c r="AV857" s="6"/>
      <c r="AW857" s="6"/>
      <c r="AX857" s="6"/>
      <c r="AY857" s="6"/>
    </row>
    <row r="858" spans="1:51" ht="15.75" customHeight="1">
      <c r="A858" s="6"/>
      <c r="B858" s="6"/>
      <c r="C858" s="6"/>
      <c r="D858" s="6"/>
      <c r="E858" s="6"/>
      <c r="F858" s="6"/>
      <c r="G858" s="130"/>
      <c r="H858" s="6"/>
      <c r="I858" s="6"/>
      <c r="J858" s="6"/>
      <c r="K858" s="6"/>
      <c r="L858" s="6"/>
      <c r="M858" s="6"/>
      <c r="N858" s="6"/>
      <c r="O858" s="6"/>
      <c r="P858" s="6"/>
      <c r="Q858" s="6"/>
      <c r="R858" s="6"/>
      <c r="S858" s="6"/>
      <c r="T858" s="6"/>
      <c r="U858" s="6"/>
      <c r="V858" s="130"/>
      <c r="W858" s="130"/>
      <c r="X858" s="6"/>
      <c r="Y858" s="130"/>
      <c r="Z858" s="6"/>
      <c r="AA858" s="6"/>
      <c r="AB858" s="6"/>
      <c r="AC858" s="6"/>
      <c r="AD858" s="6"/>
      <c r="AE858" s="6"/>
      <c r="AF858" s="6"/>
      <c r="AG858" s="6"/>
      <c r="AH858" s="6"/>
      <c r="AI858" s="6"/>
      <c r="AJ858" s="6"/>
      <c r="AK858" s="6"/>
      <c r="AL858" s="6"/>
      <c r="AM858" s="6"/>
      <c r="AN858" s="6"/>
      <c r="AO858" s="6"/>
      <c r="AP858" s="6"/>
      <c r="AQ858" s="6"/>
      <c r="AR858" s="6"/>
      <c r="AS858" s="6"/>
      <c r="AT858" s="6"/>
      <c r="AU858" s="6"/>
      <c r="AV858" s="6"/>
      <c r="AW858" s="6"/>
      <c r="AX858" s="6"/>
      <c r="AY858" s="6"/>
    </row>
    <row r="859" spans="1:51" ht="15.75" customHeight="1">
      <c r="A859" s="6"/>
      <c r="B859" s="6"/>
      <c r="C859" s="6"/>
      <c r="D859" s="6"/>
      <c r="E859" s="6"/>
      <c r="F859" s="6"/>
      <c r="G859" s="130"/>
      <c r="H859" s="6"/>
      <c r="I859" s="6"/>
      <c r="J859" s="6"/>
      <c r="K859" s="6"/>
      <c r="L859" s="6"/>
      <c r="M859" s="6"/>
      <c r="N859" s="6"/>
      <c r="O859" s="6"/>
      <c r="P859" s="6"/>
      <c r="Q859" s="6"/>
      <c r="R859" s="6"/>
      <c r="S859" s="6"/>
      <c r="T859" s="6"/>
      <c r="U859" s="6"/>
      <c r="V859" s="130"/>
      <c r="W859" s="130"/>
      <c r="X859" s="6"/>
      <c r="Y859" s="130"/>
      <c r="Z859" s="6"/>
      <c r="AA859" s="6"/>
      <c r="AB859" s="6"/>
      <c r="AC859" s="6"/>
      <c r="AD859" s="6"/>
      <c r="AE859" s="6"/>
      <c r="AF859" s="6"/>
      <c r="AG859" s="6"/>
      <c r="AH859" s="6"/>
      <c r="AI859" s="6"/>
      <c r="AJ859" s="6"/>
      <c r="AK859" s="6"/>
      <c r="AL859" s="6"/>
      <c r="AM859" s="6"/>
      <c r="AN859" s="6"/>
      <c r="AO859" s="6"/>
      <c r="AP859" s="6"/>
      <c r="AQ859" s="6"/>
      <c r="AR859" s="6"/>
      <c r="AS859" s="6"/>
      <c r="AT859" s="6"/>
      <c r="AU859" s="6"/>
      <c r="AV859" s="6"/>
      <c r="AW859" s="6"/>
      <c r="AX859" s="6"/>
      <c r="AY859" s="6"/>
    </row>
    <row r="860" spans="1:51" ht="15.75" customHeight="1">
      <c r="A860" s="6"/>
      <c r="B860" s="6"/>
      <c r="C860" s="6"/>
      <c r="D860" s="6"/>
      <c r="E860" s="6"/>
      <c r="F860" s="6"/>
      <c r="G860" s="130"/>
      <c r="H860" s="6"/>
      <c r="I860" s="6"/>
      <c r="J860" s="6"/>
      <c r="K860" s="6"/>
      <c r="L860" s="6"/>
      <c r="M860" s="6"/>
      <c r="N860" s="6"/>
      <c r="O860" s="6"/>
      <c r="P860" s="6"/>
      <c r="Q860" s="6"/>
      <c r="R860" s="6"/>
      <c r="S860" s="6"/>
      <c r="T860" s="6"/>
      <c r="U860" s="6"/>
      <c r="V860" s="130"/>
      <c r="W860" s="130"/>
      <c r="X860" s="6"/>
      <c r="Y860" s="130"/>
      <c r="Z860" s="6"/>
      <c r="AA860" s="6"/>
      <c r="AB860" s="6"/>
      <c r="AC860" s="6"/>
      <c r="AD860" s="6"/>
      <c r="AE860" s="6"/>
      <c r="AF860" s="6"/>
      <c r="AG860" s="6"/>
      <c r="AH860" s="6"/>
      <c r="AI860" s="6"/>
      <c r="AJ860" s="6"/>
      <c r="AK860" s="6"/>
      <c r="AL860" s="6"/>
      <c r="AM860" s="6"/>
      <c r="AN860" s="6"/>
      <c r="AO860" s="6"/>
      <c r="AP860" s="6"/>
      <c r="AQ860" s="6"/>
      <c r="AR860" s="6"/>
      <c r="AS860" s="6"/>
      <c r="AT860" s="6"/>
      <c r="AU860" s="6"/>
      <c r="AV860" s="6"/>
      <c r="AW860" s="6"/>
      <c r="AX860" s="6"/>
      <c r="AY860" s="6"/>
    </row>
    <row r="861" spans="1:51" ht="15.75" customHeight="1">
      <c r="A861" s="6"/>
      <c r="B861" s="6"/>
      <c r="C861" s="6"/>
      <c r="D861" s="6"/>
      <c r="E861" s="6"/>
      <c r="F861" s="6"/>
      <c r="G861" s="130"/>
      <c r="H861" s="6"/>
      <c r="I861" s="6"/>
      <c r="J861" s="6"/>
      <c r="K861" s="6"/>
      <c r="L861" s="6"/>
      <c r="M861" s="6"/>
      <c r="N861" s="6"/>
      <c r="O861" s="6"/>
      <c r="P861" s="6"/>
      <c r="Q861" s="6"/>
      <c r="R861" s="6"/>
      <c r="S861" s="6"/>
      <c r="T861" s="6"/>
      <c r="U861" s="6"/>
      <c r="V861" s="130"/>
      <c r="W861" s="130"/>
      <c r="X861" s="6"/>
      <c r="Y861" s="130"/>
      <c r="Z861" s="6"/>
      <c r="AA861" s="6"/>
      <c r="AB861" s="6"/>
      <c r="AC861" s="6"/>
      <c r="AD861" s="6"/>
      <c r="AE861" s="6"/>
      <c r="AF861" s="6"/>
      <c r="AG861" s="6"/>
      <c r="AH861" s="6"/>
      <c r="AI861" s="6"/>
      <c r="AJ861" s="6"/>
      <c r="AK861" s="6"/>
      <c r="AL861" s="6"/>
      <c r="AM861" s="6"/>
      <c r="AN861" s="6"/>
      <c r="AO861" s="6"/>
      <c r="AP861" s="6"/>
      <c r="AQ861" s="6"/>
      <c r="AR861" s="6"/>
      <c r="AS861" s="6"/>
      <c r="AT861" s="6"/>
      <c r="AU861" s="6"/>
      <c r="AV861" s="6"/>
      <c r="AW861" s="6"/>
      <c r="AX861" s="6"/>
      <c r="AY861" s="6"/>
    </row>
    <row r="862" spans="1:51" ht="15.75" customHeight="1">
      <c r="A862" s="6"/>
      <c r="B862" s="6"/>
      <c r="C862" s="6"/>
      <c r="D862" s="6"/>
      <c r="E862" s="6"/>
      <c r="F862" s="6"/>
      <c r="G862" s="130"/>
      <c r="H862" s="6"/>
      <c r="I862" s="6"/>
      <c r="J862" s="6"/>
      <c r="K862" s="6"/>
      <c r="L862" s="6"/>
      <c r="M862" s="6"/>
      <c r="N862" s="6"/>
      <c r="O862" s="6"/>
      <c r="P862" s="6"/>
      <c r="Q862" s="6"/>
      <c r="R862" s="6"/>
      <c r="S862" s="6"/>
      <c r="T862" s="6"/>
      <c r="U862" s="6"/>
      <c r="V862" s="130"/>
      <c r="W862" s="130"/>
      <c r="X862" s="6"/>
      <c r="Y862" s="130"/>
      <c r="Z862" s="6"/>
      <c r="AA862" s="6"/>
      <c r="AB862" s="6"/>
      <c r="AC862" s="6"/>
      <c r="AD862" s="6"/>
      <c r="AE862" s="6"/>
      <c r="AF862" s="6"/>
      <c r="AG862" s="6"/>
      <c r="AH862" s="6"/>
      <c r="AI862" s="6"/>
      <c r="AJ862" s="6"/>
      <c r="AK862" s="6"/>
      <c r="AL862" s="6"/>
      <c r="AM862" s="6"/>
      <c r="AN862" s="6"/>
      <c r="AO862" s="6"/>
      <c r="AP862" s="6"/>
      <c r="AQ862" s="6"/>
      <c r="AR862" s="6"/>
      <c r="AS862" s="6"/>
      <c r="AT862" s="6"/>
      <c r="AU862" s="6"/>
      <c r="AV862" s="6"/>
      <c r="AW862" s="6"/>
      <c r="AX862" s="6"/>
      <c r="AY862" s="6"/>
    </row>
    <row r="863" spans="1:51" ht="15.75" customHeight="1">
      <c r="A863" s="6"/>
      <c r="B863" s="6"/>
      <c r="C863" s="6"/>
      <c r="D863" s="6"/>
      <c r="E863" s="6"/>
      <c r="F863" s="6"/>
      <c r="G863" s="130"/>
      <c r="H863" s="6"/>
      <c r="I863" s="6"/>
      <c r="J863" s="6"/>
      <c r="K863" s="6"/>
      <c r="L863" s="6"/>
      <c r="M863" s="6"/>
      <c r="N863" s="6"/>
      <c r="O863" s="6"/>
      <c r="P863" s="6"/>
      <c r="Q863" s="6"/>
      <c r="R863" s="6"/>
      <c r="S863" s="6"/>
      <c r="T863" s="6"/>
      <c r="U863" s="6"/>
      <c r="V863" s="130"/>
      <c r="W863" s="130"/>
      <c r="X863" s="6"/>
      <c r="Y863" s="130"/>
      <c r="Z863" s="6"/>
      <c r="AA863" s="6"/>
      <c r="AB863" s="6"/>
      <c r="AC863" s="6"/>
      <c r="AD863" s="6"/>
      <c r="AE863" s="6"/>
      <c r="AF863" s="6"/>
      <c r="AG863" s="6"/>
      <c r="AH863" s="6"/>
      <c r="AI863" s="6"/>
      <c r="AJ863" s="6"/>
      <c r="AK863" s="6"/>
      <c r="AL863" s="6"/>
      <c r="AM863" s="6"/>
      <c r="AN863" s="6"/>
      <c r="AO863" s="6"/>
      <c r="AP863" s="6"/>
      <c r="AQ863" s="6"/>
      <c r="AR863" s="6"/>
      <c r="AS863" s="6"/>
      <c r="AT863" s="6"/>
      <c r="AU863" s="6"/>
      <c r="AV863" s="6"/>
      <c r="AW863" s="6"/>
      <c r="AX863" s="6"/>
      <c r="AY863" s="6"/>
    </row>
    <row r="864" spans="1:51" ht="15.75" customHeight="1">
      <c r="A864" s="6"/>
      <c r="B864" s="6"/>
      <c r="C864" s="6"/>
      <c r="D864" s="6"/>
      <c r="E864" s="6"/>
      <c r="F864" s="6"/>
      <c r="G864" s="130"/>
      <c r="H864" s="6"/>
      <c r="I864" s="6"/>
      <c r="J864" s="6"/>
      <c r="K864" s="6"/>
      <c r="L864" s="6"/>
      <c r="M864" s="6"/>
      <c r="N864" s="6"/>
      <c r="O864" s="6"/>
      <c r="P864" s="6"/>
      <c r="Q864" s="6"/>
      <c r="R864" s="6"/>
      <c r="S864" s="6"/>
      <c r="T864" s="6"/>
      <c r="U864" s="6"/>
      <c r="V864" s="130"/>
      <c r="W864" s="130"/>
      <c r="X864" s="6"/>
      <c r="Y864" s="130"/>
      <c r="Z864" s="6"/>
      <c r="AA864" s="6"/>
      <c r="AB864" s="6"/>
      <c r="AC864" s="6"/>
      <c r="AD864" s="6"/>
      <c r="AE864" s="6"/>
      <c r="AF864" s="6"/>
      <c r="AG864" s="6"/>
      <c r="AH864" s="6"/>
      <c r="AI864" s="6"/>
      <c r="AJ864" s="6"/>
      <c r="AK864" s="6"/>
      <c r="AL864" s="6"/>
      <c r="AM864" s="6"/>
      <c r="AN864" s="6"/>
      <c r="AO864" s="6"/>
      <c r="AP864" s="6"/>
      <c r="AQ864" s="6"/>
      <c r="AR864" s="6"/>
      <c r="AS864" s="6"/>
      <c r="AT864" s="6"/>
      <c r="AU864" s="6"/>
      <c r="AV864" s="6"/>
      <c r="AW864" s="6"/>
      <c r="AX864" s="6"/>
      <c r="AY864" s="6"/>
    </row>
    <row r="865" spans="1:51" ht="15.75" customHeight="1">
      <c r="A865" s="6"/>
      <c r="B865" s="6"/>
      <c r="C865" s="6"/>
      <c r="D865" s="6"/>
      <c r="E865" s="6"/>
      <c r="F865" s="6"/>
      <c r="G865" s="130"/>
      <c r="H865" s="6"/>
      <c r="I865" s="6"/>
      <c r="J865" s="6"/>
      <c r="K865" s="6"/>
      <c r="L865" s="6"/>
      <c r="M865" s="6"/>
      <c r="N865" s="6"/>
      <c r="O865" s="6"/>
      <c r="P865" s="6"/>
      <c r="Q865" s="6"/>
      <c r="R865" s="6"/>
      <c r="S865" s="6"/>
      <c r="T865" s="6"/>
      <c r="U865" s="6"/>
      <c r="V865" s="130"/>
      <c r="W865" s="130"/>
      <c r="X865" s="6"/>
      <c r="Y865" s="130"/>
      <c r="Z865" s="6"/>
      <c r="AA865" s="6"/>
      <c r="AB865" s="6"/>
      <c r="AC865" s="6"/>
      <c r="AD865" s="6"/>
      <c r="AE865" s="6"/>
      <c r="AF865" s="6"/>
      <c r="AG865" s="6"/>
      <c r="AH865" s="6"/>
      <c r="AI865" s="6"/>
      <c r="AJ865" s="6"/>
      <c r="AK865" s="6"/>
      <c r="AL865" s="6"/>
      <c r="AM865" s="6"/>
      <c r="AN865" s="6"/>
      <c r="AO865" s="6"/>
      <c r="AP865" s="6"/>
      <c r="AQ865" s="6"/>
      <c r="AR865" s="6"/>
      <c r="AS865" s="6"/>
      <c r="AT865" s="6"/>
      <c r="AU865" s="6"/>
      <c r="AV865" s="6"/>
      <c r="AW865" s="6"/>
      <c r="AX865" s="6"/>
      <c r="AY865" s="6"/>
    </row>
    <row r="866" spans="1:51" ht="15.75" customHeight="1">
      <c r="A866" s="6"/>
      <c r="B866" s="6"/>
      <c r="C866" s="6"/>
      <c r="D866" s="6"/>
      <c r="E866" s="6"/>
      <c r="F866" s="6"/>
      <c r="G866" s="130"/>
      <c r="H866" s="6"/>
      <c r="I866" s="6"/>
      <c r="J866" s="6"/>
      <c r="K866" s="6"/>
      <c r="L866" s="6"/>
      <c r="M866" s="6"/>
      <c r="N866" s="6"/>
      <c r="O866" s="6"/>
      <c r="P866" s="6"/>
      <c r="Q866" s="6"/>
      <c r="R866" s="6"/>
      <c r="S866" s="6"/>
      <c r="T866" s="6"/>
      <c r="U866" s="6"/>
      <c r="V866" s="130"/>
      <c r="W866" s="130"/>
      <c r="X866" s="6"/>
      <c r="Y866" s="130"/>
      <c r="Z866" s="6"/>
      <c r="AA866" s="6"/>
      <c r="AB866" s="6"/>
      <c r="AC866" s="6"/>
      <c r="AD866" s="6"/>
      <c r="AE866" s="6"/>
      <c r="AF866" s="6"/>
      <c r="AG866" s="6"/>
      <c r="AH866" s="6"/>
      <c r="AI866" s="6"/>
      <c r="AJ866" s="6"/>
      <c r="AK866" s="6"/>
      <c r="AL866" s="6"/>
      <c r="AM866" s="6"/>
      <c r="AN866" s="6"/>
      <c r="AO866" s="6"/>
      <c r="AP866" s="6"/>
      <c r="AQ866" s="6"/>
      <c r="AR866" s="6"/>
      <c r="AS866" s="6"/>
      <c r="AT866" s="6"/>
      <c r="AU866" s="6"/>
      <c r="AV866" s="6"/>
      <c r="AW866" s="6"/>
      <c r="AX866" s="6"/>
      <c r="AY866" s="6"/>
    </row>
    <row r="867" spans="1:51" ht="15.75" customHeight="1">
      <c r="A867" s="6"/>
      <c r="B867" s="6"/>
      <c r="C867" s="6"/>
      <c r="D867" s="6"/>
      <c r="E867" s="6"/>
      <c r="F867" s="6"/>
      <c r="G867" s="130"/>
      <c r="H867" s="6"/>
      <c r="I867" s="6"/>
      <c r="J867" s="6"/>
      <c r="K867" s="6"/>
      <c r="L867" s="6"/>
      <c r="M867" s="6"/>
      <c r="N867" s="6"/>
      <c r="O867" s="6"/>
      <c r="P867" s="6"/>
      <c r="Q867" s="6"/>
      <c r="R867" s="6"/>
      <c r="S867" s="6"/>
      <c r="T867" s="6"/>
      <c r="U867" s="6"/>
      <c r="V867" s="130"/>
      <c r="W867" s="130"/>
      <c r="X867" s="6"/>
      <c r="Y867" s="130"/>
      <c r="Z867" s="6"/>
      <c r="AA867" s="6"/>
      <c r="AB867" s="6"/>
      <c r="AC867" s="6"/>
      <c r="AD867" s="6"/>
      <c r="AE867" s="6"/>
      <c r="AF867" s="6"/>
      <c r="AG867" s="6"/>
      <c r="AH867" s="6"/>
      <c r="AI867" s="6"/>
      <c r="AJ867" s="6"/>
      <c r="AK867" s="6"/>
      <c r="AL867" s="6"/>
      <c r="AM867" s="6"/>
      <c r="AN867" s="6"/>
      <c r="AO867" s="6"/>
      <c r="AP867" s="6"/>
      <c r="AQ867" s="6"/>
      <c r="AR867" s="6"/>
      <c r="AS867" s="6"/>
      <c r="AT867" s="6"/>
      <c r="AU867" s="6"/>
      <c r="AV867" s="6"/>
      <c r="AW867" s="6"/>
      <c r="AX867" s="6"/>
      <c r="AY867" s="6"/>
    </row>
    <row r="868" spans="1:51" ht="15.75" customHeight="1">
      <c r="A868" s="6"/>
      <c r="B868" s="6"/>
      <c r="C868" s="6"/>
      <c r="D868" s="6"/>
      <c r="E868" s="6"/>
      <c r="F868" s="6"/>
      <c r="G868" s="130"/>
      <c r="H868" s="6"/>
      <c r="I868" s="6"/>
      <c r="J868" s="6"/>
      <c r="K868" s="6"/>
      <c r="L868" s="6"/>
      <c r="M868" s="6"/>
      <c r="N868" s="6"/>
      <c r="O868" s="6"/>
      <c r="P868" s="6"/>
      <c r="Q868" s="6"/>
      <c r="R868" s="6"/>
      <c r="S868" s="6"/>
      <c r="T868" s="6"/>
      <c r="U868" s="6"/>
      <c r="V868" s="130"/>
      <c r="W868" s="130"/>
      <c r="X868" s="6"/>
      <c r="Y868" s="130"/>
      <c r="Z868" s="6"/>
      <c r="AA868" s="6"/>
      <c r="AB868" s="6"/>
      <c r="AC868" s="6"/>
      <c r="AD868" s="6"/>
      <c r="AE868" s="6"/>
      <c r="AF868" s="6"/>
      <c r="AG868" s="6"/>
      <c r="AH868" s="6"/>
      <c r="AI868" s="6"/>
      <c r="AJ868" s="6"/>
      <c r="AK868" s="6"/>
      <c r="AL868" s="6"/>
      <c r="AM868" s="6"/>
      <c r="AN868" s="6"/>
      <c r="AO868" s="6"/>
      <c r="AP868" s="6"/>
      <c r="AQ868" s="6"/>
      <c r="AR868" s="6"/>
      <c r="AS868" s="6"/>
      <c r="AT868" s="6"/>
      <c r="AU868" s="6"/>
      <c r="AV868" s="6"/>
      <c r="AW868" s="6"/>
      <c r="AX868" s="6"/>
      <c r="AY868" s="6"/>
    </row>
    <row r="869" spans="1:51" ht="15.75" customHeight="1">
      <c r="A869" s="6"/>
      <c r="B869" s="6"/>
      <c r="C869" s="6"/>
      <c r="D869" s="6"/>
      <c r="E869" s="6"/>
      <c r="F869" s="6"/>
      <c r="G869" s="130"/>
      <c r="H869" s="6"/>
      <c r="I869" s="6"/>
      <c r="J869" s="6"/>
      <c r="K869" s="6"/>
      <c r="L869" s="6"/>
      <c r="M869" s="6"/>
      <c r="N869" s="6"/>
      <c r="O869" s="6"/>
      <c r="P869" s="6"/>
      <c r="Q869" s="6"/>
      <c r="R869" s="6"/>
      <c r="S869" s="6"/>
      <c r="T869" s="6"/>
      <c r="U869" s="6"/>
      <c r="V869" s="130"/>
      <c r="W869" s="130"/>
      <c r="X869" s="6"/>
      <c r="Y869" s="130"/>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row>
    <row r="870" spans="1:51" ht="15.75" customHeight="1">
      <c r="A870" s="6"/>
      <c r="B870" s="6"/>
      <c r="C870" s="6"/>
      <c r="D870" s="6"/>
      <c r="E870" s="6"/>
      <c r="F870" s="6"/>
      <c r="G870" s="130"/>
      <c r="H870" s="6"/>
      <c r="I870" s="6"/>
      <c r="J870" s="6"/>
      <c r="K870" s="6"/>
      <c r="L870" s="6"/>
      <c r="M870" s="6"/>
      <c r="N870" s="6"/>
      <c r="O870" s="6"/>
      <c r="P870" s="6"/>
      <c r="Q870" s="6"/>
      <c r="R870" s="6"/>
      <c r="S870" s="6"/>
      <c r="T870" s="6"/>
      <c r="U870" s="6"/>
      <c r="V870" s="130"/>
      <c r="W870" s="130"/>
      <c r="X870" s="6"/>
      <c r="Y870" s="130"/>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row>
    <row r="871" spans="1:51" ht="15.75" customHeight="1">
      <c r="A871" s="6"/>
      <c r="B871" s="6"/>
      <c r="C871" s="6"/>
      <c r="D871" s="6"/>
      <c r="E871" s="6"/>
      <c r="F871" s="6"/>
      <c r="G871" s="130"/>
      <c r="H871" s="6"/>
      <c r="I871" s="6"/>
      <c r="J871" s="6"/>
      <c r="K871" s="6"/>
      <c r="L871" s="6"/>
      <c r="M871" s="6"/>
      <c r="N871" s="6"/>
      <c r="O871" s="6"/>
      <c r="P871" s="6"/>
      <c r="Q871" s="6"/>
      <c r="R871" s="6"/>
      <c r="S871" s="6"/>
      <c r="T871" s="6"/>
      <c r="U871" s="6"/>
      <c r="V871" s="130"/>
      <c r="W871" s="130"/>
      <c r="X871" s="6"/>
      <c r="Y871" s="130"/>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row>
    <row r="872" spans="1:51" ht="15.75" customHeight="1">
      <c r="A872" s="6"/>
      <c r="B872" s="6"/>
      <c r="C872" s="6"/>
      <c r="D872" s="6"/>
      <c r="E872" s="6"/>
      <c r="F872" s="6"/>
      <c r="G872" s="130"/>
      <c r="H872" s="6"/>
      <c r="I872" s="6"/>
      <c r="J872" s="6"/>
      <c r="K872" s="6"/>
      <c r="L872" s="6"/>
      <c r="M872" s="6"/>
      <c r="N872" s="6"/>
      <c r="O872" s="6"/>
      <c r="P872" s="6"/>
      <c r="Q872" s="6"/>
      <c r="R872" s="6"/>
      <c r="S872" s="6"/>
      <c r="T872" s="6"/>
      <c r="U872" s="6"/>
      <c r="V872" s="130"/>
      <c r="W872" s="130"/>
      <c r="X872" s="6"/>
      <c r="Y872" s="130"/>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row>
    <row r="873" spans="1:51" ht="15.75" customHeight="1">
      <c r="A873" s="6"/>
      <c r="B873" s="6"/>
      <c r="C873" s="6"/>
      <c r="D873" s="6"/>
      <c r="E873" s="6"/>
      <c r="F873" s="6"/>
      <c r="G873" s="130"/>
      <c r="H873" s="6"/>
      <c r="I873" s="6"/>
      <c r="J873" s="6"/>
      <c r="K873" s="6"/>
      <c r="L873" s="6"/>
      <c r="M873" s="6"/>
      <c r="N873" s="6"/>
      <c r="O873" s="6"/>
      <c r="P873" s="6"/>
      <c r="Q873" s="6"/>
      <c r="R873" s="6"/>
      <c r="S873" s="6"/>
      <c r="T873" s="6"/>
      <c r="U873" s="6"/>
      <c r="V873" s="130"/>
      <c r="W873" s="130"/>
      <c r="X873" s="6"/>
      <c r="Y873" s="130"/>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row>
    <row r="874" spans="1:51" ht="15.75" customHeight="1">
      <c r="A874" s="6"/>
      <c r="B874" s="6"/>
      <c r="C874" s="6"/>
      <c r="D874" s="6"/>
      <c r="E874" s="6"/>
      <c r="F874" s="6"/>
      <c r="G874" s="130"/>
      <c r="H874" s="6"/>
      <c r="I874" s="6"/>
      <c r="J874" s="6"/>
      <c r="K874" s="6"/>
      <c r="L874" s="6"/>
      <c r="M874" s="6"/>
      <c r="N874" s="6"/>
      <c r="O874" s="6"/>
      <c r="P874" s="6"/>
      <c r="Q874" s="6"/>
      <c r="R874" s="6"/>
      <c r="S874" s="6"/>
      <c r="T874" s="6"/>
      <c r="U874" s="6"/>
      <c r="V874" s="130"/>
      <c r="W874" s="130"/>
      <c r="X874" s="6"/>
      <c r="Y874" s="130"/>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row>
    <row r="875" spans="1:51" ht="15.75" customHeight="1">
      <c r="A875" s="6"/>
      <c r="B875" s="6"/>
      <c r="C875" s="6"/>
      <c r="D875" s="6"/>
      <c r="E875" s="6"/>
      <c r="F875" s="6"/>
      <c r="G875" s="130"/>
      <c r="H875" s="6"/>
      <c r="I875" s="6"/>
      <c r="J875" s="6"/>
      <c r="K875" s="6"/>
      <c r="L875" s="6"/>
      <c r="M875" s="6"/>
      <c r="N875" s="6"/>
      <c r="O875" s="6"/>
      <c r="P875" s="6"/>
      <c r="Q875" s="6"/>
      <c r="R875" s="6"/>
      <c r="S875" s="6"/>
      <c r="T875" s="6"/>
      <c r="U875" s="6"/>
      <c r="V875" s="130"/>
      <c r="W875" s="130"/>
      <c r="X875" s="6"/>
      <c r="Y875" s="130"/>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row>
    <row r="876" spans="1:51" ht="15.75" customHeight="1">
      <c r="A876" s="6"/>
      <c r="B876" s="6"/>
      <c r="C876" s="6"/>
      <c r="D876" s="6"/>
      <c r="E876" s="6"/>
      <c r="F876" s="6"/>
      <c r="G876" s="130"/>
      <c r="H876" s="6"/>
      <c r="I876" s="6"/>
      <c r="J876" s="6"/>
      <c r="K876" s="6"/>
      <c r="L876" s="6"/>
      <c r="M876" s="6"/>
      <c r="N876" s="6"/>
      <c r="O876" s="6"/>
      <c r="P876" s="6"/>
      <c r="Q876" s="6"/>
      <c r="R876" s="6"/>
      <c r="S876" s="6"/>
      <c r="T876" s="6"/>
      <c r="U876" s="6"/>
      <c r="V876" s="130"/>
      <c r="W876" s="130"/>
      <c r="X876" s="6"/>
      <c r="Y876" s="130"/>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row>
    <row r="877" spans="1:51" ht="15.75" customHeight="1">
      <c r="A877" s="6"/>
      <c r="B877" s="6"/>
      <c r="C877" s="6"/>
      <c r="D877" s="6"/>
      <c r="E877" s="6"/>
      <c r="F877" s="6"/>
      <c r="G877" s="130"/>
      <c r="H877" s="6"/>
      <c r="I877" s="6"/>
      <c r="J877" s="6"/>
      <c r="K877" s="6"/>
      <c r="L877" s="6"/>
      <c r="M877" s="6"/>
      <c r="N877" s="6"/>
      <c r="O877" s="6"/>
      <c r="P877" s="6"/>
      <c r="Q877" s="6"/>
      <c r="R877" s="6"/>
      <c r="S877" s="6"/>
      <c r="T877" s="6"/>
      <c r="U877" s="6"/>
      <c r="V877" s="130"/>
      <c r="W877" s="130"/>
      <c r="X877" s="6"/>
      <c r="Y877" s="130"/>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row>
    <row r="878" spans="1:51" ht="15.75" customHeight="1">
      <c r="A878" s="6"/>
      <c r="B878" s="6"/>
      <c r="C878" s="6"/>
      <c r="D878" s="6"/>
      <c r="E878" s="6"/>
      <c r="F878" s="6"/>
      <c r="G878" s="130"/>
      <c r="H878" s="6"/>
      <c r="I878" s="6"/>
      <c r="J878" s="6"/>
      <c r="K878" s="6"/>
      <c r="L878" s="6"/>
      <c r="M878" s="6"/>
      <c r="N878" s="6"/>
      <c r="O878" s="6"/>
      <c r="P878" s="6"/>
      <c r="Q878" s="6"/>
      <c r="R878" s="6"/>
      <c r="S878" s="6"/>
      <c r="T878" s="6"/>
      <c r="U878" s="6"/>
      <c r="V878" s="130"/>
      <c r="W878" s="130"/>
      <c r="X878" s="6"/>
      <c r="Y878" s="130"/>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row>
    <row r="879" spans="1:51" ht="15.75" customHeight="1">
      <c r="A879" s="6"/>
      <c r="B879" s="6"/>
      <c r="C879" s="6"/>
      <c r="D879" s="6"/>
      <c r="E879" s="6"/>
      <c r="F879" s="6"/>
      <c r="G879" s="130"/>
      <c r="H879" s="6"/>
      <c r="I879" s="6"/>
      <c r="J879" s="6"/>
      <c r="K879" s="6"/>
      <c r="L879" s="6"/>
      <c r="M879" s="6"/>
      <c r="N879" s="6"/>
      <c r="O879" s="6"/>
      <c r="P879" s="6"/>
      <c r="Q879" s="6"/>
      <c r="R879" s="6"/>
      <c r="S879" s="6"/>
      <c r="T879" s="6"/>
      <c r="U879" s="6"/>
      <c r="V879" s="130"/>
      <c r="W879" s="130"/>
      <c r="X879" s="6"/>
      <c r="Y879" s="130"/>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row>
    <row r="880" spans="1:51" ht="15.75" customHeight="1">
      <c r="A880" s="6"/>
      <c r="B880" s="6"/>
      <c r="C880" s="6"/>
      <c r="D880" s="6"/>
      <c r="E880" s="6"/>
      <c r="F880" s="6"/>
      <c r="G880" s="130"/>
      <c r="H880" s="6"/>
      <c r="I880" s="6"/>
      <c r="J880" s="6"/>
      <c r="K880" s="6"/>
      <c r="L880" s="6"/>
      <c r="M880" s="6"/>
      <c r="N880" s="6"/>
      <c r="O880" s="6"/>
      <c r="P880" s="6"/>
      <c r="Q880" s="6"/>
      <c r="R880" s="6"/>
      <c r="S880" s="6"/>
      <c r="T880" s="6"/>
      <c r="U880" s="6"/>
      <c r="V880" s="130"/>
      <c r="W880" s="130"/>
      <c r="X880" s="6"/>
      <c r="Y880" s="130"/>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row>
    <row r="881" spans="1:51" ht="15.75" customHeight="1">
      <c r="A881" s="6"/>
      <c r="B881" s="6"/>
      <c r="C881" s="6"/>
      <c r="D881" s="6"/>
      <c r="E881" s="6"/>
      <c r="F881" s="6"/>
      <c r="G881" s="130"/>
      <c r="H881" s="6"/>
      <c r="I881" s="6"/>
      <c r="J881" s="6"/>
      <c r="K881" s="6"/>
      <c r="L881" s="6"/>
      <c r="M881" s="6"/>
      <c r="N881" s="6"/>
      <c r="O881" s="6"/>
      <c r="P881" s="6"/>
      <c r="Q881" s="6"/>
      <c r="R881" s="6"/>
      <c r="S881" s="6"/>
      <c r="T881" s="6"/>
      <c r="U881" s="6"/>
      <c r="V881" s="130"/>
      <c r="W881" s="130"/>
      <c r="X881" s="6"/>
      <c r="Y881" s="130"/>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row>
    <row r="882" spans="1:51" ht="15.75" customHeight="1">
      <c r="A882" s="6"/>
      <c r="B882" s="6"/>
      <c r="C882" s="6"/>
      <c r="D882" s="6"/>
      <c r="E882" s="6"/>
      <c r="F882" s="6"/>
      <c r="G882" s="130"/>
      <c r="H882" s="6"/>
      <c r="I882" s="6"/>
      <c r="J882" s="6"/>
      <c r="K882" s="6"/>
      <c r="L882" s="6"/>
      <c r="M882" s="6"/>
      <c r="N882" s="6"/>
      <c r="O882" s="6"/>
      <c r="P882" s="6"/>
      <c r="Q882" s="6"/>
      <c r="R882" s="6"/>
      <c r="S882" s="6"/>
      <c r="T882" s="6"/>
      <c r="U882" s="6"/>
      <c r="V882" s="130"/>
      <c r="W882" s="130"/>
      <c r="X882" s="6"/>
      <c r="Y882" s="130"/>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row>
    <row r="883" spans="1:51" ht="15.75" customHeight="1">
      <c r="A883" s="6"/>
      <c r="B883" s="6"/>
      <c r="C883" s="6"/>
      <c r="D883" s="6"/>
      <c r="E883" s="6"/>
      <c r="F883" s="6"/>
      <c r="G883" s="130"/>
      <c r="H883" s="6"/>
      <c r="I883" s="6"/>
      <c r="J883" s="6"/>
      <c r="K883" s="6"/>
      <c r="L883" s="6"/>
      <c r="M883" s="6"/>
      <c r="N883" s="6"/>
      <c r="O883" s="6"/>
      <c r="P883" s="6"/>
      <c r="Q883" s="6"/>
      <c r="R883" s="6"/>
      <c r="S883" s="6"/>
      <c r="T883" s="6"/>
      <c r="U883" s="6"/>
      <c r="V883" s="130"/>
      <c r="W883" s="130"/>
      <c r="X883" s="6"/>
      <c r="Y883" s="130"/>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row>
    <row r="884" spans="1:51" ht="15.75" customHeight="1">
      <c r="A884" s="6"/>
      <c r="B884" s="6"/>
      <c r="C884" s="6"/>
      <c r="D884" s="6"/>
      <c r="E884" s="6"/>
      <c r="F884" s="6"/>
      <c r="G884" s="130"/>
      <c r="H884" s="6"/>
      <c r="I884" s="6"/>
      <c r="J884" s="6"/>
      <c r="K884" s="6"/>
      <c r="L884" s="6"/>
      <c r="M884" s="6"/>
      <c r="N884" s="6"/>
      <c r="O884" s="6"/>
      <c r="P884" s="6"/>
      <c r="Q884" s="6"/>
      <c r="R884" s="6"/>
      <c r="S884" s="6"/>
      <c r="T884" s="6"/>
      <c r="U884" s="6"/>
      <c r="V884" s="130"/>
      <c r="W884" s="130"/>
      <c r="X884" s="6"/>
      <c r="Y884" s="130"/>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row>
    <row r="885" spans="1:51" ht="15.75" customHeight="1">
      <c r="A885" s="6"/>
      <c r="B885" s="6"/>
      <c r="C885" s="6"/>
      <c r="D885" s="6"/>
      <c r="E885" s="6"/>
      <c r="F885" s="6"/>
      <c r="G885" s="130"/>
      <c r="H885" s="6"/>
      <c r="I885" s="6"/>
      <c r="J885" s="6"/>
      <c r="K885" s="6"/>
      <c r="L885" s="6"/>
      <c r="M885" s="6"/>
      <c r="N885" s="6"/>
      <c r="O885" s="6"/>
      <c r="P885" s="6"/>
      <c r="Q885" s="6"/>
      <c r="R885" s="6"/>
      <c r="S885" s="6"/>
      <c r="T885" s="6"/>
      <c r="U885" s="6"/>
      <c r="V885" s="130"/>
      <c r="W885" s="130"/>
      <c r="X885" s="6"/>
      <c r="Y885" s="130"/>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row>
    <row r="886" spans="1:51" ht="15.75" customHeight="1">
      <c r="A886" s="6"/>
      <c r="B886" s="6"/>
      <c r="C886" s="6"/>
      <c r="D886" s="6"/>
      <c r="E886" s="6"/>
      <c r="F886" s="6"/>
      <c r="G886" s="130"/>
      <c r="H886" s="6"/>
      <c r="I886" s="6"/>
      <c r="J886" s="6"/>
      <c r="K886" s="6"/>
      <c r="L886" s="6"/>
      <c r="M886" s="6"/>
      <c r="N886" s="6"/>
      <c r="O886" s="6"/>
      <c r="P886" s="6"/>
      <c r="Q886" s="6"/>
      <c r="R886" s="6"/>
      <c r="S886" s="6"/>
      <c r="T886" s="6"/>
      <c r="U886" s="6"/>
      <c r="V886" s="130"/>
      <c r="W886" s="130"/>
      <c r="X886" s="6"/>
      <c r="Y886" s="130"/>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row>
    <row r="887" spans="1:51" ht="15.75" customHeight="1">
      <c r="A887" s="6"/>
      <c r="B887" s="6"/>
      <c r="C887" s="6"/>
      <c r="D887" s="6"/>
      <c r="E887" s="6"/>
      <c r="F887" s="6"/>
      <c r="G887" s="130"/>
      <c r="H887" s="6"/>
      <c r="I887" s="6"/>
      <c r="J887" s="6"/>
      <c r="K887" s="6"/>
      <c r="L887" s="6"/>
      <c r="M887" s="6"/>
      <c r="N887" s="6"/>
      <c r="O887" s="6"/>
      <c r="P887" s="6"/>
      <c r="Q887" s="6"/>
      <c r="R887" s="6"/>
      <c r="S887" s="6"/>
      <c r="T887" s="6"/>
      <c r="U887" s="6"/>
      <c r="V887" s="130"/>
      <c r="W887" s="130"/>
      <c r="X887" s="6"/>
      <c r="Y887" s="130"/>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row>
    <row r="888" spans="1:51" ht="15.75" customHeight="1">
      <c r="A888" s="6"/>
      <c r="B888" s="6"/>
      <c r="C888" s="6"/>
      <c r="D888" s="6"/>
      <c r="E888" s="6"/>
      <c r="F888" s="6"/>
      <c r="G888" s="130"/>
      <c r="H888" s="6"/>
      <c r="I888" s="6"/>
      <c r="J888" s="6"/>
      <c r="K888" s="6"/>
      <c r="L888" s="6"/>
      <c r="M888" s="6"/>
      <c r="N888" s="6"/>
      <c r="O888" s="6"/>
      <c r="P888" s="6"/>
      <c r="Q888" s="6"/>
      <c r="R888" s="6"/>
      <c r="S888" s="6"/>
      <c r="T888" s="6"/>
      <c r="U888" s="6"/>
      <c r="V888" s="130"/>
      <c r="W888" s="130"/>
      <c r="X888" s="6"/>
      <c r="Y888" s="130"/>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row>
    <row r="889" spans="1:51" ht="15.75" customHeight="1">
      <c r="A889" s="6"/>
      <c r="B889" s="6"/>
      <c r="C889" s="6"/>
      <c r="D889" s="6"/>
      <c r="E889" s="6"/>
      <c r="F889" s="6"/>
      <c r="G889" s="130"/>
      <c r="H889" s="6"/>
      <c r="I889" s="6"/>
      <c r="J889" s="6"/>
      <c r="K889" s="6"/>
      <c r="L889" s="6"/>
      <c r="M889" s="6"/>
      <c r="N889" s="6"/>
      <c r="O889" s="6"/>
      <c r="P889" s="6"/>
      <c r="Q889" s="6"/>
      <c r="R889" s="6"/>
      <c r="S889" s="6"/>
      <c r="T889" s="6"/>
      <c r="U889" s="6"/>
      <c r="V889" s="130"/>
      <c r="W889" s="130"/>
      <c r="X889" s="6"/>
      <c r="Y889" s="130"/>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row>
    <row r="890" spans="1:51" ht="15.75" customHeight="1">
      <c r="A890" s="6"/>
      <c r="B890" s="6"/>
      <c r="C890" s="6"/>
      <c r="D890" s="6"/>
      <c r="E890" s="6"/>
      <c r="F890" s="6"/>
      <c r="G890" s="130"/>
      <c r="H890" s="6"/>
      <c r="I890" s="6"/>
      <c r="J890" s="6"/>
      <c r="K890" s="6"/>
      <c r="L890" s="6"/>
      <c r="M890" s="6"/>
      <c r="N890" s="6"/>
      <c r="O890" s="6"/>
      <c r="P890" s="6"/>
      <c r="Q890" s="6"/>
      <c r="R890" s="6"/>
      <c r="S890" s="6"/>
      <c r="T890" s="6"/>
      <c r="U890" s="6"/>
      <c r="V890" s="130"/>
      <c r="W890" s="130"/>
      <c r="X890" s="6"/>
      <c r="Y890" s="130"/>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row>
    <row r="891" spans="1:51" ht="15.75" customHeight="1">
      <c r="A891" s="6"/>
      <c r="B891" s="6"/>
      <c r="C891" s="6"/>
      <c r="D891" s="6"/>
      <c r="E891" s="6"/>
      <c r="F891" s="6"/>
      <c r="G891" s="130"/>
      <c r="H891" s="6"/>
      <c r="I891" s="6"/>
      <c r="J891" s="6"/>
      <c r="K891" s="6"/>
      <c r="L891" s="6"/>
      <c r="M891" s="6"/>
      <c r="N891" s="6"/>
      <c r="O891" s="6"/>
      <c r="P891" s="6"/>
      <c r="Q891" s="6"/>
      <c r="R891" s="6"/>
      <c r="S891" s="6"/>
      <c r="T891" s="6"/>
      <c r="U891" s="6"/>
      <c r="V891" s="130"/>
      <c r="W891" s="130"/>
      <c r="X891" s="6"/>
      <c r="Y891" s="130"/>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row>
    <row r="892" spans="1:51" ht="15.75" customHeight="1">
      <c r="A892" s="6"/>
      <c r="B892" s="6"/>
      <c r="C892" s="6"/>
      <c r="D892" s="6"/>
      <c r="E892" s="6"/>
      <c r="F892" s="6"/>
      <c r="G892" s="130"/>
      <c r="H892" s="6"/>
      <c r="I892" s="6"/>
      <c r="J892" s="6"/>
      <c r="K892" s="6"/>
      <c r="L892" s="6"/>
      <c r="M892" s="6"/>
      <c r="N892" s="6"/>
      <c r="O892" s="6"/>
      <c r="P892" s="6"/>
      <c r="Q892" s="6"/>
      <c r="R892" s="6"/>
      <c r="S892" s="6"/>
      <c r="T892" s="6"/>
      <c r="U892" s="6"/>
      <c r="V892" s="130"/>
      <c r="W892" s="130"/>
      <c r="X892" s="6"/>
      <c r="Y892" s="130"/>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row>
    <row r="893" spans="1:51" ht="15.75" customHeight="1">
      <c r="A893" s="6"/>
      <c r="B893" s="6"/>
      <c r="C893" s="6"/>
      <c r="D893" s="6"/>
      <c r="E893" s="6"/>
      <c r="F893" s="6"/>
      <c r="G893" s="130"/>
      <c r="H893" s="6"/>
      <c r="I893" s="6"/>
      <c r="J893" s="6"/>
      <c r="K893" s="6"/>
      <c r="L893" s="6"/>
      <c r="M893" s="6"/>
      <c r="N893" s="6"/>
      <c r="O893" s="6"/>
      <c r="P893" s="6"/>
      <c r="Q893" s="6"/>
      <c r="R893" s="6"/>
      <c r="S893" s="6"/>
      <c r="T893" s="6"/>
      <c r="U893" s="6"/>
      <c r="V893" s="130"/>
      <c r="W893" s="130"/>
      <c r="X893" s="6"/>
      <c r="Y893" s="130"/>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row>
    <row r="894" spans="1:51" ht="15.75" customHeight="1">
      <c r="A894" s="6"/>
      <c r="B894" s="6"/>
      <c r="C894" s="6"/>
      <c r="D894" s="6"/>
      <c r="E894" s="6"/>
      <c r="F894" s="6"/>
      <c r="G894" s="130"/>
      <c r="H894" s="6"/>
      <c r="I894" s="6"/>
      <c r="J894" s="6"/>
      <c r="K894" s="6"/>
      <c r="L894" s="6"/>
      <c r="M894" s="6"/>
      <c r="N894" s="6"/>
      <c r="O894" s="6"/>
      <c r="P894" s="6"/>
      <c r="Q894" s="6"/>
      <c r="R894" s="6"/>
      <c r="S894" s="6"/>
      <c r="T894" s="6"/>
      <c r="U894" s="6"/>
      <c r="V894" s="130"/>
      <c r="W894" s="130"/>
      <c r="X894" s="6"/>
      <c r="Y894" s="130"/>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row>
    <row r="895" spans="1:51" ht="15.75" customHeight="1">
      <c r="A895" s="6"/>
      <c r="B895" s="6"/>
      <c r="C895" s="6"/>
      <c r="D895" s="6"/>
      <c r="E895" s="6"/>
      <c r="F895" s="6"/>
      <c r="G895" s="130"/>
      <c r="H895" s="6"/>
      <c r="I895" s="6"/>
      <c r="J895" s="6"/>
      <c r="K895" s="6"/>
      <c r="L895" s="6"/>
      <c r="M895" s="6"/>
      <c r="N895" s="6"/>
      <c r="O895" s="6"/>
      <c r="P895" s="6"/>
      <c r="Q895" s="6"/>
      <c r="R895" s="6"/>
      <c r="S895" s="6"/>
      <c r="T895" s="6"/>
      <c r="U895" s="6"/>
      <c r="V895" s="130"/>
      <c r="W895" s="130"/>
      <c r="X895" s="6"/>
      <c r="Y895" s="130"/>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row>
    <row r="896" spans="1:51" ht="15.75" customHeight="1">
      <c r="A896" s="6"/>
      <c r="B896" s="6"/>
      <c r="C896" s="6"/>
      <c r="D896" s="6"/>
      <c r="E896" s="6"/>
      <c r="F896" s="6"/>
      <c r="G896" s="130"/>
      <c r="H896" s="6"/>
      <c r="I896" s="6"/>
      <c r="J896" s="6"/>
      <c r="K896" s="6"/>
      <c r="L896" s="6"/>
      <c r="M896" s="6"/>
      <c r="N896" s="6"/>
      <c r="O896" s="6"/>
      <c r="P896" s="6"/>
      <c r="Q896" s="6"/>
      <c r="R896" s="6"/>
      <c r="S896" s="6"/>
      <c r="T896" s="6"/>
      <c r="U896" s="6"/>
      <c r="V896" s="130"/>
      <c r="W896" s="130"/>
      <c r="X896" s="6"/>
      <c r="Y896" s="130"/>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row>
    <row r="897" spans="1:51" ht="15.75" customHeight="1">
      <c r="A897" s="6"/>
      <c r="B897" s="6"/>
      <c r="C897" s="6"/>
      <c r="D897" s="6"/>
      <c r="E897" s="6"/>
      <c r="F897" s="6"/>
      <c r="G897" s="130"/>
      <c r="H897" s="6"/>
      <c r="I897" s="6"/>
      <c r="J897" s="6"/>
      <c r="K897" s="6"/>
      <c r="L897" s="6"/>
      <c r="M897" s="6"/>
      <c r="N897" s="6"/>
      <c r="O897" s="6"/>
      <c r="P897" s="6"/>
      <c r="Q897" s="6"/>
      <c r="R897" s="6"/>
      <c r="S897" s="6"/>
      <c r="T897" s="6"/>
      <c r="U897" s="6"/>
      <c r="V897" s="130"/>
      <c r="W897" s="130"/>
      <c r="X897" s="6"/>
      <c r="Y897" s="130"/>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row>
    <row r="898" spans="1:51" ht="15.75" customHeight="1">
      <c r="A898" s="6"/>
      <c r="B898" s="6"/>
      <c r="C898" s="6"/>
      <c r="D898" s="6"/>
      <c r="E898" s="6"/>
      <c r="F898" s="6"/>
      <c r="G898" s="130"/>
      <c r="H898" s="6"/>
      <c r="I898" s="6"/>
      <c r="J898" s="6"/>
      <c r="K898" s="6"/>
      <c r="L898" s="6"/>
      <c r="M898" s="6"/>
      <c r="N898" s="6"/>
      <c r="O898" s="6"/>
      <c r="P898" s="6"/>
      <c r="Q898" s="6"/>
      <c r="R898" s="6"/>
      <c r="S898" s="6"/>
      <c r="T898" s="6"/>
      <c r="U898" s="6"/>
      <c r="V898" s="130"/>
      <c r="W898" s="130"/>
      <c r="X898" s="6"/>
      <c r="Y898" s="130"/>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row>
    <row r="899" spans="1:51" ht="15.75" customHeight="1">
      <c r="A899" s="6"/>
      <c r="B899" s="6"/>
      <c r="C899" s="6"/>
      <c r="D899" s="6"/>
      <c r="E899" s="6"/>
      <c r="F899" s="6"/>
      <c r="G899" s="130"/>
      <c r="H899" s="6"/>
      <c r="I899" s="6"/>
      <c r="J899" s="6"/>
      <c r="K899" s="6"/>
      <c r="L899" s="6"/>
      <c r="M899" s="6"/>
      <c r="N899" s="6"/>
      <c r="O899" s="6"/>
      <c r="P899" s="6"/>
      <c r="Q899" s="6"/>
      <c r="R899" s="6"/>
      <c r="S899" s="6"/>
      <c r="T899" s="6"/>
      <c r="U899" s="6"/>
      <c r="V899" s="130"/>
      <c r="W899" s="130"/>
      <c r="X899" s="6"/>
      <c r="Y899" s="130"/>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row>
    <row r="900" spans="1:51" ht="15.75" customHeight="1">
      <c r="A900" s="6"/>
      <c r="B900" s="6"/>
      <c r="C900" s="6"/>
      <c r="D900" s="6"/>
      <c r="E900" s="6"/>
      <c r="F900" s="6"/>
      <c r="G900" s="130"/>
      <c r="H900" s="6"/>
      <c r="I900" s="6"/>
      <c r="J900" s="6"/>
      <c r="K900" s="6"/>
      <c r="L900" s="6"/>
      <c r="M900" s="6"/>
      <c r="N900" s="6"/>
      <c r="O900" s="6"/>
      <c r="P900" s="6"/>
      <c r="Q900" s="6"/>
      <c r="R900" s="6"/>
      <c r="S900" s="6"/>
      <c r="T900" s="6"/>
      <c r="U900" s="6"/>
      <c r="V900" s="130"/>
      <c r="W900" s="130"/>
      <c r="X900" s="6"/>
      <c r="Y900" s="130"/>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row>
    <row r="901" spans="1:51" ht="15.75" customHeight="1">
      <c r="A901" s="6"/>
      <c r="B901" s="6"/>
      <c r="C901" s="6"/>
      <c r="D901" s="6"/>
      <c r="E901" s="6"/>
      <c r="F901" s="6"/>
      <c r="G901" s="130"/>
      <c r="H901" s="6"/>
      <c r="I901" s="6"/>
      <c r="J901" s="6"/>
      <c r="K901" s="6"/>
      <c r="L901" s="6"/>
      <c r="M901" s="6"/>
      <c r="N901" s="6"/>
      <c r="O901" s="6"/>
      <c r="P901" s="6"/>
      <c r="Q901" s="6"/>
      <c r="R901" s="6"/>
      <c r="S901" s="6"/>
      <c r="T901" s="6"/>
      <c r="U901" s="6"/>
      <c r="V901" s="130"/>
      <c r="W901" s="130"/>
      <c r="X901" s="6"/>
      <c r="Y901" s="130"/>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row>
    <row r="902" spans="1:51" ht="15.75" customHeight="1">
      <c r="A902" s="6"/>
      <c r="B902" s="6"/>
      <c r="C902" s="6"/>
      <c r="D902" s="6"/>
      <c r="E902" s="6"/>
      <c r="F902" s="6"/>
      <c r="G902" s="130"/>
      <c r="H902" s="6"/>
      <c r="I902" s="6"/>
      <c r="J902" s="6"/>
      <c r="K902" s="6"/>
      <c r="L902" s="6"/>
      <c r="M902" s="6"/>
      <c r="N902" s="6"/>
      <c r="O902" s="6"/>
      <c r="P902" s="6"/>
      <c r="Q902" s="6"/>
      <c r="R902" s="6"/>
      <c r="S902" s="6"/>
      <c r="T902" s="6"/>
      <c r="U902" s="6"/>
      <c r="V902" s="130"/>
      <c r="W902" s="130"/>
      <c r="X902" s="6"/>
      <c r="Y902" s="130"/>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row>
    <row r="903" spans="1:51" ht="15.75" customHeight="1">
      <c r="A903" s="6"/>
      <c r="B903" s="6"/>
      <c r="C903" s="6"/>
      <c r="D903" s="6"/>
      <c r="E903" s="6"/>
      <c r="F903" s="6"/>
      <c r="G903" s="130"/>
      <c r="H903" s="6"/>
      <c r="I903" s="6"/>
      <c r="J903" s="6"/>
      <c r="K903" s="6"/>
      <c r="L903" s="6"/>
      <c r="M903" s="6"/>
      <c r="N903" s="6"/>
      <c r="O903" s="6"/>
      <c r="P903" s="6"/>
      <c r="Q903" s="6"/>
      <c r="R903" s="6"/>
      <c r="S903" s="6"/>
      <c r="T903" s="6"/>
      <c r="U903" s="6"/>
      <c r="V903" s="130"/>
      <c r="W903" s="130"/>
      <c r="X903" s="6"/>
      <c r="Y903" s="130"/>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row>
    <row r="904" spans="1:51" ht="15.75" customHeight="1">
      <c r="A904" s="6"/>
      <c r="B904" s="6"/>
      <c r="C904" s="6"/>
      <c r="D904" s="6"/>
      <c r="E904" s="6"/>
      <c r="F904" s="6"/>
      <c r="G904" s="130"/>
      <c r="H904" s="6"/>
      <c r="I904" s="6"/>
      <c r="J904" s="6"/>
      <c r="K904" s="6"/>
      <c r="L904" s="6"/>
      <c r="M904" s="6"/>
      <c r="N904" s="6"/>
      <c r="O904" s="6"/>
      <c r="P904" s="6"/>
      <c r="Q904" s="6"/>
      <c r="R904" s="6"/>
      <c r="S904" s="6"/>
      <c r="T904" s="6"/>
      <c r="U904" s="6"/>
      <c r="V904" s="130"/>
      <c r="W904" s="130"/>
      <c r="X904" s="6"/>
      <c r="Y904" s="130"/>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row>
    <row r="905" spans="1:51" ht="15.75" customHeight="1">
      <c r="A905" s="6"/>
      <c r="B905" s="6"/>
      <c r="C905" s="6"/>
      <c r="D905" s="6"/>
      <c r="E905" s="6"/>
      <c r="F905" s="6"/>
      <c r="G905" s="130"/>
      <c r="H905" s="6"/>
      <c r="I905" s="6"/>
      <c r="J905" s="6"/>
      <c r="K905" s="6"/>
      <c r="L905" s="6"/>
      <c r="M905" s="6"/>
      <c r="N905" s="6"/>
      <c r="O905" s="6"/>
      <c r="P905" s="6"/>
      <c r="Q905" s="6"/>
      <c r="R905" s="6"/>
      <c r="S905" s="6"/>
      <c r="T905" s="6"/>
      <c r="U905" s="6"/>
      <c r="V905" s="130"/>
      <c r="W905" s="130"/>
      <c r="X905" s="6"/>
      <c r="Y905" s="130"/>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row>
    <row r="906" spans="1:51" ht="15.75" customHeight="1">
      <c r="A906" s="6"/>
      <c r="B906" s="6"/>
      <c r="C906" s="6"/>
      <c r="D906" s="6"/>
      <c r="E906" s="6"/>
      <c r="F906" s="6"/>
      <c r="G906" s="130"/>
      <c r="H906" s="6"/>
      <c r="I906" s="6"/>
      <c r="J906" s="6"/>
      <c r="K906" s="6"/>
      <c r="L906" s="6"/>
      <c r="M906" s="6"/>
      <c r="N906" s="6"/>
      <c r="O906" s="6"/>
      <c r="P906" s="6"/>
      <c r="Q906" s="6"/>
      <c r="R906" s="6"/>
      <c r="S906" s="6"/>
      <c r="T906" s="6"/>
      <c r="U906" s="6"/>
      <c r="V906" s="130"/>
      <c r="W906" s="130"/>
      <c r="X906" s="6"/>
      <c r="Y906" s="130"/>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row>
    <row r="907" spans="1:51" ht="15.75" customHeight="1">
      <c r="A907" s="6"/>
      <c r="B907" s="6"/>
      <c r="C907" s="6"/>
      <c r="D907" s="6"/>
      <c r="E907" s="6"/>
      <c r="F907" s="6"/>
      <c r="G907" s="130"/>
      <c r="H907" s="6"/>
      <c r="I907" s="6"/>
      <c r="J907" s="6"/>
      <c r="K907" s="6"/>
      <c r="L907" s="6"/>
      <c r="M907" s="6"/>
      <c r="N907" s="6"/>
      <c r="O907" s="6"/>
      <c r="P907" s="6"/>
      <c r="Q907" s="6"/>
      <c r="R907" s="6"/>
      <c r="S907" s="6"/>
      <c r="T907" s="6"/>
      <c r="U907" s="6"/>
      <c r="V907" s="130"/>
      <c r="W907" s="130"/>
      <c r="X907" s="6"/>
      <c r="Y907" s="130"/>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row>
    <row r="908" spans="1:51" ht="15.75" customHeight="1">
      <c r="A908" s="6"/>
      <c r="B908" s="6"/>
      <c r="C908" s="6"/>
      <c r="D908" s="6"/>
      <c r="E908" s="6"/>
      <c r="F908" s="6"/>
      <c r="G908" s="130"/>
      <c r="H908" s="6"/>
      <c r="I908" s="6"/>
      <c r="J908" s="6"/>
      <c r="K908" s="6"/>
      <c r="L908" s="6"/>
      <c r="M908" s="6"/>
      <c r="N908" s="6"/>
      <c r="O908" s="6"/>
      <c r="P908" s="6"/>
      <c r="Q908" s="6"/>
      <c r="R908" s="6"/>
      <c r="S908" s="6"/>
      <c r="T908" s="6"/>
      <c r="U908" s="6"/>
      <c r="V908" s="130"/>
      <c r="W908" s="130"/>
      <c r="X908" s="6"/>
      <c r="Y908" s="130"/>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row>
    <row r="909" spans="1:51" ht="15.75" customHeight="1">
      <c r="A909" s="6"/>
      <c r="B909" s="6"/>
      <c r="C909" s="6"/>
      <c r="D909" s="6"/>
      <c r="E909" s="6"/>
      <c r="F909" s="6"/>
      <c r="G909" s="130"/>
      <c r="H909" s="6"/>
      <c r="I909" s="6"/>
      <c r="J909" s="6"/>
      <c r="K909" s="6"/>
      <c r="L909" s="6"/>
      <c r="M909" s="6"/>
      <c r="N909" s="6"/>
      <c r="O909" s="6"/>
      <c r="P909" s="6"/>
      <c r="Q909" s="6"/>
      <c r="R909" s="6"/>
      <c r="S909" s="6"/>
      <c r="T909" s="6"/>
      <c r="U909" s="6"/>
      <c r="V909" s="130"/>
      <c r="W909" s="130"/>
      <c r="X909" s="6"/>
      <c r="Y909" s="130"/>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row>
    <row r="910" spans="1:51" ht="15.75" customHeight="1">
      <c r="A910" s="6"/>
      <c r="B910" s="6"/>
      <c r="C910" s="6"/>
      <c r="D910" s="6"/>
      <c r="E910" s="6"/>
      <c r="F910" s="6"/>
      <c r="G910" s="130"/>
      <c r="H910" s="6"/>
      <c r="I910" s="6"/>
      <c r="J910" s="6"/>
      <c r="K910" s="6"/>
      <c r="L910" s="6"/>
      <c r="M910" s="6"/>
      <c r="N910" s="6"/>
      <c r="O910" s="6"/>
      <c r="P910" s="6"/>
      <c r="Q910" s="6"/>
      <c r="R910" s="6"/>
      <c r="S910" s="6"/>
      <c r="T910" s="6"/>
      <c r="U910" s="6"/>
      <c r="V910" s="130"/>
      <c r="W910" s="130"/>
      <c r="X910" s="6"/>
      <c r="Y910" s="130"/>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row>
    <row r="911" spans="1:51" ht="15.75" customHeight="1">
      <c r="A911" s="6"/>
      <c r="B911" s="6"/>
      <c r="C911" s="6"/>
      <c r="D911" s="6"/>
      <c r="E911" s="6"/>
      <c r="F911" s="6"/>
      <c r="G911" s="130"/>
      <c r="H911" s="6"/>
      <c r="I911" s="6"/>
      <c r="J911" s="6"/>
      <c r="K911" s="6"/>
      <c r="L911" s="6"/>
      <c r="M911" s="6"/>
      <c r="N911" s="6"/>
      <c r="O911" s="6"/>
      <c r="P911" s="6"/>
      <c r="Q911" s="6"/>
      <c r="R911" s="6"/>
      <c r="S911" s="6"/>
      <c r="T911" s="6"/>
      <c r="U911" s="6"/>
      <c r="V911" s="130"/>
      <c r="W911" s="130"/>
      <c r="X911" s="6"/>
      <c r="Y911" s="130"/>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row>
    <row r="912" spans="1:51" ht="15.75" customHeight="1">
      <c r="A912" s="6"/>
      <c r="B912" s="6"/>
      <c r="C912" s="6"/>
      <c r="D912" s="6"/>
      <c r="E912" s="6"/>
      <c r="F912" s="6"/>
      <c r="G912" s="130"/>
      <c r="H912" s="6"/>
      <c r="I912" s="6"/>
      <c r="J912" s="6"/>
      <c r="K912" s="6"/>
      <c r="L912" s="6"/>
      <c r="M912" s="6"/>
      <c r="N912" s="6"/>
      <c r="O912" s="6"/>
      <c r="P912" s="6"/>
      <c r="Q912" s="6"/>
      <c r="R912" s="6"/>
      <c r="S912" s="6"/>
      <c r="T912" s="6"/>
      <c r="U912" s="6"/>
      <c r="V912" s="130"/>
      <c r="W912" s="130"/>
      <c r="X912" s="6"/>
      <c r="Y912" s="130"/>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row>
    <row r="913" spans="1:51" ht="15.75" customHeight="1">
      <c r="A913" s="6"/>
      <c r="B913" s="6"/>
      <c r="C913" s="6"/>
      <c r="D913" s="6"/>
      <c r="E913" s="6"/>
      <c r="F913" s="6"/>
      <c r="G913" s="130"/>
      <c r="H913" s="6"/>
      <c r="I913" s="6"/>
      <c r="J913" s="6"/>
      <c r="K913" s="6"/>
      <c r="L913" s="6"/>
      <c r="M913" s="6"/>
      <c r="N913" s="6"/>
      <c r="O913" s="6"/>
      <c r="P913" s="6"/>
      <c r="Q913" s="6"/>
      <c r="R913" s="6"/>
      <c r="S913" s="6"/>
      <c r="T913" s="6"/>
      <c r="U913" s="6"/>
      <c r="V913" s="130"/>
      <c r="W913" s="130"/>
      <c r="X913" s="6"/>
      <c r="Y913" s="130"/>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row>
    <row r="914" spans="1:51" ht="15.75" customHeight="1">
      <c r="A914" s="6"/>
      <c r="B914" s="6"/>
      <c r="C914" s="6"/>
      <c r="D914" s="6"/>
      <c r="E914" s="6"/>
      <c r="F914" s="6"/>
      <c r="G914" s="130"/>
      <c r="H914" s="6"/>
      <c r="I914" s="6"/>
      <c r="J914" s="6"/>
      <c r="K914" s="6"/>
      <c r="L914" s="6"/>
      <c r="M914" s="6"/>
      <c r="N914" s="6"/>
      <c r="O914" s="6"/>
      <c r="P914" s="6"/>
      <c r="Q914" s="6"/>
      <c r="R914" s="6"/>
      <c r="S914" s="6"/>
      <c r="T914" s="6"/>
      <c r="U914" s="6"/>
      <c r="V914" s="130"/>
      <c r="W914" s="130"/>
      <c r="X914" s="6"/>
      <c r="Y914" s="130"/>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row>
    <row r="915" spans="1:51" ht="15.75" customHeight="1">
      <c r="A915" s="6"/>
      <c r="B915" s="6"/>
      <c r="C915" s="6"/>
      <c r="D915" s="6"/>
      <c r="E915" s="6"/>
      <c r="F915" s="6"/>
      <c r="G915" s="130"/>
      <c r="H915" s="6"/>
      <c r="I915" s="6"/>
      <c r="J915" s="6"/>
      <c r="K915" s="6"/>
      <c r="L915" s="6"/>
      <c r="M915" s="6"/>
      <c r="N915" s="6"/>
      <c r="O915" s="6"/>
      <c r="P915" s="6"/>
      <c r="Q915" s="6"/>
      <c r="R915" s="6"/>
      <c r="S915" s="6"/>
      <c r="T915" s="6"/>
      <c r="U915" s="6"/>
      <c r="V915" s="130"/>
      <c r="W915" s="130"/>
      <c r="X915" s="6"/>
      <c r="Y915" s="130"/>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row>
    <row r="916" spans="1:51" ht="15.75" customHeight="1">
      <c r="A916" s="6"/>
      <c r="B916" s="6"/>
      <c r="C916" s="6"/>
      <c r="D916" s="6"/>
      <c r="E916" s="6"/>
      <c r="F916" s="6"/>
      <c r="G916" s="130"/>
      <c r="H916" s="6"/>
      <c r="I916" s="6"/>
      <c r="J916" s="6"/>
      <c r="K916" s="6"/>
      <c r="L916" s="6"/>
      <c r="M916" s="6"/>
      <c r="N916" s="6"/>
      <c r="O916" s="6"/>
      <c r="P916" s="6"/>
      <c r="Q916" s="6"/>
      <c r="R916" s="6"/>
      <c r="S916" s="6"/>
      <c r="T916" s="6"/>
      <c r="U916" s="6"/>
      <c r="V916" s="130"/>
      <c r="W916" s="130"/>
      <c r="X916" s="6"/>
      <c r="Y916" s="130"/>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row>
    <row r="917" spans="1:51" ht="15.75" customHeight="1">
      <c r="A917" s="6"/>
      <c r="B917" s="6"/>
      <c r="C917" s="6"/>
      <c r="D917" s="6"/>
      <c r="E917" s="6"/>
      <c r="F917" s="6"/>
      <c r="G917" s="130"/>
      <c r="H917" s="6"/>
      <c r="I917" s="6"/>
      <c r="J917" s="6"/>
      <c r="K917" s="6"/>
      <c r="L917" s="6"/>
      <c r="M917" s="6"/>
      <c r="N917" s="6"/>
      <c r="O917" s="6"/>
      <c r="P917" s="6"/>
      <c r="Q917" s="6"/>
      <c r="R917" s="6"/>
      <c r="S917" s="6"/>
      <c r="T917" s="6"/>
      <c r="U917" s="6"/>
      <c r="V917" s="130"/>
      <c r="W917" s="130"/>
      <c r="X917" s="6"/>
      <c r="Y917" s="130"/>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row>
    <row r="918" spans="1:51" ht="15.75" customHeight="1">
      <c r="A918" s="6"/>
      <c r="B918" s="6"/>
      <c r="C918" s="6"/>
      <c r="D918" s="6"/>
      <c r="E918" s="6"/>
      <c r="F918" s="6"/>
      <c r="G918" s="130"/>
      <c r="H918" s="6"/>
      <c r="I918" s="6"/>
      <c r="J918" s="6"/>
      <c r="K918" s="6"/>
      <c r="L918" s="6"/>
      <c r="M918" s="6"/>
      <c r="N918" s="6"/>
      <c r="O918" s="6"/>
      <c r="P918" s="6"/>
      <c r="Q918" s="6"/>
      <c r="R918" s="6"/>
      <c r="S918" s="6"/>
      <c r="T918" s="6"/>
      <c r="U918" s="6"/>
      <c r="V918" s="130"/>
      <c r="W918" s="130"/>
      <c r="X918" s="6"/>
      <c r="Y918" s="130"/>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row>
    <row r="919" spans="1:51" ht="15.75" customHeight="1">
      <c r="A919" s="6"/>
      <c r="B919" s="6"/>
      <c r="C919" s="6"/>
      <c r="D919" s="6"/>
      <c r="E919" s="6"/>
      <c r="F919" s="6"/>
      <c r="G919" s="130"/>
      <c r="H919" s="6"/>
      <c r="I919" s="6"/>
      <c r="J919" s="6"/>
      <c r="K919" s="6"/>
      <c r="L919" s="6"/>
      <c r="M919" s="6"/>
      <c r="N919" s="6"/>
      <c r="O919" s="6"/>
      <c r="P919" s="6"/>
      <c r="Q919" s="6"/>
      <c r="R919" s="6"/>
      <c r="S919" s="6"/>
      <c r="T919" s="6"/>
      <c r="U919" s="6"/>
      <c r="V919" s="130"/>
      <c r="W919" s="130"/>
      <c r="X919" s="6"/>
      <c r="Y919" s="130"/>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row>
    <row r="920" spans="1:51" ht="15.75" customHeight="1">
      <c r="A920" s="6"/>
      <c r="B920" s="6"/>
      <c r="C920" s="6"/>
      <c r="D920" s="6"/>
      <c r="E920" s="6"/>
      <c r="F920" s="6"/>
      <c r="G920" s="130"/>
      <c r="H920" s="6"/>
      <c r="I920" s="6"/>
      <c r="J920" s="6"/>
      <c r="K920" s="6"/>
      <c r="L920" s="6"/>
      <c r="M920" s="6"/>
      <c r="N920" s="6"/>
      <c r="O920" s="6"/>
      <c r="P920" s="6"/>
      <c r="Q920" s="6"/>
      <c r="R920" s="6"/>
      <c r="S920" s="6"/>
      <c r="T920" s="6"/>
      <c r="U920" s="6"/>
      <c r="V920" s="130"/>
      <c r="W920" s="130"/>
      <c r="X920" s="6"/>
      <c r="Y920" s="130"/>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row>
    <row r="921" spans="1:51" ht="15.75" customHeight="1">
      <c r="A921" s="6"/>
      <c r="B921" s="6"/>
      <c r="C921" s="6"/>
      <c r="D921" s="6"/>
      <c r="E921" s="6"/>
      <c r="F921" s="6"/>
      <c r="G921" s="130"/>
      <c r="H921" s="6"/>
      <c r="I921" s="6"/>
      <c r="J921" s="6"/>
      <c r="K921" s="6"/>
      <c r="L921" s="6"/>
      <c r="M921" s="6"/>
      <c r="N921" s="6"/>
      <c r="O921" s="6"/>
      <c r="P921" s="6"/>
      <c r="Q921" s="6"/>
      <c r="R921" s="6"/>
      <c r="S921" s="6"/>
      <c r="T921" s="6"/>
      <c r="U921" s="6"/>
      <c r="V921" s="130"/>
      <c r="W921" s="130"/>
      <c r="X921" s="6"/>
      <c r="Y921" s="130"/>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row>
    <row r="922" spans="1:51" ht="15.75" customHeight="1">
      <c r="A922" s="6"/>
      <c r="B922" s="6"/>
      <c r="C922" s="6"/>
      <c r="D922" s="6"/>
      <c r="E922" s="6"/>
      <c r="F922" s="6"/>
      <c r="G922" s="130"/>
      <c r="H922" s="6"/>
      <c r="I922" s="6"/>
      <c r="J922" s="6"/>
      <c r="K922" s="6"/>
      <c r="L922" s="6"/>
      <c r="M922" s="6"/>
      <c r="N922" s="6"/>
      <c r="O922" s="6"/>
      <c r="P922" s="6"/>
      <c r="Q922" s="6"/>
      <c r="R922" s="6"/>
      <c r="S922" s="6"/>
      <c r="T922" s="6"/>
      <c r="U922" s="6"/>
      <c r="V922" s="130"/>
      <c r="W922" s="130"/>
      <c r="X922" s="6"/>
      <c r="Y922" s="130"/>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row>
    <row r="923" spans="1:51" ht="15.75" customHeight="1">
      <c r="A923" s="6"/>
      <c r="B923" s="6"/>
      <c r="C923" s="6"/>
      <c r="D923" s="6"/>
      <c r="E923" s="6"/>
      <c r="F923" s="6"/>
      <c r="G923" s="130"/>
      <c r="H923" s="6"/>
      <c r="I923" s="6"/>
      <c r="J923" s="6"/>
      <c r="K923" s="6"/>
      <c r="L923" s="6"/>
      <c r="M923" s="6"/>
      <c r="N923" s="6"/>
      <c r="O923" s="6"/>
      <c r="P923" s="6"/>
      <c r="Q923" s="6"/>
      <c r="R923" s="6"/>
      <c r="S923" s="6"/>
      <c r="T923" s="6"/>
      <c r="U923" s="6"/>
      <c r="V923" s="130"/>
      <c r="W923" s="130"/>
      <c r="X923" s="6"/>
      <c r="Y923" s="130"/>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row>
    <row r="924" spans="1:51" ht="15.75" customHeight="1">
      <c r="A924" s="6"/>
      <c r="B924" s="6"/>
      <c r="C924" s="6"/>
      <c r="D924" s="6"/>
      <c r="E924" s="6"/>
      <c r="F924" s="6"/>
      <c r="G924" s="130"/>
      <c r="H924" s="6"/>
      <c r="I924" s="6"/>
      <c r="J924" s="6"/>
      <c r="K924" s="6"/>
      <c r="L924" s="6"/>
      <c r="M924" s="6"/>
      <c r="N924" s="6"/>
      <c r="O924" s="6"/>
      <c r="P924" s="6"/>
      <c r="Q924" s="6"/>
      <c r="R924" s="6"/>
      <c r="S924" s="6"/>
      <c r="T924" s="6"/>
      <c r="U924" s="6"/>
      <c r="V924" s="130"/>
      <c r="W924" s="130"/>
      <c r="X924" s="6"/>
      <c r="Y924" s="130"/>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row>
    <row r="925" spans="1:51" ht="15.75" customHeight="1">
      <c r="A925" s="6"/>
      <c r="B925" s="6"/>
      <c r="C925" s="6"/>
      <c r="D925" s="6"/>
      <c r="E925" s="6"/>
      <c r="F925" s="6"/>
      <c r="G925" s="130"/>
      <c r="H925" s="6"/>
      <c r="I925" s="6"/>
      <c r="J925" s="6"/>
      <c r="K925" s="6"/>
      <c r="L925" s="6"/>
      <c r="M925" s="6"/>
      <c r="N925" s="6"/>
      <c r="O925" s="6"/>
      <c r="P925" s="6"/>
      <c r="Q925" s="6"/>
      <c r="R925" s="6"/>
      <c r="S925" s="6"/>
      <c r="T925" s="6"/>
      <c r="U925" s="6"/>
      <c r="V925" s="130"/>
      <c r="W925" s="130"/>
      <c r="X925" s="6"/>
      <c r="Y925" s="130"/>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row>
    <row r="926" spans="1:51" ht="15.75" customHeight="1">
      <c r="A926" s="6"/>
      <c r="B926" s="6"/>
      <c r="C926" s="6"/>
      <c r="D926" s="6"/>
      <c r="E926" s="6"/>
      <c r="F926" s="6"/>
      <c r="G926" s="130"/>
      <c r="H926" s="6"/>
      <c r="I926" s="6"/>
      <c r="J926" s="6"/>
      <c r="K926" s="6"/>
      <c r="L926" s="6"/>
      <c r="M926" s="6"/>
      <c r="N926" s="6"/>
      <c r="O926" s="6"/>
      <c r="P926" s="6"/>
      <c r="Q926" s="6"/>
      <c r="R926" s="6"/>
      <c r="S926" s="6"/>
      <c r="T926" s="6"/>
      <c r="U926" s="6"/>
      <c r="V926" s="130"/>
      <c r="W926" s="130"/>
      <c r="X926" s="6"/>
      <c r="Y926" s="130"/>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row>
    <row r="927" spans="1:51" ht="15.75" customHeight="1">
      <c r="A927" s="6"/>
      <c r="B927" s="6"/>
      <c r="C927" s="6"/>
      <c r="D927" s="6"/>
      <c r="E927" s="6"/>
      <c r="F927" s="6"/>
      <c r="G927" s="130"/>
      <c r="H927" s="6"/>
      <c r="I927" s="6"/>
      <c r="J927" s="6"/>
      <c r="K927" s="6"/>
      <c r="L927" s="6"/>
      <c r="M927" s="6"/>
      <c r="N927" s="6"/>
      <c r="O927" s="6"/>
      <c r="P927" s="6"/>
      <c r="Q927" s="6"/>
      <c r="R927" s="6"/>
      <c r="S927" s="6"/>
      <c r="T927" s="6"/>
      <c r="U927" s="6"/>
      <c r="V927" s="130"/>
      <c r="W927" s="130"/>
      <c r="X927" s="6"/>
      <c r="Y927" s="130"/>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row>
    <row r="928" spans="1:51" ht="15.75" customHeight="1">
      <c r="A928" s="6"/>
      <c r="B928" s="6"/>
      <c r="C928" s="6"/>
      <c r="D928" s="6"/>
      <c r="E928" s="6"/>
      <c r="F928" s="6"/>
      <c r="G928" s="130"/>
      <c r="H928" s="6"/>
      <c r="I928" s="6"/>
      <c r="J928" s="6"/>
      <c r="K928" s="6"/>
      <c r="L928" s="6"/>
      <c r="M928" s="6"/>
      <c r="N928" s="6"/>
      <c r="O928" s="6"/>
      <c r="P928" s="6"/>
      <c r="Q928" s="6"/>
      <c r="R928" s="6"/>
      <c r="S928" s="6"/>
      <c r="T928" s="6"/>
      <c r="U928" s="6"/>
      <c r="V928" s="130"/>
      <c r="W928" s="130"/>
      <c r="X928" s="6"/>
      <c r="Y928" s="130"/>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row>
    <row r="929" spans="1:51" ht="15.75" customHeight="1">
      <c r="A929" s="6"/>
      <c r="B929" s="6"/>
      <c r="C929" s="6"/>
      <c r="D929" s="6"/>
      <c r="E929" s="6"/>
      <c r="F929" s="6"/>
      <c r="G929" s="130"/>
      <c r="H929" s="6"/>
      <c r="I929" s="6"/>
      <c r="J929" s="6"/>
      <c r="K929" s="6"/>
      <c r="L929" s="6"/>
      <c r="M929" s="6"/>
      <c r="N929" s="6"/>
      <c r="O929" s="6"/>
      <c r="P929" s="6"/>
      <c r="Q929" s="6"/>
      <c r="R929" s="6"/>
      <c r="S929" s="6"/>
      <c r="T929" s="6"/>
      <c r="U929" s="6"/>
      <c r="V929" s="130"/>
      <c r="W929" s="130"/>
      <c r="X929" s="6"/>
      <c r="Y929" s="130"/>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row>
    <row r="930" spans="1:51" ht="15.75" customHeight="1">
      <c r="A930" s="6"/>
      <c r="B930" s="6"/>
      <c r="C930" s="6"/>
      <c r="D930" s="6"/>
      <c r="E930" s="6"/>
      <c r="F930" s="6"/>
      <c r="G930" s="130"/>
      <c r="H930" s="6"/>
      <c r="I930" s="6"/>
      <c r="J930" s="6"/>
      <c r="K930" s="6"/>
      <c r="L930" s="6"/>
      <c r="M930" s="6"/>
      <c r="N930" s="6"/>
      <c r="O930" s="6"/>
      <c r="P930" s="6"/>
      <c r="Q930" s="6"/>
      <c r="R930" s="6"/>
      <c r="S930" s="6"/>
      <c r="T930" s="6"/>
      <c r="U930" s="6"/>
      <c r="V930" s="130"/>
      <c r="W930" s="130"/>
      <c r="X930" s="6"/>
      <c r="Y930" s="130"/>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row>
    <row r="931" spans="1:51" ht="15.75" customHeight="1">
      <c r="A931" s="6"/>
      <c r="B931" s="6"/>
      <c r="C931" s="6"/>
      <c r="D931" s="6"/>
      <c r="E931" s="6"/>
      <c r="F931" s="6"/>
      <c r="G931" s="130"/>
      <c r="H931" s="6"/>
      <c r="I931" s="6"/>
      <c r="J931" s="6"/>
      <c r="K931" s="6"/>
      <c r="L931" s="6"/>
      <c r="M931" s="6"/>
      <c r="N931" s="6"/>
      <c r="O931" s="6"/>
      <c r="P931" s="6"/>
      <c r="Q931" s="6"/>
      <c r="R931" s="6"/>
      <c r="S931" s="6"/>
      <c r="T931" s="6"/>
      <c r="U931" s="6"/>
      <c r="V931" s="130"/>
      <c r="W931" s="130"/>
      <c r="X931" s="6"/>
      <c r="Y931" s="130"/>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row>
    <row r="932" spans="1:51" ht="15.75" customHeight="1">
      <c r="A932" s="6"/>
      <c r="B932" s="6"/>
      <c r="C932" s="6"/>
      <c r="D932" s="6"/>
      <c r="E932" s="6"/>
      <c r="F932" s="6"/>
      <c r="G932" s="130"/>
      <c r="H932" s="6"/>
      <c r="I932" s="6"/>
      <c r="J932" s="6"/>
      <c r="K932" s="6"/>
      <c r="L932" s="6"/>
      <c r="M932" s="6"/>
      <c r="N932" s="6"/>
      <c r="O932" s="6"/>
      <c r="P932" s="6"/>
      <c r="Q932" s="6"/>
      <c r="R932" s="6"/>
      <c r="S932" s="6"/>
      <c r="T932" s="6"/>
      <c r="U932" s="6"/>
      <c r="V932" s="130"/>
      <c r="W932" s="130"/>
      <c r="X932" s="6"/>
      <c r="Y932" s="130"/>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row>
    <row r="933" spans="1:51" ht="15.75" customHeight="1">
      <c r="A933" s="6"/>
      <c r="B933" s="6"/>
      <c r="C933" s="6"/>
      <c r="D933" s="6"/>
      <c r="E933" s="6"/>
      <c r="F933" s="6"/>
      <c r="G933" s="130"/>
      <c r="H933" s="6"/>
      <c r="I933" s="6"/>
      <c r="J933" s="6"/>
      <c r="K933" s="6"/>
      <c r="L933" s="6"/>
      <c r="M933" s="6"/>
      <c r="N933" s="6"/>
      <c r="O933" s="6"/>
      <c r="P933" s="6"/>
      <c r="Q933" s="6"/>
      <c r="R933" s="6"/>
      <c r="S933" s="6"/>
      <c r="T933" s="6"/>
      <c r="U933" s="6"/>
      <c r="V933" s="130"/>
      <c r="W933" s="130"/>
      <c r="X933" s="6"/>
      <c r="Y933" s="130"/>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row>
    <row r="934" spans="1:51" ht="15.75" customHeight="1">
      <c r="A934" s="6"/>
      <c r="B934" s="6"/>
      <c r="C934" s="6"/>
      <c r="D934" s="6"/>
      <c r="E934" s="6"/>
      <c r="F934" s="6"/>
      <c r="G934" s="130"/>
      <c r="H934" s="6"/>
      <c r="I934" s="6"/>
      <c r="J934" s="6"/>
      <c r="K934" s="6"/>
      <c r="L934" s="6"/>
      <c r="M934" s="6"/>
      <c r="N934" s="6"/>
      <c r="O934" s="6"/>
      <c r="P934" s="6"/>
      <c r="Q934" s="6"/>
      <c r="R934" s="6"/>
      <c r="S934" s="6"/>
      <c r="T934" s="6"/>
      <c r="U934" s="6"/>
      <c r="V934" s="130"/>
      <c r="W934" s="130"/>
      <c r="X934" s="6"/>
      <c r="Y934" s="130"/>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row>
    <row r="935" spans="1:51" ht="15.75" customHeight="1">
      <c r="A935" s="6"/>
      <c r="B935" s="6"/>
      <c r="C935" s="6"/>
      <c r="D935" s="6"/>
      <c r="E935" s="6"/>
      <c r="F935" s="6"/>
      <c r="G935" s="130"/>
      <c r="H935" s="6"/>
      <c r="I935" s="6"/>
      <c r="J935" s="6"/>
      <c r="K935" s="6"/>
      <c r="L935" s="6"/>
      <c r="M935" s="6"/>
      <c r="N935" s="6"/>
      <c r="O935" s="6"/>
      <c r="P935" s="6"/>
      <c r="Q935" s="6"/>
      <c r="R935" s="6"/>
      <c r="S935" s="6"/>
      <c r="T935" s="6"/>
      <c r="U935" s="6"/>
      <c r="V935" s="130"/>
      <c r="W935" s="130"/>
      <c r="X935" s="6"/>
      <c r="Y935" s="130"/>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row>
    <row r="936" spans="1:51" ht="15.75" customHeight="1">
      <c r="A936" s="6"/>
      <c r="B936" s="6"/>
      <c r="C936" s="6"/>
      <c r="D936" s="6"/>
      <c r="E936" s="6"/>
      <c r="F936" s="6"/>
      <c r="G936" s="130"/>
      <c r="H936" s="6"/>
      <c r="I936" s="6"/>
      <c r="J936" s="6"/>
      <c r="K936" s="6"/>
      <c r="L936" s="6"/>
      <c r="M936" s="6"/>
      <c r="N936" s="6"/>
      <c r="O936" s="6"/>
      <c r="P936" s="6"/>
      <c r="Q936" s="6"/>
      <c r="R936" s="6"/>
      <c r="S936" s="6"/>
      <c r="T936" s="6"/>
      <c r="U936" s="6"/>
      <c r="V936" s="130"/>
      <c r="W936" s="130"/>
      <c r="X936" s="6"/>
      <c r="Y936" s="130"/>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row>
    <row r="937" spans="1:51" ht="15.75" customHeight="1">
      <c r="A937" s="6"/>
      <c r="B937" s="6"/>
      <c r="C937" s="6"/>
      <c r="D937" s="6"/>
      <c r="E937" s="6"/>
      <c r="F937" s="6"/>
      <c r="G937" s="130"/>
      <c r="H937" s="6"/>
      <c r="I937" s="6"/>
      <c r="J937" s="6"/>
      <c r="K937" s="6"/>
      <c r="L937" s="6"/>
      <c r="M937" s="6"/>
      <c r="N937" s="6"/>
      <c r="O937" s="6"/>
      <c r="P937" s="6"/>
      <c r="Q937" s="6"/>
      <c r="R937" s="6"/>
      <c r="S937" s="6"/>
      <c r="T937" s="6"/>
      <c r="U937" s="6"/>
      <c r="V937" s="130"/>
      <c r="W937" s="130"/>
      <c r="X937" s="6"/>
      <c r="Y937" s="130"/>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row>
    <row r="938" spans="1:51" ht="15.75" customHeight="1">
      <c r="A938" s="6"/>
      <c r="B938" s="6"/>
      <c r="C938" s="6"/>
      <c r="D938" s="6"/>
      <c r="E938" s="6"/>
      <c r="F938" s="6"/>
      <c r="G938" s="130"/>
      <c r="H938" s="6"/>
      <c r="I938" s="6"/>
      <c r="J938" s="6"/>
      <c r="K938" s="6"/>
      <c r="L938" s="6"/>
      <c r="M938" s="6"/>
      <c r="N938" s="6"/>
      <c r="O938" s="6"/>
      <c r="P938" s="6"/>
      <c r="Q938" s="6"/>
      <c r="R938" s="6"/>
      <c r="S938" s="6"/>
      <c r="T938" s="6"/>
      <c r="U938" s="6"/>
      <c r="V938" s="130"/>
      <c r="W938" s="130"/>
      <c r="X938" s="6"/>
      <c r="Y938" s="130"/>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row>
    <row r="939" spans="1:51" ht="15.75" customHeight="1">
      <c r="A939" s="6"/>
      <c r="B939" s="6"/>
      <c r="C939" s="6"/>
      <c r="D939" s="6"/>
      <c r="E939" s="6"/>
      <c r="F939" s="6"/>
      <c r="G939" s="130"/>
      <c r="H939" s="6"/>
      <c r="I939" s="6"/>
      <c r="J939" s="6"/>
      <c r="K939" s="6"/>
      <c r="L939" s="6"/>
      <c r="M939" s="6"/>
      <c r="N939" s="6"/>
      <c r="O939" s="6"/>
      <c r="P939" s="6"/>
      <c r="Q939" s="6"/>
      <c r="R939" s="6"/>
      <c r="S939" s="6"/>
      <c r="T939" s="6"/>
      <c r="U939" s="6"/>
      <c r="V939" s="130"/>
      <c r="W939" s="130"/>
      <c r="X939" s="6"/>
      <c r="Y939" s="130"/>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row>
    <row r="940" spans="1:51" ht="15.75" customHeight="1">
      <c r="A940" s="6"/>
      <c r="B940" s="6"/>
      <c r="C940" s="6"/>
      <c r="D940" s="6"/>
      <c r="E940" s="6"/>
      <c r="F940" s="6"/>
      <c r="G940" s="130"/>
      <c r="H940" s="6"/>
      <c r="I940" s="6"/>
      <c r="J940" s="6"/>
      <c r="K940" s="6"/>
      <c r="L940" s="6"/>
      <c r="M940" s="6"/>
      <c r="N940" s="6"/>
      <c r="O940" s="6"/>
      <c r="P940" s="6"/>
      <c r="Q940" s="6"/>
      <c r="R940" s="6"/>
      <c r="S940" s="6"/>
      <c r="T940" s="6"/>
      <c r="U940" s="6"/>
      <c r="V940" s="130"/>
      <c r="W940" s="130"/>
      <c r="X940" s="6"/>
      <c r="Y940" s="130"/>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row>
    <row r="941" spans="1:51" ht="15.75" customHeight="1">
      <c r="A941" s="6"/>
      <c r="B941" s="6"/>
      <c r="C941" s="6"/>
      <c r="D941" s="6"/>
      <c r="E941" s="6"/>
      <c r="F941" s="6"/>
      <c r="G941" s="130"/>
      <c r="H941" s="6"/>
      <c r="I941" s="6"/>
      <c r="J941" s="6"/>
      <c r="K941" s="6"/>
      <c r="L941" s="6"/>
      <c r="M941" s="6"/>
      <c r="N941" s="6"/>
      <c r="O941" s="6"/>
      <c r="P941" s="6"/>
      <c r="Q941" s="6"/>
      <c r="R941" s="6"/>
      <c r="S941" s="6"/>
      <c r="T941" s="6"/>
      <c r="U941" s="6"/>
      <c r="V941" s="130"/>
      <c r="W941" s="130"/>
      <c r="X941" s="6"/>
      <c r="Y941" s="130"/>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row>
    <row r="942" spans="1:51" ht="15.75" customHeight="1">
      <c r="A942" s="6"/>
      <c r="B942" s="6"/>
      <c r="C942" s="6"/>
      <c r="D942" s="6"/>
      <c r="E942" s="6"/>
      <c r="F942" s="6"/>
      <c r="G942" s="130"/>
      <c r="H942" s="6"/>
      <c r="I942" s="6"/>
      <c r="J942" s="6"/>
      <c r="K942" s="6"/>
      <c r="L942" s="6"/>
      <c r="M942" s="6"/>
      <c r="N942" s="6"/>
      <c r="O942" s="6"/>
      <c r="P942" s="6"/>
      <c r="Q942" s="6"/>
      <c r="R942" s="6"/>
      <c r="S942" s="6"/>
      <c r="T942" s="6"/>
      <c r="U942" s="6"/>
      <c r="V942" s="130"/>
      <c r="W942" s="130"/>
      <c r="X942" s="6"/>
      <c r="Y942" s="130"/>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row>
    <row r="943" spans="1:51" ht="15.75" customHeight="1">
      <c r="A943" s="6"/>
      <c r="B943" s="6"/>
      <c r="C943" s="6"/>
      <c r="D943" s="6"/>
      <c r="E943" s="6"/>
      <c r="F943" s="6"/>
      <c r="G943" s="130"/>
      <c r="H943" s="6"/>
      <c r="I943" s="6"/>
      <c r="J943" s="6"/>
      <c r="K943" s="6"/>
      <c r="L943" s="6"/>
      <c r="M943" s="6"/>
      <c r="N943" s="6"/>
      <c r="O943" s="6"/>
      <c r="P943" s="6"/>
      <c r="Q943" s="6"/>
      <c r="R943" s="6"/>
      <c r="S943" s="6"/>
      <c r="T943" s="6"/>
      <c r="U943" s="6"/>
      <c r="V943" s="130"/>
      <c r="W943" s="130"/>
      <c r="X943" s="6"/>
      <c r="Y943" s="130"/>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row>
    <row r="944" spans="1:51" ht="15.75" customHeight="1">
      <c r="A944" s="6"/>
      <c r="B944" s="6"/>
      <c r="C944" s="6"/>
      <c r="D944" s="6"/>
      <c r="E944" s="6"/>
      <c r="F944" s="6"/>
      <c r="G944" s="130"/>
      <c r="H944" s="6"/>
      <c r="I944" s="6"/>
      <c r="J944" s="6"/>
      <c r="K944" s="6"/>
      <c r="L944" s="6"/>
      <c r="M944" s="6"/>
      <c r="N944" s="6"/>
      <c r="O944" s="6"/>
      <c r="P944" s="6"/>
      <c r="Q944" s="6"/>
      <c r="R944" s="6"/>
      <c r="S944" s="6"/>
      <c r="T944" s="6"/>
      <c r="U944" s="6"/>
      <c r="V944" s="130"/>
      <c r="W944" s="130"/>
      <c r="X944" s="6"/>
      <c r="Y944" s="130"/>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row>
    <row r="945" spans="1:51" ht="15.75" customHeight="1">
      <c r="A945" s="6"/>
      <c r="B945" s="6"/>
      <c r="C945" s="6"/>
      <c r="D945" s="6"/>
      <c r="E945" s="6"/>
      <c r="F945" s="6"/>
      <c r="G945" s="130"/>
      <c r="H945" s="6"/>
      <c r="I945" s="6"/>
      <c r="J945" s="6"/>
      <c r="K945" s="6"/>
      <c r="L945" s="6"/>
      <c r="M945" s="6"/>
      <c r="N945" s="6"/>
      <c r="O945" s="6"/>
      <c r="P945" s="6"/>
      <c r="Q945" s="6"/>
      <c r="R945" s="6"/>
      <c r="S945" s="6"/>
      <c r="T945" s="6"/>
      <c r="U945" s="6"/>
      <c r="V945" s="130"/>
      <c r="W945" s="130"/>
      <c r="X945" s="6"/>
      <c r="Y945" s="130"/>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row>
    <row r="946" spans="1:51" ht="15.75" customHeight="1">
      <c r="A946" s="6"/>
      <c r="B946" s="6"/>
      <c r="C946" s="6"/>
      <c r="D946" s="6"/>
      <c r="E946" s="6"/>
      <c r="F946" s="6"/>
      <c r="G946" s="130"/>
      <c r="H946" s="6"/>
      <c r="I946" s="6"/>
      <c r="J946" s="6"/>
      <c r="K946" s="6"/>
      <c r="L946" s="6"/>
      <c r="M946" s="6"/>
      <c r="N946" s="6"/>
      <c r="O946" s="6"/>
      <c r="P946" s="6"/>
      <c r="Q946" s="6"/>
      <c r="R946" s="6"/>
      <c r="S946" s="6"/>
      <c r="T946" s="6"/>
      <c r="U946" s="6"/>
      <c r="V946" s="130"/>
      <c r="W946" s="130"/>
      <c r="X946" s="6"/>
      <c r="Y946" s="130"/>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row>
    <row r="947" spans="1:51" ht="15.75" customHeight="1">
      <c r="A947" s="6"/>
      <c r="B947" s="6"/>
      <c r="C947" s="6"/>
      <c r="D947" s="6"/>
      <c r="E947" s="6"/>
      <c r="F947" s="6"/>
      <c r="G947" s="130"/>
      <c r="H947" s="6"/>
      <c r="I947" s="6"/>
      <c r="J947" s="6"/>
      <c r="K947" s="6"/>
      <c r="L947" s="6"/>
      <c r="M947" s="6"/>
      <c r="N947" s="6"/>
      <c r="O947" s="6"/>
      <c r="P947" s="6"/>
      <c r="Q947" s="6"/>
      <c r="R947" s="6"/>
      <c r="S947" s="6"/>
      <c r="T947" s="6"/>
      <c r="U947" s="6"/>
      <c r="V947" s="130"/>
      <c r="W947" s="130"/>
      <c r="X947" s="6"/>
      <c r="Y947" s="130"/>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row>
    <row r="948" spans="1:51" ht="15.75" customHeight="1">
      <c r="A948" s="6"/>
      <c r="B948" s="6"/>
      <c r="C948" s="6"/>
      <c r="D948" s="6"/>
      <c r="E948" s="6"/>
      <c r="F948" s="6"/>
      <c r="G948" s="130"/>
      <c r="H948" s="6"/>
      <c r="I948" s="6"/>
      <c r="J948" s="6"/>
      <c r="K948" s="6"/>
      <c r="L948" s="6"/>
      <c r="M948" s="6"/>
      <c r="N948" s="6"/>
      <c r="O948" s="6"/>
      <c r="P948" s="6"/>
      <c r="Q948" s="6"/>
      <c r="R948" s="6"/>
      <c r="S948" s="6"/>
      <c r="T948" s="6"/>
      <c r="U948" s="6"/>
      <c r="V948" s="130"/>
      <c r="W948" s="130"/>
      <c r="X948" s="6"/>
      <c r="Y948" s="130"/>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row>
    <row r="949" spans="1:51" ht="15.75" customHeight="1">
      <c r="A949" s="6"/>
      <c r="B949" s="6"/>
      <c r="C949" s="6"/>
      <c r="D949" s="6"/>
      <c r="E949" s="6"/>
      <c r="F949" s="6"/>
      <c r="G949" s="130"/>
      <c r="H949" s="6"/>
      <c r="I949" s="6"/>
      <c r="J949" s="6"/>
      <c r="K949" s="6"/>
      <c r="L949" s="6"/>
      <c r="M949" s="6"/>
      <c r="N949" s="6"/>
      <c r="O949" s="6"/>
      <c r="P949" s="6"/>
      <c r="Q949" s="6"/>
      <c r="R949" s="6"/>
      <c r="S949" s="6"/>
      <c r="T949" s="6"/>
      <c r="U949" s="6"/>
      <c r="V949" s="130"/>
      <c r="W949" s="130"/>
      <c r="X949" s="6"/>
      <c r="Y949" s="130"/>
      <c r="Z949" s="6"/>
      <c r="AA949" s="6"/>
      <c r="AB949" s="6"/>
      <c r="AC949" s="6"/>
      <c r="AD949" s="6"/>
      <c r="AE949" s="6"/>
      <c r="AF949" s="6"/>
      <c r="AG949" s="6"/>
      <c r="AH949" s="6"/>
      <c r="AI949" s="6"/>
      <c r="AJ949" s="6"/>
      <c r="AK949" s="6"/>
      <c r="AL949" s="6"/>
      <c r="AM949" s="6"/>
      <c r="AN949" s="6"/>
      <c r="AO949" s="6"/>
      <c r="AP949" s="6"/>
      <c r="AQ949" s="6"/>
      <c r="AR949" s="6"/>
      <c r="AS949" s="6"/>
      <c r="AT949" s="6"/>
      <c r="AU949" s="6"/>
      <c r="AV949" s="6"/>
      <c r="AW949" s="6"/>
      <c r="AX949" s="6"/>
      <c r="AY949" s="6"/>
    </row>
    <row r="950" spans="1:51" ht="15.75" customHeight="1">
      <c r="A950" s="6"/>
      <c r="B950" s="6"/>
      <c r="C950" s="6"/>
      <c r="D950" s="6"/>
      <c r="E950" s="6"/>
      <c r="F950" s="6"/>
      <c r="G950" s="130"/>
      <c r="H950" s="6"/>
      <c r="I950" s="6"/>
      <c r="J950" s="6"/>
      <c r="K950" s="6"/>
      <c r="L950" s="6"/>
      <c r="M950" s="6"/>
      <c r="N950" s="6"/>
      <c r="O950" s="6"/>
      <c r="P950" s="6"/>
      <c r="Q950" s="6"/>
      <c r="R950" s="6"/>
      <c r="S950" s="6"/>
      <c r="T950" s="6"/>
      <c r="U950" s="6"/>
      <c r="V950" s="130"/>
      <c r="W950" s="130"/>
      <c r="X950" s="6"/>
      <c r="Y950" s="130"/>
      <c r="Z950" s="6"/>
      <c r="AA950" s="6"/>
      <c r="AB950" s="6"/>
      <c r="AC950" s="6"/>
      <c r="AD950" s="6"/>
      <c r="AE950" s="6"/>
      <c r="AF950" s="6"/>
      <c r="AG950" s="6"/>
      <c r="AH950" s="6"/>
      <c r="AI950" s="6"/>
      <c r="AJ950" s="6"/>
      <c r="AK950" s="6"/>
      <c r="AL950" s="6"/>
      <c r="AM950" s="6"/>
      <c r="AN950" s="6"/>
      <c r="AO950" s="6"/>
      <c r="AP950" s="6"/>
      <c r="AQ950" s="6"/>
      <c r="AR950" s="6"/>
      <c r="AS950" s="6"/>
      <c r="AT950" s="6"/>
      <c r="AU950" s="6"/>
      <c r="AV950" s="6"/>
      <c r="AW950" s="6"/>
      <c r="AX950" s="6"/>
      <c r="AY950" s="6"/>
    </row>
    <row r="951" spans="1:51" ht="15.75" customHeight="1">
      <c r="A951" s="6"/>
      <c r="B951" s="6"/>
      <c r="C951" s="6"/>
      <c r="D951" s="6"/>
      <c r="E951" s="6"/>
      <c r="F951" s="6"/>
      <c r="G951" s="130"/>
      <c r="H951" s="6"/>
      <c r="I951" s="6"/>
      <c r="J951" s="6"/>
      <c r="K951" s="6"/>
      <c r="L951" s="6"/>
      <c r="M951" s="6"/>
      <c r="N951" s="6"/>
      <c r="O951" s="6"/>
      <c r="P951" s="6"/>
      <c r="Q951" s="6"/>
      <c r="R951" s="6"/>
      <c r="S951" s="6"/>
      <c r="T951" s="6"/>
      <c r="U951" s="6"/>
      <c r="V951" s="130"/>
      <c r="W951" s="130"/>
      <c r="X951" s="6"/>
      <c r="Y951" s="130"/>
      <c r="Z951" s="6"/>
      <c r="AA951" s="6"/>
      <c r="AB951" s="6"/>
      <c r="AC951" s="6"/>
      <c r="AD951" s="6"/>
      <c r="AE951" s="6"/>
      <c r="AF951" s="6"/>
      <c r="AG951" s="6"/>
      <c r="AH951" s="6"/>
      <c r="AI951" s="6"/>
      <c r="AJ951" s="6"/>
      <c r="AK951" s="6"/>
      <c r="AL951" s="6"/>
      <c r="AM951" s="6"/>
      <c r="AN951" s="6"/>
      <c r="AO951" s="6"/>
      <c r="AP951" s="6"/>
      <c r="AQ951" s="6"/>
      <c r="AR951" s="6"/>
      <c r="AS951" s="6"/>
      <c r="AT951" s="6"/>
      <c r="AU951" s="6"/>
      <c r="AV951" s="6"/>
      <c r="AW951" s="6"/>
      <c r="AX951" s="6"/>
      <c r="AY951" s="6"/>
    </row>
    <row r="952" spans="1:51" ht="15.75" customHeight="1">
      <c r="A952" s="6"/>
      <c r="B952" s="6"/>
      <c r="C952" s="6"/>
      <c r="D952" s="6"/>
      <c r="E952" s="6"/>
      <c r="F952" s="6"/>
      <c r="G952" s="130"/>
      <c r="H952" s="6"/>
      <c r="I952" s="6"/>
      <c r="J952" s="6"/>
      <c r="K952" s="6"/>
      <c r="L952" s="6"/>
      <c r="M952" s="6"/>
      <c r="N952" s="6"/>
      <c r="O952" s="6"/>
      <c r="P952" s="6"/>
      <c r="Q952" s="6"/>
      <c r="R952" s="6"/>
      <c r="S952" s="6"/>
      <c r="T952" s="6"/>
      <c r="U952" s="6"/>
      <c r="V952" s="130"/>
      <c r="W952" s="130"/>
      <c r="X952" s="6"/>
      <c r="Y952" s="130"/>
      <c r="Z952" s="6"/>
      <c r="AA952" s="6"/>
      <c r="AB952" s="6"/>
      <c r="AC952" s="6"/>
      <c r="AD952" s="6"/>
      <c r="AE952" s="6"/>
      <c r="AF952" s="6"/>
      <c r="AG952" s="6"/>
      <c r="AH952" s="6"/>
      <c r="AI952" s="6"/>
      <c r="AJ952" s="6"/>
      <c r="AK952" s="6"/>
      <c r="AL952" s="6"/>
      <c r="AM952" s="6"/>
      <c r="AN952" s="6"/>
      <c r="AO952" s="6"/>
      <c r="AP952" s="6"/>
      <c r="AQ952" s="6"/>
      <c r="AR952" s="6"/>
      <c r="AS952" s="6"/>
      <c r="AT952" s="6"/>
      <c r="AU952" s="6"/>
      <c r="AV952" s="6"/>
      <c r="AW952" s="6"/>
      <c r="AX952" s="6"/>
      <c r="AY952" s="6"/>
    </row>
    <row r="953" spans="1:51" ht="15.75" customHeight="1">
      <c r="A953" s="6"/>
      <c r="B953" s="6"/>
      <c r="C953" s="6"/>
      <c r="D953" s="6"/>
      <c r="E953" s="6"/>
      <c r="F953" s="6"/>
      <c r="G953" s="130"/>
      <c r="H953" s="6"/>
      <c r="I953" s="6"/>
      <c r="J953" s="6"/>
      <c r="K953" s="6"/>
      <c r="L953" s="6"/>
      <c r="M953" s="6"/>
      <c r="N953" s="6"/>
      <c r="O953" s="6"/>
      <c r="P953" s="6"/>
      <c r="Q953" s="6"/>
      <c r="R953" s="6"/>
      <c r="S953" s="6"/>
      <c r="T953" s="6"/>
      <c r="U953" s="6"/>
      <c r="V953" s="130"/>
      <c r="W953" s="130"/>
      <c r="X953" s="6"/>
      <c r="Y953" s="130"/>
      <c r="Z953" s="6"/>
      <c r="AA953" s="6"/>
      <c r="AB953" s="6"/>
      <c r="AC953" s="6"/>
      <c r="AD953" s="6"/>
      <c r="AE953" s="6"/>
      <c r="AF953" s="6"/>
      <c r="AG953" s="6"/>
      <c r="AH953" s="6"/>
      <c r="AI953" s="6"/>
      <c r="AJ953" s="6"/>
      <c r="AK953" s="6"/>
      <c r="AL953" s="6"/>
      <c r="AM953" s="6"/>
      <c r="AN953" s="6"/>
      <c r="AO953" s="6"/>
      <c r="AP953" s="6"/>
      <c r="AQ953" s="6"/>
      <c r="AR953" s="6"/>
      <c r="AS953" s="6"/>
      <c r="AT953" s="6"/>
      <c r="AU953" s="6"/>
      <c r="AV953" s="6"/>
      <c r="AW953" s="6"/>
      <c r="AX953" s="6"/>
      <c r="AY953" s="6"/>
    </row>
    <row r="954" spans="1:51" ht="15.75" customHeight="1">
      <c r="A954" s="6"/>
      <c r="B954" s="6"/>
      <c r="C954" s="6"/>
      <c r="D954" s="6"/>
      <c r="E954" s="6"/>
      <c r="F954" s="6"/>
      <c r="G954" s="130"/>
      <c r="H954" s="6"/>
      <c r="I954" s="6"/>
      <c r="J954" s="6"/>
      <c r="K954" s="6"/>
      <c r="L954" s="6"/>
      <c r="M954" s="6"/>
      <c r="N954" s="6"/>
      <c r="O954" s="6"/>
      <c r="P954" s="6"/>
      <c r="Q954" s="6"/>
      <c r="R954" s="6"/>
      <c r="S954" s="6"/>
      <c r="T954" s="6"/>
      <c r="U954" s="6"/>
      <c r="V954" s="130"/>
      <c r="W954" s="130"/>
      <c r="X954" s="6"/>
      <c r="Y954" s="130"/>
      <c r="Z954" s="6"/>
      <c r="AA954" s="6"/>
      <c r="AB954" s="6"/>
      <c r="AC954" s="6"/>
      <c r="AD954" s="6"/>
      <c r="AE954" s="6"/>
      <c r="AF954" s="6"/>
      <c r="AG954" s="6"/>
      <c r="AH954" s="6"/>
      <c r="AI954" s="6"/>
      <c r="AJ954" s="6"/>
      <c r="AK954" s="6"/>
      <c r="AL954" s="6"/>
      <c r="AM954" s="6"/>
      <c r="AN954" s="6"/>
      <c r="AO954" s="6"/>
      <c r="AP954" s="6"/>
      <c r="AQ954" s="6"/>
      <c r="AR954" s="6"/>
      <c r="AS954" s="6"/>
      <c r="AT954" s="6"/>
      <c r="AU954" s="6"/>
      <c r="AV954" s="6"/>
      <c r="AW954" s="6"/>
      <c r="AX954" s="6"/>
      <c r="AY954" s="6"/>
    </row>
    <row r="955" spans="1:51" ht="15.75" customHeight="1">
      <c r="A955" s="6"/>
      <c r="B955" s="6"/>
      <c r="C955" s="6"/>
      <c r="D955" s="6"/>
      <c r="E955" s="6"/>
      <c r="F955" s="6"/>
      <c r="G955" s="130"/>
      <c r="H955" s="6"/>
      <c r="I955" s="6"/>
      <c r="J955" s="6"/>
      <c r="K955" s="6"/>
      <c r="L955" s="6"/>
      <c r="M955" s="6"/>
      <c r="N955" s="6"/>
      <c r="O955" s="6"/>
      <c r="P955" s="6"/>
      <c r="Q955" s="6"/>
      <c r="R955" s="6"/>
      <c r="S955" s="6"/>
      <c r="T955" s="6"/>
      <c r="U955" s="6"/>
      <c r="V955" s="130"/>
      <c r="W955" s="130"/>
      <c r="X955" s="6"/>
      <c r="Y955" s="130"/>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row>
    <row r="956" spans="1:51" ht="15.75" customHeight="1">
      <c r="A956" s="6"/>
      <c r="B956" s="6"/>
      <c r="C956" s="6"/>
      <c r="D956" s="6"/>
      <c r="E956" s="6"/>
      <c r="F956" s="6"/>
      <c r="G956" s="130"/>
      <c r="H956" s="6"/>
      <c r="I956" s="6"/>
      <c r="J956" s="6"/>
      <c r="K956" s="6"/>
      <c r="L956" s="6"/>
      <c r="M956" s="6"/>
      <c r="N956" s="6"/>
      <c r="O956" s="6"/>
      <c r="P956" s="6"/>
      <c r="Q956" s="6"/>
      <c r="R956" s="6"/>
      <c r="S956" s="6"/>
      <c r="T956" s="6"/>
      <c r="U956" s="6"/>
      <c r="V956" s="130"/>
      <c r="W956" s="130"/>
      <c r="X956" s="6"/>
      <c r="Y956" s="130"/>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row>
    <row r="957" spans="1:51" ht="15.75" customHeight="1">
      <c r="A957" s="6"/>
      <c r="B957" s="6"/>
      <c r="C957" s="6"/>
      <c r="D957" s="6"/>
      <c r="E957" s="6"/>
      <c r="F957" s="6"/>
      <c r="G957" s="130"/>
      <c r="H957" s="6"/>
      <c r="I957" s="6"/>
      <c r="J957" s="6"/>
      <c r="K957" s="6"/>
      <c r="L957" s="6"/>
      <c r="M957" s="6"/>
      <c r="N957" s="6"/>
      <c r="O957" s="6"/>
      <c r="P957" s="6"/>
      <c r="Q957" s="6"/>
      <c r="R957" s="6"/>
      <c r="S957" s="6"/>
      <c r="T957" s="6"/>
      <c r="U957" s="6"/>
      <c r="V957" s="130"/>
      <c r="W957" s="130"/>
      <c r="X957" s="6"/>
      <c r="Y957" s="130"/>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row>
    <row r="958" spans="1:51" ht="15.75" customHeight="1">
      <c r="A958" s="6"/>
      <c r="B958" s="6"/>
      <c r="C958" s="6"/>
      <c r="D958" s="6"/>
      <c r="E958" s="6"/>
      <c r="F958" s="6"/>
      <c r="G958" s="130"/>
      <c r="H958" s="6"/>
      <c r="I958" s="6"/>
      <c r="J958" s="6"/>
      <c r="K958" s="6"/>
      <c r="L958" s="6"/>
      <c r="M958" s="6"/>
      <c r="N958" s="6"/>
      <c r="O958" s="6"/>
      <c r="P958" s="6"/>
      <c r="Q958" s="6"/>
      <c r="R958" s="6"/>
      <c r="S958" s="6"/>
      <c r="T958" s="6"/>
      <c r="U958" s="6"/>
      <c r="V958" s="130"/>
      <c r="W958" s="130"/>
      <c r="X958" s="6"/>
      <c r="Y958" s="130"/>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row>
    <row r="959" spans="1:51" ht="15.75" customHeight="1">
      <c r="A959" s="6"/>
      <c r="B959" s="6"/>
      <c r="C959" s="6"/>
      <c r="D959" s="6"/>
      <c r="E959" s="6"/>
      <c r="F959" s="6"/>
      <c r="G959" s="130"/>
      <c r="H959" s="6"/>
      <c r="I959" s="6"/>
      <c r="J959" s="6"/>
      <c r="K959" s="6"/>
      <c r="L959" s="6"/>
      <c r="M959" s="6"/>
      <c r="N959" s="6"/>
      <c r="O959" s="6"/>
      <c r="P959" s="6"/>
      <c r="Q959" s="6"/>
      <c r="R959" s="6"/>
      <c r="S959" s="6"/>
      <c r="T959" s="6"/>
      <c r="U959" s="6"/>
      <c r="V959" s="130"/>
      <c r="W959" s="130"/>
      <c r="X959" s="6"/>
      <c r="Y959" s="130"/>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row>
    <row r="960" spans="1:51" ht="15.75" customHeight="1">
      <c r="A960" s="6"/>
      <c r="B960" s="6"/>
      <c r="C960" s="6"/>
      <c r="D960" s="6"/>
      <c r="E960" s="6"/>
      <c r="F960" s="6"/>
      <c r="G960" s="130"/>
      <c r="H960" s="6"/>
      <c r="I960" s="6"/>
      <c r="J960" s="6"/>
      <c r="K960" s="6"/>
      <c r="L960" s="6"/>
      <c r="M960" s="6"/>
      <c r="N960" s="6"/>
      <c r="O960" s="6"/>
      <c r="P960" s="6"/>
      <c r="Q960" s="6"/>
      <c r="R960" s="6"/>
      <c r="S960" s="6"/>
      <c r="T960" s="6"/>
      <c r="U960" s="6"/>
      <c r="V960" s="130"/>
      <c r="W960" s="130"/>
      <c r="X960" s="6"/>
      <c r="Y960" s="130"/>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row>
    <row r="961" spans="1:51" ht="15.75" customHeight="1">
      <c r="A961" s="6"/>
      <c r="B961" s="6"/>
      <c r="C961" s="6"/>
      <c r="D961" s="6"/>
      <c r="E961" s="6"/>
      <c r="F961" s="6"/>
      <c r="G961" s="130"/>
      <c r="H961" s="6"/>
      <c r="I961" s="6"/>
      <c r="J961" s="6"/>
      <c r="K961" s="6"/>
      <c r="L961" s="6"/>
      <c r="M961" s="6"/>
      <c r="N961" s="6"/>
      <c r="O961" s="6"/>
      <c r="P961" s="6"/>
      <c r="Q961" s="6"/>
      <c r="R961" s="6"/>
      <c r="S961" s="6"/>
      <c r="T961" s="6"/>
      <c r="U961" s="6"/>
      <c r="V961" s="130"/>
      <c r="W961" s="130"/>
      <c r="X961" s="6"/>
      <c r="Y961" s="130"/>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row>
    <row r="962" spans="1:51" ht="15.75" customHeight="1">
      <c r="A962" s="6"/>
      <c r="B962" s="6"/>
      <c r="C962" s="6"/>
      <c r="D962" s="6"/>
      <c r="E962" s="6"/>
      <c r="F962" s="6"/>
      <c r="G962" s="130"/>
      <c r="H962" s="6"/>
      <c r="I962" s="6"/>
      <c r="J962" s="6"/>
      <c r="K962" s="6"/>
      <c r="L962" s="6"/>
      <c r="M962" s="6"/>
      <c r="N962" s="6"/>
      <c r="O962" s="6"/>
      <c r="P962" s="6"/>
      <c r="Q962" s="6"/>
      <c r="R962" s="6"/>
      <c r="S962" s="6"/>
      <c r="T962" s="6"/>
      <c r="U962" s="6"/>
      <c r="V962" s="130"/>
      <c r="W962" s="130"/>
      <c r="X962" s="6"/>
      <c r="Y962" s="130"/>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row>
    <row r="963" spans="1:51" ht="15.75" customHeight="1">
      <c r="A963" s="6"/>
      <c r="B963" s="6"/>
      <c r="C963" s="6"/>
      <c r="D963" s="6"/>
      <c r="E963" s="6"/>
      <c r="F963" s="6"/>
      <c r="G963" s="130"/>
      <c r="H963" s="6"/>
      <c r="I963" s="6"/>
      <c r="J963" s="6"/>
      <c r="K963" s="6"/>
      <c r="L963" s="6"/>
      <c r="M963" s="6"/>
      <c r="N963" s="6"/>
      <c r="O963" s="6"/>
      <c r="P963" s="6"/>
      <c r="Q963" s="6"/>
      <c r="R963" s="6"/>
      <c r="S963" s="6"/>
      <c r="T963" s="6"/>
      <c r="U963" s="6"/>
      <c r="V963" s="130"/>
      <c r="W963" s="130"/>
      <c r="X963" s="6"/>
      <c r="Y963" s="130"/>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row>
    <row r="964" spans="1:51" ht="15.75" customHeight="1">
      <c r="A964" s="6"/>
      <c r="B964" s="6"/>
      <c r="C964" s="6"/>
      <c r="D964" s="6"/>
      <c r="E964" s="6"/>
      <c r="F964" s="6"/>
      <c r="G964" s="130"/>
      <c r="H964" s="6"/>
      <c r="I964" s="6"/>
      <c r="J964" s="6"/>
      <c r="K964" s="6"/>
      <c r="L964" s="6"/>
      <c r="M964" s="6"/>
      <c r="N964" s="6"/>
      <c r="O964" s="6"/>
      <c r="P964" s="6"/>
      <c r="Q964" s="6"/>
      <c r="R964" s="6"/>
      <c r="S964" s="6"/>
      <c r="T964" s="6"/>
      <c r="U964" s="6"/>
      <c r="V964" s="130"/>
      <c r="W964" s="130"/>
      <c r="X964" s="6"/>
      <c r="Y964" s="130"/>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row>
    <row r="965" spans="1:51" ht="15.75" customHeight="1">
      <c r="A965" s="6"/>
      <c r="B965" s="6"/>
      <c r="C965" s="6"/>
      <c r="D965" s="6"/>
      <c r="E965" s="6"/>
      <c r="F965" s="6"/>
      <c r="G965" s="130"/>
      <c r="H965" s="6"/>
      <c r="I965" s="6"/>
      <c r="J965" s="6"/>
      <c r="K965" s="6"/>
      <c r="L965" s="6"/>
      <c r="M965" s="6"/>
      <c r="N965" s="6"/>
      <c r="O965" s="6"/>
      <c r="P965" s="6"/>
      <c r="Q965" s="6"/>
      <c r="R965" s="6"/>
      <c r="S965" s="6"/>
      <c r="T965" s="6"/>
      <c r="U965" s="6"/>
      <c r="V965" s="130"/>
      <c r="W965" s="130"/>
      <c r="X965" s="6"/>
      <c r="Y965" s="130"/>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row>
    <row r="966" spans="1:51" ht="15.75" customHeight="1">
      <c r="A966" s="6"/>
      <c r="B966" s="6"/>
      <c r="C966" s="6"/>
      <c r="D966" s="6"/>
      <c r="E966" s="6"/>
      <c r="F966" s="6"/>
      <c r="G966" s="130"/>
      <c r="H966" s="6"/>
      <c r="I966" s="6"/>
      <c r="J966" s="6"/>
      <c r="K966" s="6"/>
      <c r="L966" s="6"/>
      <c r="M966" s="6"/>
      <c r="N966" s="6"/>
      <c r="O966" s="6"/>
      <c r="P966" s="6"/>
      <c r="Q966" s="6"/>
      <c r="R966" s="6"/>
      <c r="S966" s="6"/>
      <c r="T966" s="6"/>
      <c r="U966" s="6"/>
      <c r="V966" s="130"/>
      <c r="W966" s="130"/>
      <c r="X966" s="6"/>
      <c r="Y966" s="130"/>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row>
    <row r="967" spans="1:51" ht="15.75" customHeight="1">
      <c r="A967" s="6"/>
      <c r="B967" s="6"/>
      <c r="C967" s="6"/>
      <c r="D967" s="6"/>
      <c r="E967" s="6"/>
      <c r="F967" s="6"/>
      <c r="G967" s="130"/>
      <c r="H967" s="6"/>
      <c r="I967" s="6"/>
      <c r="J967" s="6"/>
      <c r="K967" s="6"/>
      <c r="L967" s="6"/>
      <c r="M967" s="6"/>
      <c r="N967" s="6"/>
      <c r="O967" s="6"/>
      <c r="P967" s="6"/>
      <c r="Q967" s="6"/>
      <c r="R967" s="6"/>
      <c r="S967" s="6"/>
      <c r="T967" s="6"/>
      <c r="U967" s="6"/>
      <c r="V967" s="130"/>
      <c r="W967" s="130"/>
      <c r="X967" s="6"/>
      <c r="Y967" s="130"/>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row>
    <row r="968" spans="1:51" ht="15.75" customHeight="1">
      <c r="A968" s="6"/>
      <c r="B968" s="6"/>
      <c r="C968" s="6"/>
      <c r="D968" s="6"/>
      <c r="E968" s="6"/>
      <c r="F968" s="6"/>
      <c r="G968" s="130"/>
      <c r="H968" s="6"/>
      <c r="I968" s="6"/>
      <c r="J968" s="6"/>
      <c r="K968" s="6"/>
      <c r="L968" s="6"/>
      <c r="M968" s="6"/>
      <c r="N968" s="6"/>
      <c r="O968" s="6"/>
      <c r="P968" s="6"/>
      <c r="Q968" s="6"/>
      <c r="R968" s="6"/>
      <c r="S968" s="6"/>
      <c r="T968" s="6"/>
      <c r="U968" s="6"/>
      <c r="V968" s="130"/>
      <c r="W968" s="130"/>
      <c r="X968" s="6"/>
      <c r="Y968" s="130"/>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row>
    <row r="969" spans="1:51" ht="15.75" customHeight="1">
      <c r="A969" s="6"/>
      <c r="B969" s="6"/>
      <c r="C969" s="6"/>
      <c r="D969" s="6"/>
      <c r="E969" s="6"/>
      <c r="F969" s="6"/>
      <c r="G969" s="130"/>
      <c r="H969" s="6"/>
      <c r="I969" s="6"/>
      <c r="J969" s="6"/>
      <c r="K969" s="6"/>
      <c r="L969" s="6"/>
      <c r="M969" s="6"/>
      <c r="N969" s="6"/>
      <c r="O969" s="6"/>
      <c r="P969" s="6"/>
      <c r="Q969" s="6"/>
      <c r="R969" s="6"/>
      <c r="S969" s="6"/>
      <c r="T969" s="6"/>
      <c r="U969" s="6"/>
      <c r="V969" s="130"/>
      <c r="W969" s="130"/>
      <c r="X969" s="6"/>
      <c r="Y969" s="130"/>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row>
    <row r="970" spans="1:51" ht="15.75" customHeight="1">
      <c r="A970" s="6"/>
      <c r="B970" s="6"/>
      <c r="C970" s="6"/>
      <c r="D970" s="6"/>
      <c r="E970" s="6"/>
      <c r="F970" s="6"/>
      <c r="G970" s="130"/>
      <c r="H970" s="6"/>
      <c r="I970" s="6"/>
      <c r="J970" s="6"/>
      <c r="K970" s="6"/>
      <c r="L970" s="6"/>
      <c r="M970" s="6"/>
      <c r="N970" s="6"/>
      <c r="O970" s="6"/>
      <c r="P970" s="6"/>
      <c r="Q970" s="6"/>
      <c r="R970" s="6"/>
      <c r="S970" s="6"/>
      <c r="T970" s="6"/>
      <c r="U970" s="6"/>
      <c r="V970" s="130"/>
      <c r="W970" s="130"/>
      <c r="X970" s="6"/>
      <c r="Y970" s="130"/>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row>
    <row r="971" spans="1:51" ht="15.75" customHeight="1">
      <c r="A971" s="6"/>
      <c r="B971" s="6"/>
      <c r="C971" s="6"/>
      <c r="D971" s="6"/>
      <c r="E971" s="6"/>
      <c r="F971" s="6"/>
      <c r="G971" s="130"/>
      <c r="H971" s="6"/>
      <c r="I971" s="6"/>
      <c r="J971" s="6"/>
      <c r="K971" s="6"/>
      <c r="L971" s="6"/>
      <c r="M971" s="6"/>
      <c r="N971" s="6"/>
      <c r="O971" s="6"/>
      <c r="P971" s="6"/>
      <c r="Q971" s="6"/>
      <c r="R971" s="6"/>
      <c r="S971" s="6"/>
      <c r="T971" s="6"/>
      <c r="U971" s="6"/>
      <c r="V971" s="130"/>
      <c r="W971" s="130"/>
      <c r="X971" s="6"/>
      <c r="Y971" s="130"/>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row>
    <row r="972" spans="1:51" ht="15.75" customHeight="1">
      <c r="A972" s="6"/>
      <c r="B972" s="6"/>
      <c r="C972" s="6"/>
      <c r="D972" s="6"/>
      <c r="E972" s="6"/>
      <c r="F972" s="6"/>
      <c r="G972" s="130"/>
      <c r="H972" s="6"/>
      <c r="I972" s="6"/>
      <c r="J972" s="6"/>
      <c r="K972" s="6"/>
      <c r="L972" s="6"/>
      <c r="M972" s="6"/>
      <c r="N972" s="6"/>
      <c r="O972" s="6"/>
      <c r="P972" s="6"/>
      <c r="Q972" s="6"/>
      <c r="R972" s="6"/>
      <c r="S972" s="6"/>
      <c r="T972" s="6"/>
      <c r="U972" s="6"/>
      <c r="V972" s="130"/>
      <c r="W972" s="130"/>
      <c r="X972" s="6"/>
      <c r="Y972" s="130"/>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row>
    <row r="973" spans="1:51" ht="15.75" customHeight="1">
      <c r="A973" s="6"/>
      <c r="B973" s="6"/>
      <c r="C973" s="6"/>
      <c r="D973" s="6"/>
      <c r="E973" s="6"/>
      <c r="F973" s="6"/>
      <c r="G973" s="130"/>
      <c r="H973" s="6"/>
      <c r="I973" s="6"/>
      <c r="J973" s="6"/>
      <c r="K973" s="6"/>
      <c r="L973" s="6"/>
      <c r="M973" s="6"/>
      <c r="N973" s="6"/>
      <c r="O973" s="6"/>
      <c r="P973" s="6"/>
      <c r="Q973" s="6"/>
      <c r="R973" s="6"/>
      <c r="S973" s="6"/>
      <c r="T973" s="6"/>
      <c r="U973" s="6"/>
      <c r="V973" s="130"/>
      <c r="W973" s="130"/>
      <c r="X973" s="6"/>
      <c r="Y973" s="130"/>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row>
    <row r="974" spans="1:51" ht="15.75" customHeight="1">
      <c r="A974" s="6"/>
      <c r="B974" s="6"/>
      <c r="C974" s="6"/>
      <c r="D974" s="6"/>
      <c r="E974" s="6"/>
      <c r="F974" s="6"/>
      <c r="G974" s="130"/>
      <c r="H974" s="6"/>
      <c r="I974" s="6"/>
      <c r="J974" s="6"/>
      <c r="K974" s="6"/>
      <c r="L974" s="6"/>
      <c r="M974" s="6"/>
      <c r="N974" s="6"/>
      <c r="O974" s="6"/>
      <c r="P974" s="6"/>
      <c r="Q974" s="6"/>
      <c r="R974" s="6"/>
      <c r="S974" s="6"/>
      <c r="T974" s="6"/>
      <c r="U974" s="6"/>
      <c r="V974" s="130"/>
      <c r="W974" s="130"/>
      <c r="X974" s="6"/>
      <c r="Y974" s="130"/>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row>
    <row r="975" spans="1:51" ht="15.75" customHeight="1">
      <c r="A975" s="6"/>
      <c r="B975" s="6"/>
      <c r="C975" s="6"/>
      <c r="D975" s="6"/>
      <c r="E975" s="6"/>
      <c r="F975" s="6"/>
      <c r="G975" s="130"/>
      <c r="H975" s="6"/>
      <c r="I975" s="6"/>
      <c r="J975" s="6"/>
      <c r="K975" s="6"/>
      <c r="L975" s="6"/>
      <c r="M975" s="6"/>
      <c r="N975" s="6"/>
      <c r="O975" s="6"/>
      <c r="P975" s="6"/>
      <c r="Q975" s="6"/>
      <c r="R975" s="6"/>
      <c r="S975" s="6"/>
      <c r="T975" s="6"/>
      <c r="U975" s="6"/>
      <c r="V975" s="130"/>
      <c r="W975" s="130"/>
      <c r="X975" s="6"/>
      <c r="Y975" s="130"/>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row>
    <row r="976" spans="1:51" ht="15.75" customHeight="1">
      <c r="A976" s="6"/>
      <c r="B976" s="6"/>
      <c r="C976" s="6"/>
      <c r="D976" s="6"/>
      <c r="E976" s="6"/>
      <c r="F976" s="6"/>
      <c r="G976" s="130"/>
      <c r="H976" s="6"/>
      <c r="I976" s="6"/>
      <c r="J976" s="6"/>
      <c r="K976" s="6"/>
      <c r="L976" s="6"/>
      <c r="M976" s="6"/>
      <c r="N976" s="6"/>
      <c r="O976" s="6"/>
      <c r="P976" s="6"/>
      <c r="Q976" s="6"/>
      <c r="R976" s="6"/>
      <c r="S976" s="6"/>
      <c r="T976" s="6"/>
      <c r="U976" s="6"/>
      <c r="V976" s="130"/>
      <c r="W976" s="130"/>
      <c r="X976" s="6"/>
      <c r="Y976" s="130"/>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row>
    <row r="977" spans="1:51" ht="15.75" customHeight="1">
      <c r="A977" s="6"/>
      <c r="B977" s="6"/>
      <c r="C977" s="6"/>
      <c r="D977" s="6"/>
      <c r="E977" s="6"/>
      <c r="F977" s="6"/>
      <c r="G977" s="130"/>
      <c r="H977" s="6"/>
      <c r="I977" s="6"/>
      <c r="J977" s="6"/>
      <c r="K977" s="6"/>
      <c r="L977" s="6"/>
      <c r="M977" s="6"/>
      <c r="N977" s="6"/>
      <c r="O977" s="6"/>
      <c r="P977" s="6"/>
      <c r="Q977" s="6"/>
      <c r="R977" s="6"/>
      <c r="S977" s="6"/>
      <c r="T977" s="6"/>
      <c r="U977" s="6"/>
      <c r="V977" s="130"/>
      <c r="W977" s="130"/>
      <c r="X977" s="6"/>
      <c r="Y977" s="130"/>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row>
    <row r="978" spans="1:51" ht="15.75" customHeight="1">
      <c r="A978" s="6"/>
      <c r="B978" s="6"/>
      <c r="C978" s="6"/>
      <c r="D978" s="6"/>
      <c r="E978" s="6"/>
      <c r="F978" s="6"/>
      <c r="G978" s="130"/>
      <c r="H978" s="6"/>
      <c r="I978" s="6"/>
      <c r="J978" s="6"/>
      <c r="K978" s="6"/>
      <c r="L978" s="6"/>
      <c r="M978" s="6"/>
      <c r="N978" s="6"/>
      <c r="O978" s="6"/>
      <c r="P978" s="6"/>
      <c r="Q978" s="6"/>
      <c r="R978" s="6"/>
      <c r="S978" s="6"/>
      <c r="T978" s="6"/>
      <c r="U978" s="6"/>
      <c r="V978" s="130"/>
      <c r="W978" s="130"/>
      <c r="X978" s="6"/>
      <c r="Y978" s="130"/>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row>
    <row r="979" spans="1:51" ht="15.75" customHeight="1">
      <c r="A979" s="6"/>
      <c r="B979" s="6"/>
      <c r="C979" s="6"/>
      <c r="D979" s="6"/>
      <c r="E979" s="6"/>
      <c r="F979" s="6"/>
      <c r="G979" s="130"/>
      <c r="H979" s="6"/>
      <c r="I979" s="6"/>
      <c r="J979" s="6"/>
      <c r="K979" s="6"/>
      <c r="L979" s="6"/>
      <c r="M979" s="6"/>
      <c r="N979" s="6"/>
      <c r="O979" s="6"/>
      <c r="P979" s="6"/>
      <c r="Q979" s="6"/>
      <c r="R979" s="6"/>
      <c r="S979" s="6"/>
      <c r="T979" s="6"/>
      <c r="U979" s="6"/>
      <c r="V979" s="130"/>
      <c r="W979" s="130"/>
      <c r="X979" s="6"/>
      <c r="Y979" s="130"/>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row>
    <row r="980" spans="1:51" ht="15.75" customHeight="1">
      <c r="A980" s="6"/>
      <c r="B980" s="6"/>
      <c r="C980" s="6"/>
      <c r="D980" s="6"/>
      <c r="E980" s="6"/>
      <c r="F980" s="6"/>
      <c r="G980" s="130"/>
      <c r="H980" s="6"/>
      <c r="I980" s="6"/>
      <c r="J980" s="6"/>
      <c r="K980" s="6"/>
      <c r="L980" s="6"/>
      <c r="M980" s="6"/>
      <c r="N980" s="6"/>
      <c r="O980" s="6"/>
      <c r="P980" s="6"/>
      <c r="Q980" s="6"/>
      <c r="R980" s="6"/>
      <c r="S980" s="6"/>
      <c r="T980" s="6"/>
      <c r="U980" s="6"/>
      <c r="V980" s="130"/>
      <c r="W980" s="130"/>
      <c r="X980" s="6"/>
      <c r="Y980" s="130"/>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row>
    <row r="981" spans="1:51" ht="15.75" customHeight="1">
      <c r="A981" s="6"/>
      <c r="B981" s="6"/>
      <c r="C981" s="6"/>
      <c r="D981" s="6"/>
      <c r="E981" s="6"/>
      <c r="F981" s="6"/>
      <c r="G981" s="130"/>
      <c r="H981" s="6"/>
      <c r="I981" s="6"/>
      <c r="J981" s="6"/>
      <c r="K981" s="6"/>
      <c r="L981" s="6"/>
      <c r="M981" s="6"/>
      <c r="N981" s="6"/>
      <c r="O981" s="6"/>
      <c r="P981" s="6"/>
      <c r="Q981" s="6"/>
      <c r="R981" s="6"/>
      <c r="S981" s="6"/>
      <c r="T981" s="6"/>
      <c r="U981" s="6"/>
      <c r="V981" s="130"/>
      <c r="W981" s="130"/>
      <c r="X981" s="6"/>
      <c r="Y981" s="130"/>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row>
    <row r="982" spans="1:51" ht="15.75" customHeight="1">
      <c r="A982" s="6"/>
      <c r="B982" s="6"/>
      <c r="C982" s="6"/>
      <c r="D982" s="6"/>
      <c r="E982" s="6"/>
      <c r="F982" s="6"/>
      <c r="G982" s="130"/>
      <c r="H982" s="6"/>
      <c r="I982" s="6"/>
      <c r="J982" s="6"/>
      <c r="K982" s="6"/>
      <c r="L982" s="6"/>
      <c r="M982" s="6"/>
      <c r="N982" s="6"/>
      <c r="O982" s="6"/>
      <c r="P982" s="6"/>
      <c r="Q982" s="6"/>
      <c r="R982" s="6"/>
      <c r="S982" s="6"/>
      <c r="T982" s="6"/>
      <c r="U982" s="6"/>
      <c r="V982" s="130"/>
      <c r="W982" s="130"/>
      <c r="X982" s="6"/>
      <c r="Y982" s="130"/>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row>
    <row r="983" spans="1:51" ht="15.75" customHeight="1">
      <c r="A983" s="6"/>
      <c r="B983" s="6"/>
      <c r="C983" s="6"/>
      <c r="D983" s="6"/>
      <c r="E983" s="6"/>
      <c r="F983" s="6"/>
      <c r="G983" s="130"/>
      <c r="H983" s="6"/>
      <c r="I983" s="6"/>
      <c r="J983" s="6"/>
      <c r="K983" s="6"/>
      <c r="L983" s="6"/>
      <c r="M983" s="6"/>
      <c r="N983" s="6"/>
      <c r="O983" s="6"/>
      <c r="P983" s="6"/>
      <c r="Q983" s="6"/>
      <c r="R983" s="6"/>
      <c r="S983" s="6"/>
      <c r="T983" s="6"/>
      <c r="U983" s="6"/>
      <c r="V983" s="130"/>
      <c r="W983" s="130"/>
      <c r="X983" s="6"/>
      <c r="Y983" s="130"/>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row>
    <row r="984" spans="1:51" ht="15.75" customHeight="1">
      <c r="A984" s="6"/>
      <c r="B984" s="6"/>
      <c r="C984" s="6"/>
      <c r="D984" s="6"/>
      <c r="E984" s="6"/>
      <c r="F984" s="6"/>
      <c r="G984" s="130"/>
      <c r="H984" s="6"/>
      <c r="I984" s="6"/>
      <c r="J984" s="6"/>
      <c r="K984" s="6"/>
      <c r="L984" s="6"/>
      <c r="M984" s="6"/>
      <c r="N984" s="6"/>
      <c r="O984" s="6"/>
      <c r="P984" s="6"/>
      <c r="Q984" s="6"/>
      <c r="R984" s="6"/>
      <c r="S984" s="6"/>
      <c r="T984" s="6"/>
      <c r="U984" s="6"/>
      <c r="V984" s="130"/>
      <c r="W984" s="130"/>
      <c r="X984" s="6"/>
      <c r="Y984" s="130"/>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row>
    <row r="985" spans="1:51" ht="15.75" customHeight="1">
      <c r="A985" s="6"/>
      <c r="B985" s="6"/>
      <c r="C985" s="6"/>
      <c r="D985" s="6"/>
      <c r="E985" s="6"/>
      <c r="F985" s="6"/>
      <c r="G985" s="130"/>
      <c r="H985" s="6"/>
      <c r="I985" s="6"/>
      <c r="J985" s="6"/>
      <c r="K985" s="6"/>
      <c r="L985" s="6"/>
      <c r="M985" s="6"/>
      <c r="N985" s="6"/>
      <c r="O985" s="6"/>
      <c r="P985" s="6"/>
      <c r="Q985" s="6"/>
      <c r="R985" s="6"/>
      <c r="S985" s="6"/>
      <c r="T985" s="6"/>
      <c r="U985" s="6"/>
      <c r="V985" s="130"/>
      <c r="W985" s="130"/>
      <c r="X985" s="6"/>
      <c r="Y985" s="130"/>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row>
    <row r="986" spans="1:51" ht="15.75" customHeight="1">
      <c r="A986" s="6"/>
      <c r="B986" s="6"/>
      <c r="C986" s="6"/>
      <c r="D986" s="6"/>
      <c r="E986" s="6"/>
      <c r="F986" s="6"/>
      <c r="G986" s="130"/>
      <c r="H986" s="6"/>
      <c r="I986" s="6"/>
      <c r="J986" s="6"/>
      <c r="K986" s="6"/>
      <c r="L986" s="6"/>
      <c r="M986" s="6"/>
      <c r="N986" s="6"/>
      <c r="O986" s="6"/>
      <c r="P986" s="6"/>
      <c r="Q986" s="6"/>
      <c r="R986" s="6"/>
      <c r="S986" s="6"/>
      <c r="T986" s="6"/>
      <c r="U986" s="6"/>
      <c r="V986" s="130"/>
      <c r="W986" s="130"/>
      <c r="X986" s="6"/>
      <c r="Y986" s="130"/>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row>
    <row r="987" spans="1:51" ht="15.75" customHeight="1">
      <c r="A987" s="6"/>
      <c r="B987" s="6"/>
      <c r="C987" s="6"/>
      <c r="D987" s="6"/>
      <c r="E987" s="6"/>
      <c r="F987" s="6"/>
      <c r="G987" s="130"/>
      <c r="H987" s="6"/>
      <c r="I987" s="6"/>
      <c r="J987" s="6"/>
      <c r="K987" s="6"/>
      <c r="L987" s="6"/>
      <c r="M987" s="6"/>
      <c r="N987" s="6"/>
      <c r="O987" s="6"/>
      <c r="P987" s="6"/>
      <c r="Q987" s="6"/>
      <c r="R987" s="6"/>
      <c r="S987" s="6"/>
      <c r="T987" s="6"/>
      <c r="U987" s="6"/>
      <c r="V987" s="130"/>
      <c r="W987" s="130"/>
      <c r="X987" s="6"/>
      <c r="Y987" s="130"/>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row>
    <row r="988" spans="1:51" ht="15.75" customHeight="1">
      <c r="A988" s="6"/>
      <c r="B988" s="6"/>
      <c r="C988" s="6"/>
      <c r="D988" s="6"/>
      <c r="E988" s="6"/>
      <c r="F988" s="6"/>
      <c r="G988" s="130"/>
      <c r="H988" s="6"/>
      <c r="I988" s="6"/>
      <c r="J988" s="6"/>
      <c r="K988" s="6"/>
      <c r="L988" s="6"/>
      <c r="M988" s="6"/>
      <c r="N988" s="6"/>
      <c r="O988" s="6"/>
      <c r="P988" s="6"/>
      <c r="Q988" s="6"/>
      <c r="R988" s="6"/>
      <c r="S988" s="6"/>
      <c r="T988" s="6"/>
      <c r="U988" s="6"/>
      <c r="V988" s="130"/>
      <c r="W988" s="130"/>
      <c r="X988" s="6"/>
      <c r="Y988" s="130"/>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row>
    <row r="989" spans="1:51" ht="15.75" customHeight="1">
      <c r="A989" s="6"/>
      <c r="B989" s="6"/>
      <c r="C989" s="6"/>
      <c r="D989" s="6"/>
      <c r="E989" s="6"/>
      <c r="F989" s="6"/>
      <c r="G989" s="130"/>
      <c r="H989" s="6"/>
      <c r="I989" s="6"/>
      <c r="J989" s="6"/>
      <c r="K989" s="6"/>
      <c r="L989" s="6"/>
      <c r="M989" s="6"/>
      <c r="N989" s="6"/>
      <c r="O989" s="6"/>
      <c r="P989" s="6"/>
      <c r="Q989" s="6"/>
      <c r="R989" s="6"/>
      <c r="S989" s="6"/>
      <c r="T989" s="6"/>
      <c r="U989" s="6"/>
      <c r="V989" s="130"/>
      <c r="W989" s="130"/>
      <c r="X989" s="6"/>
      <c r="Y989" s="130"/>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row>
    <row r="990" spans="1:51" ht="15.75" customHeight="1">
      <c r="A990" s="6"/>
      <c r="B990" s="6"/>
      <c r="C990" s="6"/>
      <c r="D990" s="6"/>
      <c r="E990" s="6"/>
      <c r="F990" s="6"/>
      <c r="G990" s="130"/>
      <c r="H990" s="6"/>
      <c r="I990" s="6"/>
      <c r="J990" s="6"/>
      <c r="K990" s="6"/>
      <c r="L990" s="6"/>
      <c r="M990" s="6"/>
      <c r="N990" s="6"/>
      <c r="O990" s="6"/>
      <c r="P990" s="6"/>
      <c r="Q990" s="6"/>
      <c r="R990" s="6"/>
      <c r="S990" s="6"/>
      <c r="T990" s="6"/>
      <c r="U990" s="6"/>
      <c r="V990" s="130"/>
      <c r="W990" s="130"/>
      <c r="X990" s="6"/>
      <c r="Y990" s="130"/>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row>
    <row r="991" spans="1:51" ht="15.75" customHeight="1">
      <c r="A991" s="6"/>
      <c r="B991" s="6"/>
      <c r="C991" s="6"/>
      <c r="D991" s="6"/>
      <c r="E991" s="6"/>
      <c r="F991" s="6"/>
      <c r="G991" s="130"/>
      <c r="H991" s="6"/>
      <c r="I991" s="6"/>
      <c r="J991" s="6"/>
      <c r="K991" s="6"/>
      <c r="L991" s="6"/>
      <c r="M991" s="6"/>
      <c r="N991" s="6"/>
      <c r="O991" s="6"/>
      <c r="P991" s="6"/>
      <c r="Q991" s="6"/>
      <c r="R991" s="6"/>
      <c r="S991" s="6"/>
      <c r="T991" s="6"/>
      <c r="U991" s="6"/>
      <c r="V991" s="130"/>
      <c r="W991" s="130"/>
      <c r="X991" s="6"/>
      <c r="Y991" s="130"/>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row>
    <row r="992" spans="1:51" ht="15.75" customHeight="1">
      <c r="A992" s="6"/>
      <c r="B992" s="6"/>
      <c r="C992" s="6"/>
      <c r="D992" s="6"/>
      <c r="E992" s="6"/>
      <c r="F992" s="6"/>
      <c r="G992" s="130"/>
      <c r="H992" s="6"/>
      <c r="I992" s="6"/>
      <c r="J992" s="6"/>
      <c r="K992" s="6"/>
      <c r="L992" s="6"/>
      <c r="M992" s="6"/>
      <c r="N992" s="6"/>
      <c r="O992" s="6"/>
      <c r="P992" s="6"/>
      <c r="Q992" s="6"/>
      <c r="R992" s="6"/>
      <c r="S992" s="6"/>
      <c r="T992" s="6"/>
      <c r="U992" s="6"/>
      <c r="V992" s="130"/>
      <c r="W992" s="130"/>
      <c r="X992" s="6"/>
      <c r="Y992" s="130"/>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row>
    <row r="993" spans="1:51" ht="15.75" customHeight="1">
      <c r="A993" s="6"/>
      <c r="B993" s="6"/>
      <c r="C993" s="6"/>
      <c r="D993" s="6"/>
      <c r="E993" s="6"/>
      <c r="F993" s="6"/>
      <c r="G993" s="130"/>
      <c r="H993" s="6"/>
      <c r="I993" s="6"/>
      <c r="J993" s="6"/>
      <c r="K993" s="6"/>
      <c r="L993" s="6"/>
      <c r="M993" s="6"/>
      <c r="N993" s="6"/>
      <c r="O993" s="6"/>
      <c r="P993" s="6"/>
      <c r="Q993" s="6"/>
      <c r="R993" s="6"/>
      <c r="S993" s="6"/>
      <c r="T993" s="6"/>
      <c r="U993" s="6"/>
      <c r="V993" s="130"/>
      <c r="W993" s="130"/>
      <c r="X993" s="6"/>
      <c r="Y993" s="130"/>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row>
    <row r="994" spans="1:51" ht="15.75" customHeight="1">
      <c r="A994" s="6"/>
      <c r="B994" s="6"/>
      <c r="C994" s="6"/>
      <c r="D994" s="6"/>
      <c r="E994" s="6"/>
      <c r="F994" s="6"/>
      <c r="G994" s="130"/>
      <c r="H994" s="6"/>
      <c r="I994" s="6"/>
      <c r="J994" s="6"/>
      <c r="K994" s="6"/>
      <c r="L994" s="6"/>
      <c r="M994" s="6"/>
      <c r="N994" s="6"/>
      <c r="O994" s="6"/>
      <c r="P994" s="6"/>
      <c r="Q994" s="6"/>
      <c r="R994" s="6"/>
      <c r="S994" s="6"/>
      <c r="T994" s="6"/>
      <c r="U994" s="6"/>
      <c r="V994" s="130"/>
      <c r="W994" s="130"/>
      <c r="X994" s="6"/>
      <c r="Y994" s="130"/>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row>
    <row r="995" spans="1:51" ht="15.75" customHeight="1">
      <c r="A995" s="6"/>
      <c r="B995" s="6"/>
      <c r="C995" s="6"/>
      <c r="D995" s="6"/>
      <c r="E995" s="6"/>
      <c r="F995" s="6"/>
      <c r="G995" s="130"/>
      <c r="H995" s="6"/>
      <c r="I995" s="6"/>
      <c r="J995" s="6"/>
      <c r="K995" s="6"/>
      <c r="L995" s="6"/>
      <c r="M995" s="6"/>
      <c r="N995" s="6"/>
      <c r="O995" s="6"/>
      <c r="P995" s="6"/>
      <c r="Q995" s="6"/>
      <c r="R995" s="6"/>
      <c r="S995" s="6"/>
      <c r="T995" s="6"/>
      <c r="U995" s="6"/>
      <c r="V995" s="130"/>
      <c r="W995" s="130"/>
      <c r="X995" s="6"/>
      <c r="Y995" s="130"/>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row>
    <row r="996" spans="1:51" ht="15.75" customHeight="1">
      <c r="A996" s="6"/>
      <c r="B996" s="6"/>
      <c r="C996" s="6"/>
      <c r="D996" s="6"/>
      <c r="E996" s="6"/>
      <c r="F996" s="6"/>
      <c r="G996" s="130"/>
      <c r="H996" s="6"/>
      <c r="I996" s="6"/>
      <c r="J996" s="6"/>
      <c r="K996" s="6"/>
      <c r="L996" s="6"/>
      <c r="M996" s="6"/>
      <c r="N996" s="6"/>
      <c r="O996" s="6"/>
      <c r="P996" s="6"/>
      <c r="Q996" s="6"/>
      <c r="R996" s="6"/>
      <c r="S996" s="6"/>
      <c r="T996" s="6"/>
      <c r="U996" s="6"/>
      <c r="V996" s="130"/>
      <c r="W996" s="130"/>
      <c r="X996" s="6"/>
      <c r="Y996" s="130"/>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row>
    <row r="997" spans="1:51" ht="15.75" customHeight="1">
      <c r="A997" s="6"/>
      <c r="B997" s="6"/>
      <c r="C997" s="6"/>
      <c r="D997" s="6"/>
      <c r="E997" s="6"/>
      <c r="F997" s="6"/>
      <c r="G997" s="130"/>
      <c r="H997" s="6"/>
      <c r="I997" s="6"/>
      <c r="J997" s="6"/>
      <c r="K997" s="6"/>
      <c r="L997" s="6"/>
      <c r="M997" s="6"/>
      <c r="N997" s="6"/>
      <c r="O997" s="6"/>
      <c r="P997" s="6"/>
      <c r="Q997" s="6"/>
      <c r="R997" s="6"/>
      <c r="S997" s="6"/>
      <c r="T997" s="6"/>
      <c r="U997" s="6"/>
      <c r="V997" s="130"/>
      <c r="W997" s="130"/>
      <c r="X997" s="6"/>
      <c r="Y997" s="130"/>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row>
    <row r="998" spans="1:51" ht="15.75" customHeight="1">
      <c r="A998" s="6"/>
      <c r="B998" s="6"/>
      <c r="C998" s="6"/>
      <c r="D998" s="6"/>
      <c r="E998" s="6"/>
      <c r="F998" s="6"/>
      <c r="G998" s="130"/>
      <c r="H998" s="6"/>
      <c r="I998" s="6"/>
      <c r="J998" s="6"/>
      <c r="K998" s="6"/>
      <c r="L998" s="6"/>
      <c r="M998" s="6"/>
      <c r="N998" s="6"/>
      <c r="O998" s="6"/>
      <c r="P998" s="6"/>
      <c r="Q998" s="6"/>
      <c r="R998" s="6"/>
      <c r="S998" s="6"/>
      <c r="T998" s="6"/>
      <c r="U998" s="6"/>
      <c r="V998" s="130"/>
      <c r="W998" s="130"/>
      <c r="X998" s="6"/>
      <c r="Y998" s="130"/>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row>
    <row r="999" spans="1:51" ht="15.75" customHeight="1">
      <c r="A999" s="6"/>
      <c r="B999" s="6"/>
      <c r="C999" s="6"/>
      <c r="D999" s="6"/>
      <c r="E999" s="6"/>
      <c r="F999" s="6"/>
      <c r="G999" s="130"/>
      <c r="H999" s="6"/>
      <c r="I999" s="6"/>
      <c r="J999" s="6"/>
      <c r="K999" s="6"/>
      <c r="L999" s="6"/>
      <c r="M999" s="6"/>
      <c r="N999" s="6"/>
      <c r="O999" s="6"/>
      <c r="P999" s="6"/>
      <c r="Q999" s="6"/>
      <c r="R999" s="6"/>
      <c r="S999" s="6"/>
      <c r="T999" s="6"/>
      <c r="U999" s="6"/>
      <c r="V999" s="130"/>
      <c r="W999" s="130"/>
      <c r="X999" s="6"/>
      <c r="Y999" s="130"/>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row>
    <row r="1000" spans="1:51" ht="15.75" customHeight="1">
      <c r="A1000" s="6"/>
      <c r="B1000" s="6"/>
      <c r="C1000" s="6"/>
      <c r="D1000" s="6"/>
      <c r="E1000" s="6"/>
      <c r="F1000" s="6"/>
      <c r="G1000" s="130"/>
      <c r="H1000" s="6"/>
      <c r="I1000" s="6"/>
      <c r="J1000" s="6"/>
      <c r="K1000" s="6"/>
      <c r="L1000" s="6"/>
      <c r="M1000" s="6"/>
      <c r="N1000" s="6"/>
      <c r="O1000" s="6"/>
      <c r="P1000" s="6"/>
      <c r="Q1000" s="6"/>
      <c r="R1000" s="6"/>
      <c r="S1000" s="6"/>
      <c r="T1000" s="6"/>
      <c r="U1000" s="6"/>
      <c r="V1000" s="130"/>
      <c r="W1000" s="130"/>
      <c r="X1000" s="6"/>
      <c r="Y1000" s="130"/>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row>
  </sheetData>
  <sheetProtection password="BB0A" sheet="1" objects="1" scenarios="1"/>
  <autoFilter ref="A8:H223"/>
  <mergeCells count="9">
    <mergeCell ref="X8:Y8"/>
    <mergeCell ref="N1:Y4"/>
    <mergeCell ref="P8:Q8"/>
    <mergeCell ref="R8:S8"/>
    <mergeCell ref="A221:H223"/>
    <mergeCell ref="T8:U8"/>
    <mergeCell ref="V8:W8"/>
    <mergeCell ref="A1:H6"/>
    <mergeCell ref="N8:O8"/>
  </mergeCells>
  <conditionalFormatting sqref="AC11:AC14 AC17:AC18 AC21:AC24 AC27:AC31 AC35:AC39 AC42:AC47 AC51:AC55 AC58:AC68 AC71:AC80 AC84:AC93 AC96:AC102 AC105:AC109 AC113:AC121 AC124:AC133 AC136:AC137 AC141:AC151 AC154:AC157 AC161:AC172 AC175:AC180 AC183:AC188 AC191:AC199 AC203:AC206 AC210:AC214 AC217:AC219 AE11:AE14 AE17:AE18 AE21:AE24 AE27:AE31 AE35:AE39 AE42:AE47 AE51:AE55 AE58:AE68 AE71:AE80 AE84:AE93 AE96:AE102 AE105:AE109 AE113:AE121 AE124:AE133 AE136:AE137 AE141:AE151 AE154:AE157 AE161:AE172 AE175:AE180 AE183:AE188 AE191:AE199 AE203:AE206 AE210:AE214 AE217:AE219">
    <cfRule type="cellIs" dxfId="16" priority="1" operator="equal">
      <formula>"FALTA"</formula>
    </cfRule>
  </conditionalFormatting>
  <pageMargins left="0.59055118110236227" right="0.39370078740157483" top="0.59055118110236227" bottom="0.39370078740157483" header="0" footer="0"/>
  <pageSetup paperSize="9" scale="37" fitToHeight="0" pageOrder="overThenDown" orientation="portrait" r:id="rId1"/>
  <headerFooter>
    <oddFooter>&amp;CPágina &amp;P de</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AL1000"/>
  <sheetViews>
    <sheetView view="pageBreakPreview" topLeftCell="A52" zoomScale="60" zoomScaleNormal="100" workbookViewId="0">
      <selection activeCell="H16" sqref="H16"/>
    </sheetView>
  </sheetViews>
  <sheetFormatPr defaultColWidth="14.42578125" defaultRowHeight="15" customHeight="1"/>
  <cols>
    <col min="1" max="1" width="8.7109375" customWidth="1"/>
    <col min="2" max="2" width="12.140625" customWidth="1"/>
    <col min="3" max="3" width="70.140625" customWidth="1"/>
    <col min="4" max="4" width="21.28515625" hidden="1" customWidth="1"/>
    <col min="5" max="5" width="23.85546875" customWidth="1"/>
    <col min="6" max="6" width="20.42578125" customWidth="1"/>
    <col min="7" max="12" width="22.140625" customWidth="1"/>
    <col min="13" max="14" width="12.140625" customWidth="1"/>
    <col min="15" max="15" width="14.7109375" customWidth="1"/>
    <col min="16" max="16" width="23.5703125" customWidth="1"/>
    <col min="17" max="17" width="22.42578125" customWidth="1"/>
    <col min="18" max="18" width="20.140625" customWidth="1"/>
    <col min="19" max="38" width="12.140625" customWidth="1"/>
  </cols>
  <sheetData>
    <row r="1" spans="1:38" ht="13.5" customHeight="1">
      <c r="B1" s="1"/>
      <c r="C1" s="2"/>
      <c r="D1" s="132"/>
      <c r="E1" s="132"/>
      <c r="F1" s="132"/>
      <c r="G1" s="132"/>
      <c r="H1" s="132"/>
      <c r="I1" s="132"/>
      <c r="J1" s="132"/>
      <c r="K1" s="133"/>
      <c r="L1" s="134"/>
      <c r="M1" s="111"/>
      <c r="N1" s="111"/>
      <c r="O1" s="111"/>
      <c r="P1" s="111"/>
      <c r="Q1" s="111"/>
      <c r="R1" s="111"/>
      <c r="S1" s="31"/>
      <c r="T1" s="31"/>
      <c r="U1" s="31"/>
      <c r="V1" s="31"/>
      <c r="W1" s="31"/>
      <c r="X1" s="31"/>
      <c r="Y1" s="31"/>
      <c r="Z1" s="31"/>
      <c r="AA1" s="31"/>
      <c r="AB1" s="31"/>
      <c r="AC1" s="31"/>
      <c r="AD1" s="31"/>
      <c r="AE1" s="31"/>
      <c r="AF1" s="31"/>
      <c r="AG1" s="31"/>
      <c r="AH1" s="31"/>
      <c r="AI1" s="31"/>
      <c r="AJ1" s="31"/>
      <c r="AK1" s="31"/>
      <c r="AL1" s="31"/>
    </row>
    <row r="2" spans="1:38" ht="24.75" customHeight="1">
      <c r="A2" s="135"/>
      <c r="B2" s="7"/>
      <c r="C2" s="8"/>
      <c r="D2" s="48"/>
      <c r="E2" s="48"/>
      <c r="F2" s="48"/>
      <c r="G2" s="48"/>
      <c r="H2" s="48"/>
      <c r="I2" s="48"/>
      <c r="J2" s="48"/>
      <c r="K2" s="247" t="s">
        <v>22</v>
      </c>
      <c r="L2" s="292"/>
      <c r="M2" s="136"/>
      <c r="N2" s="136"/>
      <c r="O2" s="136"/>
      <c r="P2" s="136"/>
      <c r="Q2" s="136"/>
      <c r="R2" s="136"/>
      <c r="S2" s="135"/>
      <c r="T2" s="135"/>
      <c r="U2" s="135"/>
      <c r="V2" s="135"/>
      <c r="W2" s="135"/>
      <c r="X2" s="135"/>
      <c r="Y2" s="135"/>
      <c r="Z2" s="135"/>
      <c r="AA2" s="135"/>
      <c r="AB2" s="135"/>
      <c r="AC2" s="135"/>
      <c r="AD2" s="135"/>
      <c r="AE2" s="135"/>
      <c r="AF2" s="135"/>
      <c r="AG2" s="135"/>
      <c r="AH2" s="135"/>
      <c r="AI2" s="135"/>
      <c r="AJ2" s="135"/>
      <c r="AK2" s="135"/>
      <c r="AL2" s="135"/>
    </row>
    <row r="3" spans="1:38" ht="24.75" customHeight="1">
      <c r="A3" s="135"/>
      <c r="B3" s="13"/>
      <c r="C3" s="14"/>
      <c r="D3" s="137"/>
      <c r="E3" s="137"/>
      <c r="F3" s="137"/>
      <c r="G3" s="137"/>
      <c r="H3" s="137"/>
      <c r="I3" s="137"/>
      <c r="J3" s="250" t="s">
        <v>31</v>
      </c>
      <c r="K3" s="251"/>
      <c r="L3" s="293"/>
      <c r="M3" s="136"/>
      <c r="N3" s="136"/>
      <c r="O3" s="136"/>
      <c r="P3" s="136"/>
      <c r="Q3" s="136"/>
      <c r="R3" s="136"/>
      <c r="S3" s="135"/>
      <c r="T3" s="135"/>
      <c r="U3" s="135"/>
      <c r="V3" s="135"/>
      <c r="W3" s="135"/>
      <c r="X3" s="135"/>
      <c r="Y3" s="135"/>
      <c r="Z3" s="135"/>
      <c r="AA3" s="135"/>
      <c r="AB3" s="135"/>
      <c r="AC3" s="135"/>
      <c r="AD3" s="135"/>
      <c r="AE3" s="135"/>
      <c r="AF3" s="135"/>
      <c r="AG3" s="135"/>
      <c r="AH3" s="135"/>
      <c r="AI3" s="135"/>
      <c r="AJ3" s="135"/>
      <c r="AK3" s="135"/>
      <c r="AL3" s="135"/>
    </row>
    <row r="4" spans="1:38" ht="24.75" customHeight="1">
      <c r="A4" s="135"/>
      <c r="B4" s="289" t="s">
        <v>2239</v>
      </c>
      <c r="C4" s="240"/>
      <c r="D4" s="240"/>
      <c r="E4" s="240"/>
      <c r="F4" s="240"/>
      <c r="G4" s="240"/>
      <c r="H4" s="240"/>
      <c r="I4" s="240"/>
      <c r="J4" s="240"/>
      <c r="K4" s="240"/>
      <c r="L4" s="240"/>
      <c r="M4" s="136"/>
      <c r="N4" s="136"/>
      <c r="O4" s="136"/>
      <c r="P4" s="136"/>
      <c r="Q4" s="136"/>
      <c r="R4" s="136"/>
      <c r="S4" s="135"/>
      <c r="T4" s="135"/>
      <c r="U4" s="135"/>
      <c r="V4" s="135"/>
      <c r="W4" s="135"/>
      <c r="X4" s="135"/>
      <c r="Y4" s="135"/>
      <c r="Z4" s="135"/>
      <c r="AA4" s="135"/>
      <c r="AB4" s="135"/>
      <c r="AC4" s="135"/>
      <c r="AD4" s="135"/>
      <c r="AE4" s="135"/>
      <c r="AF4" s="135"/>
      <c r="AG4" s="135"/>
      <c r="AH4" s="135"/>
      <c r="AI4" s="135"/>
      <c r="AJ4" s="135"/>
      <c r="AK4" s="135"/>
      <c r="AL4" s="135"/>
    </row>
    <row r="5" spans="1:38" ht="24.75" customHeight="1">
      <c r="A5" s="135"/>
      <c r="B5" s="21" t="s">
        <v>39</v>
      </c>
      <c r="C5" s="243" t="str">
        <f>Orçamento!B5</f>
        <v>IMPLANTAÇÃO DE PRAÇA VOLTADA À CULTURA ROMANI NO JARDIM EUROPA</v>
      </c>
      <c r="D5" s="240"/>
      <c r="E5" s="240"/>
      <c r="F5" s="240"/>
      <c r="G5" s="240"/>
      <c r="H5" s="240"/>
      <c r="I5" s="240"/>
      <c r="J5" s="238"/>
      <c r="K5" s="18" t="str">
        <f>Orçamento!I4</f>
        <v>REV.</v>
      </c>
      <c r="L5" s="20">
        <f>Orçamento!J4</f>
        <v>46232</v>
      </c>
      <c r="M5" s="136"/>
      <c r="N5" s="136"/>
      <c r="O5" s="136"/>
      <c r="P5" s="136"/>
      <c r="Q5" s="136"/>
      <c r="R5" s="136"/>
      <c r="S5" s="135"/>
      <c r="T5" s="135"/>
      <c r="U5" s="135"/>
      <c r="V5" s="135"/>
      <c r="W5" s="135"/>
      <c r="X5" s="135"/>
      <c r="Y5" s="135"/>
      <c r="Z5" s="135"/>
      <c r="AA5" s="135"/>
      <c r="AB5" s="135"/>
      <c r="AC5" s="135"/>
      <c r="AD5" s="135"/>
      <c r="AE5" s="135"/>
      <c r="AF5" s="135"/>
      <c r="AG5" s="135"/>
      <c r="AH5" s="135"/>
      <c r="AI5" s="135"/>
      <c r="AJ5" s="135"/>
      <c r="AK5" s="135"/>
      <c r="AL5" s="135"/>
    </row>
    <row r="6" spans="1:38" ht="24.75" customHeight="1">
      <c r="A6" s="135"/>
      <c r="B6" s="138" t="s">
        <v>45</v>
      </c>
      <c r="C6" s="294" t="str">
        <f>Orçamento!B6</f>
        <v>ALAMEDA ITÁLIA ESQUINA COM RUA YUGOSLAVIA - JARDIM EUROPA, SOROCABA/SP</v>
      </c>
      <c r="D6" s="275"/>
      <c r="E6" s="275"/>
      <c r="F6" s="275"/>
      <c r="G6" s="275"/>
      <c r="H6" s="275"/>
      <c r="I6" s="275"/>
      <c r="J6" s="276"/>
      <c r="K6" s="18" t="s">
        <v>43</v>
      </c>
      <c r="L6" s="139">
        <f>Orçamento!J5</f>
        <v>0.22</v>
      </c>
      <c r="M6" s="136"/>
      <c r="N6" s="136"/>
      <c r="O6" s="136"/>
      <c r="P6" s="136"/>
      <c r="Q6" s="136"/>
      <c r="R6" s="136"/>
      <c r="S6" s="135"/>
      <c r="T6" s="135"/>
      <c r="U6" s="135"/>
      <c r="V6" s="135"/>
      <c r="W6" s="135"/>
      <c r="X6" s="135"/>
      <c r="Y6" s="135"/>
      <c r="Z6" s="135"/>
      <c r="AA6" s="135"/>
      <c r="AB6" s="135"/>
      <c r="AC6" s="135"/>
      <c r="AD6" s="135"/>
      <c r="AE6" s="135"/>
      <c r="AF6" s="135"/>
      <c r="AG6" s="135"/>
      <c r="AH6" s="135"/>
      <c r="AI6" s="135"/>
      <c r="AJ6" s="135"/>
      <c r="AK6" s="135"/>
      <c r="AL6" s="135"/>
    </row>
    <row r="7" spans="1:38" ht="6.75" customHeight="1">
      <c r="B7" s="140"/>
      <c r="C7" s="141"/>
      <c r="D7" s="141"/>
      <c r="E7" s="141"/>
      <c r="F7" s="141"/>
      <c r="G7" s="141"/>
      <c r="H7" s="141"/>
      <c r="I7" s="141"/>
      <c r="J7" s="141"/>
      <c r="K7" s="142"/>
      <c r="L7" s="143"/>
      <c r="M7" s="111"/>
      <c r="N7" s="111"/>
      <c r="O7" s="111"/>
      <c r="P7" s="111"/>
      <c r="Q7" s="111"/>
      <c r="R7" s="111"/>
      <c r="S7" s="31"/>
      <c r="T7" s="31"/>
      <c r="U7" s="31"/>
      <c r="V7" s="31"/>
      <c r="W7" s="31"/>
      <c r="X7" s="31"/>
      <c r="Y7" s="31"/>
      <c r="Z7" s="31"/>
      <c r="AA7" s="31"/>
      <c r="AB7" s="31"/>
      <c r="AC7" s="31"/>
      <c r="AD7" s="31"/>
      <c r="AE7" s="31"/>
      <c r="AF7" s="31"/>
      <c r="AG7" s="31"/>
      <c r="AH7" s="31"/>
      <c r="AI7" s="31"/>
      <c r="AJ7" s="31"/>
      <c r="AK7" s="31"/>
      <c r="AL7" s="31"/>
    </row>
    <row r="8" spans="1:38" ht="42.75" customHeight="1">
      <c r="B8" s="144" t="s">
        <v>51</v>
      </c>
      <c r="C8" s="144" t="s">
        <v>2240</v>
      </c>
      <c r="D8" s="145" t="s">
        <v>2241</v>
      </c>
      <c r="E8" s="145" t="s">
        <v>2242</v>
      </c>
      <c r="F8" s="145" t="s">
        <v>2243</v>
      </c>
      <c r="G8" s="146" t="s">
        <v>134</v>
      </c>
      <c r="H8" s="146" t="s">
        <v>135</v>
      </c>
      <c r="I8" s="146" t="s">
        <v>136</v>
      </c>
      <c r="J8" s="146" t="s">
        <v>137</v>
      </c>
      <c r="K8" s="146" t="s">
        <v>139</v>
      </c>
      <c r="L8" s="146" t="s">
        <v>140</v>
      </c>
      <c r="M8" s="111"/>
      <c r="N8" s="111"/>
      <c r="O8" s="289" t="s">
        <v>79</v>
      </c>
      <c r="P8" s="240"/>
      <c r="Q8" s="240"/>
      <c r="R8" s="238"/>
      <c r="S8" s="6"/>
      <c r="T8" s="6"/>
      <c r="U8" s="6"/>
      <c r="V8" s="6"/>
      <c r="W8" s="6"/>
      <c r="X8" s="6"/>
      <c r="Y8" s="6"/>
      <c r="Z8" s="6"/>
      <c r="AA8" s="6"/>
      <c r="AB8" s="6"/>
      <c r="AC8" s="6"/>
      <c r="AD8" s="6"/>
      <c r="AE8" s="6"/>
      <c r="AF8" s="6"/>
      <c r="AG8" s="6"/>
      <c r="AH8" s="6"/>
      <c r="AI8" s="6"/>
      <c r="AJ8" s="6"/>
      <c r="AK8" s="6"/>
      <c r="AL8" s="6"/>
    </row>
    <row r="9" spans="1:38" ht="24.75" customHeight="1">
      <c r="B9" s="147">
        <v>1</v>
      </c>
      <c r="C9" s="148" t="str">
        <f>VLOOKUP($B9,Orçamento!$A$9:$L$212,4,0)</f>
        <v>SERVIÇOS PRELIMINARES</v>
      </c>
      <c r="D9" s="149">
        <f>VLOOKUP($B9,Orçamento!$A$9:$L$212,11,0)</f>
        <v>35224.550000000003</v>
      </c>
      <c r="E9" s="150">
        <f>VLOOKUP($B9,Orçamento!$A$9:$L$212,12,0)</f>
        <v>42955.560000000005</v>
      </c>
      <c r="F9" s="151">
        <f t="shared" ref="F9:F10" si="0">E9/$E$68</f>
        <v>0.24770460318015003</v>
      </c>
      <c r="G9" s="152"/>
      <c r="H9" s="153"/>
      <c r="I9" s="153"/>
      <c r="J9" s="153"/>
      <c r="K9" s="153"/>
      <c r="L9" s="154"/>
      <c r="M9" s="111"/>
      <c r="N9" s="111"/>
      <c r="O9" s="155"/>
      <c r="P9" s="156"/>
      <c r="Q9" s="157"/>
      <c r="R9" s="158"/>
      <c r="S9" s="31"/>
      <c r="T9" s="31"/>
      <c r="U9" s="31"/>
      <c r="V9" s="31"/>
      <c r="W9" s="31"/>
      <c r="X9" s="31"/>
      <c r="Y9" s="31"/>
      <c r="Z9" s="31"/>
      <c r="AA9" s="31"/>
      <c r="AB9" s="31"/>
      <c r="AC9" s="31"/>
      <c r="AD9" s="31"/>
      <c r="AE9" s="31"/>
      <c r="AF9" s="31"/>
      <c r="AG9" s="31"/>
      <c r="AH9" s="31"/>
      <c r="AI9" s="31"/>
      <c r="AJ9" s="31"/>
      <c r="AK9" s="31"/>
      <c r="AL9" s="31"/>
    </row>
    <row r="10" spans="1:38" ht="24.75" customHeight="1">
      <c r="A10" s="111" t="s">
        <v>749</v>
      </c>
      <c r="B10" s="159" t="s">
        <v>100</v>
      </c>
      <c r="C10" s="160" t="str">
        <f>VLOOKUP($B10,Orçamento!$A$9:$L$212,4,0)</f>
        <v>CANTEIRO DE OBRAS</v>
      </c>
      <c r="D10" s="161">
        <f>VLOOKUP($B10,Orçamento!$A$9:$L$212,11,0)</f>
        <v>16761.72</v>
      </c>
      <c r="E10" s="162">
        <f>VLOOKUP($B10,Orçamento!$A$9:$L$212,12,0)</f>
        <v>20448.22</v>
      </c>
      <c r="F10" s="163">
        <f t="shared" si="0"/>
        <v>0.11791531109920129</v>
      </c>
      <c r="G10" s="164">
        <f>VLOOKUP($B10,'CRON. AUXILIAR'!$A$9:$Y$220,G$78,0)</f>
        <v>12184.39</v>
      </c>
      <c r="H10" s="164">
        <f>VLOOKUP($B10,'CRON. AUXILIAR'!$A$9:$Y$220,H$78,0)</f>
        <v>2754.6099999999997</v>
      </c>
      <c r="I10" s="164">
        <f>VLOOKUP($B10,'CRON. AUXILIAR'!$A$9:$Y$220,I$78,0)</f>
        <v>2754.6099999999997</v>
      </c>
      <c r="J10" s="164">
        <f>VLOOKUP($B10,'CRON. AUXILIAR'!$A$9:$Y$220,J$78,0)</f>
        <v>2754.6099999999997</v>
      </c>
      <c r="K10" s="164">
        <f>VLOOKUP($B10,'CRON. AUXILIAR'!$A$9:$Y$220,K$78,0)</f>
        <v>0</v>
      </c>
      <c r="L10" s="164">
        <f>VLOOKUP($B10,'CRON. AUXILIAR'!$A$9:$Y$220,L$78,0)</f>
        <v>0</v>
      </c>
      <c r="M10" s="111"/>
      <c r="N10" s="111"/>
      <c r="O10" s="155"/>
      <c r="P10" s="156"/>
      <c r="Q10" s="157">
        <f>SUM(G10:L10)</f>
        <v>20448.22</v>
      </c>
      <c r="R10" s="158" t="str">
        <f>IF(Q10=E10,"OK","NOK")</f>
        <v>OK</v>
      </c>
      <c r="S10" s="31"/>
      <c r="T10" s="31"/>
      <c r="U10" s="31"/>
      <c r="V10" s="31"/>
      <c r="W10" s="31"/>
      <c r="X10" s="31"/>
      <c r="Y10" s="31"/>
      <c r="Z10" s="31"/>
      <c r="AA10" s="31"/>
      <c r="AB10" s="31"/>
      <c r="AC10" s="31"/>
      <c r="AD10" s="31"/>
      <c r="AE10" s="31"/>
      <c r="AF10" s="31"/>
      <c r="AG10" s="31"/>
      <c r="AH10" s="31"/>
      <c r="AI10" s="31"/>
      <c r="AJ10" s="31"/>
      <c r="AK10" s="31"/>
      <c r="AL10" s="31"/>
    </row>
    <row r="11" spans="1:38" ht="24.75" customHeight="1">
      <c r="A11" s="31" t="s">
        <v>2244</v>
      </c>
      <c r="B11" s="165"/>
      <c r="C11" s="166"/>
      <c r="D11" s="167"/>
      <c r="E11" s="168"/>
      <c r="F11" s="169"/>
      <c r="G11" s="170">
        <f t="shared" ref="G11:L11" si="1">G10/$E10</f>
        <v>0.59586555700202748</v>
      </c>
      <c r="H11" s="170">
        <f t="shared" si="1"/>
        <v>0.13471148099932412</v>
      </c>
      <c r="I11" s="170">
        <f t="shared" si="1"/>
        <v>0.13471148099932412</v>
      </c>
      <c r="J11" s="170">
        <f t="shared" si="1"/>
        <v>0.13471148099932412</v>
      </c>
      <c r="K11" s="170">
        <f t="shared" si="1"/>
        <v>0</v>
      </c>
      <c r="L11" s="170">
        <f t="shared" si="1"/>
        <v>0</v>
      </c>
      <c r="M11" s="111"/>
      <c r="N11" s="111"/>
      <c r="O11" s="171">
        <f>SUM(G11:L11)</f>
        <v>1</v>
      </c>
      <c r="P11" s="172" t="str">
        <f>IF(O11=1,"OK","NOK")</f>
        <v>OK</v>
      </c>
      <c r="Q11" s="173"/>
      <c r="R11" s="174"/>
      <c r="S11" s="31"/>
      <c r="T11" s="31"/>
      <c r="U11" s="31"/>
      <c r="V11" s="31"/>
      <c r="W11" s="31"/>
      <c r="X11" s="31"/>
      <c r="Y11" s="31"/>
      <c r="Z11" s="31"/>
      <c r="AA11" s="31"/>
      <c r="AB11" s="31"/>
      <c r="AC11" s="31"/>
      <c r="AD11" s="31"/>
      <c r="AE11" s="31"/>
      <c r="AF11" s="31"/>
      <c r="AG11" s="31"/>
      <c r="AH11" s="31"/>
      <c r="AI11" s="31"/>
      <c r="AJ11" s="31"/>
      <c r="AK11" s="31"/>
      <c r="AL11" s="31"/>
    </row>
    <row r="12" spans="1:38" ht="24.75" customHeight="1">
      <c r="A12" s="111" t="s">
        <v>749</v>
      </c>
      <c r="B12" s="159" t="s">
        <v>191</v>
      </c>
      <c r="C12" s="160" t="str">
        <f>VLOOKUP($B12,Orçamento!$A$9:$L$212,4,0)</f>
        <v>LOCAÇÃO DE OBRA</v>
      </c>
      <c r="D12" s="161">
        <f>VLOOKUP($B12,Orçamento!$A$9:$L$212,11,0)</f>
        <v>454.18</v>
      </c>
      <c r="E12" s="162">
        <f>VLOOKUP($B12,Orçamento!$A$9:$L$212,12,0)</f>
        <v>552.76</v>
      </c>
      <c r="F12" s="163">
        <f>E12/$E$68</f>
        <v>3.1875081236016878E-3</v>
      </c>
      <c r="G12" s="164">
        <f>VLOOKUP($B12,'CRON. AUXILIAR'!$A$9:$Y$220,G$78,0)</f>
        <v>552.76</v>
      </c>
      <c r="H12" s="164">
        <f>VLOOKUP($B12,'CRON. AUXILIAR'!$A$9:$Y$220,H$78,0)</f>
        <v>0</v>
      </c>
      <c r="I12" s="164">
        <f>VLOOKUP($B12,'CRON. AUXILIAR'!$A$9:$Y$220,I$78,0)</f>
        <v>0</v>
      </c>
      <c r="J12" s="164">
        <f>VLOOKUP($B12,'CRON. AUXILIAR'!$A$9:$Y$220,J$78,0)</f>
        <v>0</v>
      </c>
      <c r="K12" s="164">
        <f>VLOOKUP($B12,'CRON. AUXILIAR'!$A$9:$Y$220,K$78,0)</f>
        <v>0</v>
      </c>
      <c r="L12" s="164">
        <f>VLOOKUP($B12,'CRON. AUXILIAR'!$A$9:$Y$220,L$78,0)</f>
        <v>0</v>
      </c>
      <c r="M12" s="111"/>
      <c r="N12" s="111"/>
      <c r="O12" s="155"/>
      <c r="P12" s="156"/>
      <c r="Q12" s="157">
        <f>SUM(G12:L12)</f>
        <v>552.76</v>
      </c>
      <c r="R12" s="158" t="str">
        <f>IF(Q12=E12,"OK","NOK")</f>
        <v>OK</v>
      </c>
      <c r="S12" s="31"/>
      <c r="T12" s="31"/>
      <c r="U12" s="31"/>
      <c r="V12" s="31"/>
      <c r="W12" s="31"/>
      <c r="X12" s="31"/>
      <c r="Y12" s="31"/>
      <c r="Z12" s="31"/>
      <c r="AA12" s="31"/>
      <c r="AB12" s="31"/>
      <c r="AC12" s="31"/>
      <c r="AD12" s="31"/>
      <c r="AE12" s="31"/>
      <c r="AF12" s="31"/>
      <c r="AG12" s="31"/>
      <c r="AH12" s="31"/>
      <c r="AI12" s="31"/>
      <c r="AJ12" s="31"/>
      <c r="AK12" s="31"/>
      <c r="AL12" s="31"/>
    </row>
    <row r="13" spans="1:38" ht="24.75" customHeight="1">
      <c r="A13" s="31" t="s">
        <v>2244</v>
      </c>
      <c r="B13" s="165"/>
      <c r="C13" s="166"/>
      <c r="D13" s="167"/>
      <c r="E13" s="168"/>
      <c r="F13" s="169"/>
      <c r="G13" s="170">
        <f t="shared" ref="G13:L13" si="2">G12/$E12</f>
        <v>1</v>
      </c>
      <c r="H13" s="170">
        <f t="shared" si="2"/>
        <v>0</v>
      </c>
      <c r="I13" s="170">
        <f t="shared" si="2"/>
        <v>0</v>
      </c>
      <c r="J13" s="170">
        <f t="shared" si="2"/>
        <v>0</v>
      </c>
      <c r="K13" s="170">
        <f t="shared" si="2"/>
        <v>0</v>
      </c>
      <c r="L13" s="170">
        <f t="shared" si="2"/>
        <v>0</v>
      </c>
      <c r="M13" s="111"/>
      <c r="N13" s="111"/>
      <c r="O13" s="171">
        <f>SUM(G13:L13)</f>
        <v>1</v>
      </c>
      <c r="P13" s="172" t="str">
        <f>IF(O13=1,"OK","NOK")</f>
        <v>OK</v>
      </c>
      <c r="Q13" s="173"/>
      <c r="R13" s="174"/>
      <c r="S13" s="31"/>
      <c r="T13" s="31"/>
      <c r="U13" s="31"/>
      <c r="V13" s="31"/>
      <c r="W13" s="31"/>
      <c r="X13" s="31"/>
      <c r="Y13" s="31"/>
      <c r="Z13" s="31"/>
      <c r="AA13" s="31"/>
      <c r="AB13" s="31"/>
      <c r="AC13" s="31"/>
      <c r="AD13" s="31"/>
      <c r="AE13" s="31"/>
      <c r="AF13" s="31"/>
      <c r="AG13" s="31"/>
      <c r="AH13" s="31"/>
      <c r="AI13" s="31"/>
      <c r="AJ13" s="31"/>
      <c r="AK13" s="31"/>
      <c r="AL13" s="31"/>
    </row>
    <row r="14" spans="1:38" ht="24.75" customHeight="1">
      <c r="A14" s="111" t="s">
        <v>749</v>
      </c>
      <c r="B14" s="159" t="s">
        <v>225</v>
      </c>
      <c r="C14" s="160" t="str">
        <f>VLOOKUP($B14,Orçamento!$A$9:$L$212,4,0)</f>
        <v>LIMPEZA DO TERRENO</v>
      </c>
      <c r="D14" s="161">
        <f>VLOOKUP($B14,Orçamento!$A$9:$L$212,11,0)</f>
        <v>12394</v>
      </c>
      <c r="E14" s="162">
        <f>VLOOKUP($B14,Orçamento!$A$9:$L$212,12,0)</f>
        <v>15105.529999999999</v>
      </c>
      <c r="F14" s="163">
        <f>E14/$E$68</f>
        <v>8.7106519260273893E-2</v>
      </c>
      <c r="G14" s="164">
        <f>VLOOKUP($B14,'CRON. AUXILIAR'!$A$9:$Y$220,G$78,0)</f>
        <v>15105.529999999999</v>
      </c>
      <c r="H14" s="164">
        <f>VLOOKUP($B14,'CRON. AUXILIAR'!$A$9:$Y$220,H$78,0)</f>
        <v>0</v>
      </c>
      <c r="I14" s="164">
        <f>VLOOKUP($B14,'CRON. AUXILIAR'!$A$9:$Y$220,I$78,0)</f>
        <v>0</v>
      </c>
      <c r="J14" s="164">
        <f>VLOOKUP($B14,'CRON. AUXILIAR'!$A$9:$Y$220,J$78,0)</f>
        <v>0</v>
      </c>
      <c r="K14" s="164">
        <f>VLOOKUP($B14,'CRON. AUXILIAR'!$A$9:$Y$220,K$78,0)</f>
        <v>0</v>
      </c>
      <c r="L14" s="164">
        <f>VLOOKUP($B14,'CRON. AUXILIAR'!$A$9:$Y$220,L$78,0)</f>
        <v>0</v>
      </c>
      <c r="M14" s="111"/>
      <c r="N14" s="111"/>
      <c r="O14" s="155"/>
      <c r="P14" s="156"/>
      <c r="Q14" s="157">
        <f>SUM(G14:L14)</f>
        <v>15105.529999999999</v>
      </c>
      <c r="R14" s="158" t="str">
        <f>IF(Q14=E14,"OK","NOK")</f>
        <v>OK</v>
      </c>
      <c r="S14" s="31"/>
      <c r="T14" s="31"/>
      <c r="U14" s="31"/>
      <c r="V14" s="31"/>
      <c r="W14" s="31"/>
      <c r="X14" s="31"/>
      <c r="Y14" s="31"/>
      <c r="Z14" s="31"/>
      <c r="AA14" s="31"/>
      <c r="AB14" s="31"/>
      <c r="AC14" s="31"/>
      <c r="AD14" s="31"/>
      <c r="AE14" s="31"/>
      <c r="AF14" s="31"/>
      <c r="AG14" s="31"/>
      <c r="AH14" s="31"/>
      <c r="AI14" s="31"/>
      <c r="AJ14" s="31"/>
      <c r="AK14" s="31"/>
      <c r="AL14" s="31"/>
    </row>
    <row r="15" spans="1:38" ht="24.75" customHeight="1">
      <c r="A15" s="31" t="s">
        <v>2244</v>
      </c>
      <c r="B15" s="165"/>
      <c r="C15" s="166"/>
      <c r="D15" s="167"/>
      <c r="E15" s="168"/>
      <c r="F15" s="169"/>
      <c r="G15" s="170">
        <f t="shared" ref="G15:L15" si="3">G14/$E14</f>
        <v>1</v>
      </c>
      <c r="H15" s="170">
        <f t="shared" si="3"/>
        <v>0</v>
      </c>
      <c r="I15" s="170">
        <f t="shared" si="3"/>
        <v>0</v>
      </c>
      <c r="J15" s="170">
        <f t="shared" si="3"/>
        <v>0</v>
      </c>
      <c r="K15" s="170">
        <f t="shared" si="3"/>
        <v>0</v>
      </c>
      <c r="L15" s="170">
        <f t="shared" si="3"/>
        <v>0</v>
      </c>
      <c r="M15" s="111"/>
      <c r="N15" s="111"/>
      <c r="O15" s="171">
        <f>SUM(G15:L15)</f>
        <v>1</v>
      </c>
      <c r="P15" s="172" t="str">
        <f>IF(O15=1,"OK","NOK")</f>
        <v>OK</v>
      </c>
      <c r="Q15" s="173"/>
      <c r="R15" s="174"/>
      <c r="S15" s="31"/>
      <c r="T15" s="31"/>
      <c r="U15" s="31"/>
      <c r="V15" s="31"/>
      <c r="W15" s="31"/>
      <c r="X15" s="31"/>
      <c r="Y15" s="31"/>
      <c r="Z15" s="31"/>
      <c r="AA15" s="31"/>
      <c r="AB15" s="31"/>
      <c r="AC15" s="31"/>
      <c r="AD15" s="31"/>
      <c r="AE15" s="31"/>
      <c r="AF15" s="31"/>
      <c r="AG15" s="31"/>
      <c r="AH15" s="31"/>
      <c r="AI15" s="31"/>
      <c r="AJ15" s="31"/>
      <c r="AK15" s="31"/>
      <c r="AL15" s="31"/>
    </row>
    <row r="16" spans="1:38" ht="24.75" customHeight="1">
      <c r="A16" s="111" t="s">
        <v>749</v>
      </c>
      <c r="B16" s="159" t="s">
        <v>266</v>
      </c>
      <c r="C16" s="160" t="str">
        <f>VLOOKUP($B16,Orçamento!$A$9:$L$212,4,0)</f>
        <v>TERRAPLANAGEM</v>
      </c>
      <c r="D16" s="161">
        <f>VLOOKUP($B16,Orçamento!$A$9:$L$212,11,0)</f>
        <v>5614.65</v>
      </c>
      <c r="E16" s="162">
        <f>VLOOKUP($B16,Orçamento!$A$9:$L$212,12,0)</f>
        <v>6849.0499999999993</v>
      </c>
      <c r="F16" s="163">
        <f>E16/$E$68</f>
        <v>3.9495264697073117E-2</v>
      </c>
      <c r="G16" s="164">
        <f>VLOOKUP($B16,'CRON. AUXILIAR'!$A$9:$Y$220,G$78,0)</f>
        <v>6849.0499999999993</v>
      </c>
      <c r="H16" s="164">
        <f>VLOOKUP($B16,'CRON. AUXILIAR'!$A$9:$Y$220,H$78,0)</f>
        <v>0</v>
      </c>
      <c r="I16" s="164">
        <f>VLOOKUP($B16,'CRON. AUXILIAR'!$A$9:$Y$220,I$78,0)</f>
        <v>0</v>
      </c>
      <c r="J16" s="164">
        <f>VLOOKUP($B16,'CRON. AUXILIAR'!$A$9:$Y$220,J$78,0)</f>
        <v>0</v>
      </c>
      <c r="K16" s="164">
        <f>VLOOKUP($B16,'CRON. AUXILIAR'!$A$9:$Y$220,K$78,0)</f>
        <v>0</v>
      </c>
      <c r="L16" s="164">
        <f>VLOOKUP($B16,'CRON. AUXILIAR'!$A$9:$Y$220,L$78,0)</f>
        <v>0</v>
      </c>
      <c r="M16" s="111"/>
      <c r="N16" s="111"/>
      <c r="O16" s="155"/>
      <c r="P16" s="156"/>
      <c r="Q16" s="157">
        <f>SUM(G16:L16)</f>
        <v>6849.0499999999993</v>
      </c>
      <c r="R16" s="158" t="str">
        <f>IF(Q16=E16,"OK","NOK")</f>
        <v>OK</v>
      </c>
      <c r="S16" s="31"/>
      <c r="T16" s="31"/>
      <c r="U16" s="31"/>
      <c r="V16" s="31"/>
      <c r="W16" s="31"/>
      <c r="X16" s="31"/>
      <c r="Y16" s="31"/>
      <c r="Z16" s="31"/>
      <c r="AA16" s="31"/>
      <c r="AB16" s="31"/>
      <c r="AC16" s="31"/>
      <c r="AD16" s="31"/>
      <c r="AE16" s="31"/>
      <c r="AF16" s="31"/>
      <c r="AG16" s="31"/>
      <c r="AH16" s="31"/>
      <c r="AI16" s="31"/>
      <c r="AJ16" s="31"/>
      <c r="AK16" s="31"/>
      <c r="AL16" s="31"/>
    </row>
    <row r="17" spans="1:38" ht="24.75" customHeight="1">
      <c r="A17" s="31" t="s">
        <v>2244</v>
      </c>
      <c r="B17" s="165"/>
      <c r="C17" s="166"/>
      <c r="D17" s="167"/>
      <c r="E17" s="168"/>
      <c r="F17" s="169"/>
      <c r="G17" s="170">
        <f t="shared" ref="G17:L17" si="4">G16/$E16</f>
        <v>1</v>
      </c>
      <c r="H17" s="170">
        <f t="shared" si="4"/>
        <v>0</v>
      </c>
      <c r="I17" s="170">
        <f t="shared" si="4"/>
        <v>0</v>
      </c>
      <c r="J17" s="170">
        <f t="shared" si="4"/>
        <v>0</v>
      </c>
      <c r="K17" s="170">
        <f t="shared" si="4"/>
        <v>0</v>
      </c>
      <c r="L17" s="170">
        <f t="shared" si="4"/>
        <v>0</v>
      </c>
      <c r="M17" s="111"/>
      <c r="N17" s="111"/>
      <c r="O17" s="171">
        <f>SUM(G17:L17)</f>
        <v>1</v>
      </c>
      <c r="P17" s="172" t="str">
        <f>IF(O17=1,"OK","NOK")</f>
        <v>OK</v>
      </c>
      <c r="Q17" s="173"/>
      <c r="R17" s="174"/>
      <c r="S17" s="31"/>
      <c r="T17" s="31"/>
      <c r="U17" s="31"/>
      <c r="V17" s="31"/>
      <c r="W17" s="31"/>
      <c r="X17" s="31"/>
      <c r="Y17" s="31"/>
      <c r="Z17" s="31"/>
      <c r="AA17" s="31"/>
      <c r="AB17" s="31"/>
      <c r="AC17" s="31"/>
      <c r="AD17" s="31"/>
      <c r="AE17" s="31"/>
      <c r="AF17" s="31"/>
      <c r="AG17" s="31"/>
      <c r="AH17" s="31"/>
      <c r="AI17" s="31"/>
      <c r="AJ17" s="31"/>
      <c r="AK17" s="31"/>
      <c r="AL17" s="31"/>
    </row>
    <row r="18" spans="1:38" ht="24.75" customHeight="1">
      <c r="B18" s="147">
        <v>2</v>
      </c>
      <c r="C18" s="148" t="str">
        <f>VLOOKUP($B18,Orçamento!$A$9:$L$212,4,0)</f>
        <v>EXECUÇÃO DE PISOS</v>
      </c>
      <c r="D18" s="149">
        <f>VLOOKUP($B18,Orçamento!$A$9:$L$212,11,0)</f>
        <v>32075.449999999997</v>
      </c>
      <c r="E18" s="150">
        <f>VLOOKUP($B18,Orçamento!$A$9:$L$212,12,0)</f>
        <v>39128.350000000006</v>
      </c>
      <c r="F18" s="151">
        <f t="shared" ref="F18:F19" si="5">E18/$E$68</f>
        <v>0.22563487496948065</v>
      </c>
      <c r="G18" s="152"/>
      <c r="H18" s="153"/>
      <c r="I18" s="153"/>
      <c r="J18" s="153"/>
      <c r="K18" s="153"/>
      <c r="L18" s="154"/>
      <c r="M18" s="111"/>
      <c r="N18" s="111"/>
      <c r="O18" s="155"/>
      <c r="P18" s="156"/>
      <c r="Q18" s="157"/>
      <c r="R18" s="158"/>
      <c r="S18" s="31"/>
      <c r="T18" s="31"/>
      <c r="U18" s="31"/>
      <c r="V18" s="31"/>
      <c r="W18" s="31"/>
      <c r="X18" s="31"/>
      <c r="Y18" s="31"/>
      <c r="Z18" s="31"/>
      <c r="AA18" s="31"/>
      <c r="AB18" s="31"/>
      <c r="AC18" s="31"/>
      <c r="AD18" s="31"/>
      <c r="AE18" s="31"/>
      <c r="AF18" s="31"/>
      <c r="AG18" s="31"/>
      <c r="AH18" s="31"/>
      <c r="AI18" s="31"/>
      <c r="AJ18" s="31"/>
      <c r="AK18" s="31"/>
      <c r="AL18" s="31"/>
    </row>
    <row r="19" spans="1:38" ht="24.75" customHeight="1">
      <c r="A19" s="111" t="s">
        <v>749</v>
      </c>
      <c r="B19" s="159" t="s">
        <v>338</v>
      </c>
      <c r="C19" s="160" t="str">
        <f>VLOOKUP($B19,Orçamento!$A$9:$L$212,4,0)</f>
        <v>PISO INTERTRAVADO - PRAÇA</v>
      </c>
      <c r="D19" s="161">
        <f>VLOOKUP($B19,Orçamento!$A$9:$L$212,11,0)</f>
        <v>25634.719999999998</v>
      </c>
      <c r="E19" s="162">
        <f>VLOOKUP($B19,Orçamento!$A$9:$L$212,12,0)</f>
        <v>31271.47</v>
      </c>
      <c r="F19" s="163">
        <f t="shared" si="5"/>
        <v>0.1803279265177771</v>
      </c>
      <c r="G19" s="164">
        <f>VLOOKUP($B19,'CRON. AUXILIAR'!$A$9:$Y$220,G$78,0)</f>
        <v>2126.85</v>
      </c>
      <c r="H19" s="164">
        <f>VLOOKUP($B19,'CRON. AUXILIAR'!$A$9:$Y$220,H$78,0)</f>
        <v>29144.620000000003</v>
      </c>
      <c r="I19" s="164">
        <f>VLOOKUP($B19,'CRON. AUXILIAR'!$A$9:$Y$220,I$78,0)</f>
        <v>0</v>
      </c>
      <c r="J19" s="164">
        <f>VLOOKUP($B19,'CRON. AUXILIAR'!$A$9:$Y$220,J$78,0)</f>
        <v>0</v>
      </c>
      <c r="K19" s="164">
        <f>VLOOKUP($B19,'CRON. AUXILIAR'!$A$9:$Y$220,K$78,0)</f>
        <v>0</v>
      </c>
      <c r="L19" s="164">
        <f>VLOOKUP($B19,'CRON. AUXILIAR'!$A$9:$Y$220,L$78,0)</f>
        <v>0</v>
      </c>
      <c r="M19" s="111"/>
      <c r="N19" s="111"/>
      <c r="O19" s="155"/>
      <c r="P19" s="156"/>
      <c r="Q19" s="157">
        <f>SUM(G19:L19)</f>
        <v>31271.47</v>
      </c>
      <c r="R19" s="158" t="str">
        <f>IF(Q19=E19,"OK","NOK")</f>
        <v>OK</v>
      </c>
      <c r="S19" s="31"/>
      <c r="T19" s="31"/>
      <c r="U19" s="31"/>
      <c r="V19" s="31"/>
      <c r="W19" s="31"/>
      <c r="X19" s="31"/>
      <c r="Y19" s="31"/>
      <c r="Z19" s="31"/>
      <c r="AA19" s="31"/>
      <c r="AB19" s="31"/>
      <c r="AC19" s="31"/>
      <c r="AD19" s="31"/>
      <c r="AE19" s="31"/>
      <c r="AF19" s="31"/>
      <c r="AG19" s="31"/>
      <c r="AH19" s="31"/>
      <c r="AI19" s="31"/>
      <c r="AJ19" s="31"/>
      <c r="AK19" s="31"/>
      <c r="AL19" s="31"/>
    </row>
    <row r="20" spans="1:38" ht="24.75" customHeight="1">
      <c r="A20" s="31" t="s">
        <v>2244</v>
      </c>
      <c r="B20" s="165"/>
      <c r="C20" s="166"/>
      <c r="D20" s="167"/>
      <c r="E20" s="168"/>
      <c r="F20" s="169"/>
      <c r="G20" s="170">
        <f t="shared" ref="G20:L20" si="6">G19/$E19</f>
        <v>6.8012472710748798E-2</v>
      </c>
      <c r="H20" s="170">
        <f t="shared" si="6"/>
        <v>0.93198752728925127</v>
      </c>
      <c r="I20" s="170">
        <f t="shared" si="6"/>
        <v>0</v>
      </c>
      <c r="J20" s="170">
        <f t="shared" si="6"/>
        <v>0</v>
      </c>
      <c r="K20" s="170">
        <f t="shared" si="6"/>
        <v>0</v>
      </c>
      <c r="L20" s="170">
        <f t="shared" si="6"/>
        <v>0</v>
      </c>
      <c r="M20" s="111"/>
      <c r="N20" s="111"/>
      <c r="O20" s="171">
        <f>SUM(G20:L20)</f>
        <v>1</v>
      </c>
      <c r="P20" s="172" t="str">
        <f>IF(O20=1,"OK","NOK")</f>
        <v>OK</v>
      </c>
      <c r="Q20" s="173"/>
      <c r="R20" s="174"/>
      <c r="S20" s="31"/>
      <c r="T20" s="31"/>
      <c r="U20" s="31"/>
      <c r="V20" s="31"/>
      <c r="W20" s="31"/>
      <c r="X20" s="31"/>
      <c r="Y20" s="31"/>
      <c r="Z20" s="31"/>
      <c r="AA20" s="31"/>
      <c r="AB20" s="31"/>
      <c r="AC20" s="31"/>
      <c r="AD20" s="31"/>
      <c r="AE20" s="31"/>
      <c r="AF20" s="31"/>
      <c r="AG20" s="31"/>
      <c r="AH20" s="31"/>
      <c r="AI20" s="31"/>
      <c r="AJ20" s="31"/>
      <c r="AK20" s="31"/>
      <c r="AL20" s="31"/>
    </row>
    <row r="21" spans="1:38" ht="24.75" customHeight="1">
      <c r="A21" s="111" t="s">
        <v>749</v>
      </c>
      <c r="B21" s="159" t="s">
        <v>447</v>
      </c>
      <c r="C21" s="160" t="str">
        <f>VLOOKUP($B21,Orçamento!$A$9:$L$212,4,0)</f>
        <v>CONCRETO - PASSEIO PÚBLICO</v>
      </c>
      <c r="D21" s="161">
        <f>VLOOKUP($B21,Orçamento!$A$9:$L$212,11,0)</f>
        <v>6440.73</v>
      </c>
      <c r="E21" s="162">
        <f>VLOOKUP($B21,Orçamento!$A$9:$L$212,12,0)</f>
        <v>7856.88</v>
      </c>
      <c r="F21" s="163">
        <f>E21/$E$68</f>
        <v>4.5306948451703501E-2</v>
      </c>
      <c r="G21" s="164">
        <f>VLOOKUP($B21,'CRON. AUXILIAR'!$A$9:$Y$220,G$78,0)</f>
        <v>660.44</v>
      </c>
      <c r="H21" s="164">
        <f>VLOOKUP($B21,'CRON. AUXILIAR'!$A$9:$Y$220,H$78,0)</f>
        <v>7196.44</v>
      </c>
      <c r="I21" s="164">
        <f>VLOOKUP($B21,'CRON. AUXILIAR'!$A$9:$Y$220,I$78,0)</f>
        <v>0</v>
      </c>
      <c r="J21" s="164">
        <f>VLOOKUP($B21,'CRON. AUXILIAR'!$A$9:$Y$220,J$78,0)</f>
        <v>0</v>
      </c>
      <c r="K21" s="164">
        <f>VLOOKUP($B21,'CRON. AUXILIAR'!$A$9:$Y$220,K$78,0)</f>
        <v>0</v>
      </c>
      <c r="L21" s="164">
        <f>VLOOKUP($B21,'CRON. AUXILIAR'!$A$9:$Y$220,L$78,0)</f>
        <v>0</v>
      </c>
      <c r="M21" s="111"/>
      <c r="N21" s="111"/>
      <c r="O21" s="155"/>
      <c r="P21" s="156"/>
      <c r="Q21" s="157">
        <f>SUM(G21:L21)</f>
        <v>7856.8799999999992</v>
      </c>
      <c r="R21" s="158" t="str">
        <f>IF(Q21=E21,"OK","NOK")</f>
        <v>OK</v>
      </c>
      <c r="S21" s="31"/>
      <c r="T21" s="31"/>
      <c r="U21" s="31"/>
      <c r="V21" s="31"/>
      <c r="W21" s="31"/>
      <c r="X21" s="31"/>
      <c r="Y21" s="31"/>
      <c r="Z21" s="31"/>
      <c r="AA21" s="31"/>
      <c r="AB21" s="31"/>
      <c r="AC21" s="31"/>
      <c r="AD21" s="31"/>
      <c r="AE21" s="31"/>
      <c r="AF21" s="31"/>
      <c r="AG21" s="31"/>
      <c r="AH21" s="31"/>
      <c r="AI21" s="31"/>
      <c r="AJ21" s="31"/>
      <c r="AK21" s="31"/>
      <c r="AL21" s="31"/>
    </row>
    <row r="22" spans="1:38" ht="24.75" customHeight="1">
      <c r="A22" s="31" t="s">
        <v>2244</v>
      </c>
      <c r="B22" s="165"/>
      <c r="C22" s="166"/>
      <c r="D22" s="167"/>
      <c r="E22" s="168"/>
      <c r="F22" s="169"/>
      <c r="G22" s="170">
        <f t="shared" ref="G22:L22" si="7">G21/$E21</f>
        <v>8.4058812149351916E-2</v>
      </c>
      <c r="H22" s="170">
        <f t="shared" si="7"/>
        <v>0.91594118785064804</v>
      </c>
      <c r="I22" s="170">
        <f t="shared" si="7"/>
        <v>0</v>
      </c>
      <c r="J22" s="170">
        <f t="shared" si="7"/>
        <v>0</v>
      </c>
      <c r="K22" s="170">
        <f t="shared" si="7"/>
        <v>0</v>
      </c>
      <c r="L22" s="170">
        <f t="shared" si="7"/>
        <v>0</v>
      </c>
      <c r="M22" s="111"/>
      <c r="N22" s="111"/>
      <c r="O22" s="171">
        <f>SUM(G22:L22)</f>
        <v>1</v>
      </c>
      <c r="P22" s="172" t="str">
        <f>IF(O22=1,"OK","NOK")</f>
        <v>OK</v>
      </c>
      <c r="Q22" s="173"/>
      <c r="R22" s="174"/>
      <c r="S22" s="31"/>
      <c r="T22" s="31"/>
      <c r="U22" s="31"/>
      <c r="V22" s="31"/>
      <c r="W22" s="31"/>
      <c r="X22" s="31"/>
      <c r="Y22" s="31"/>
      <c r="Z22" s="31"/>
      <c r="AA22" s="31"/>
      <c r="AB22" s="31"/>
      <c r="AC22" s="31"/>
      <c r="AD22" s="31"/>
      <c r="AE22" s="31"/>
      <c r="AF22" s="31"/>
      <c r="AG22" s="31"/>
      <c r="AH22" s="31"/>
      <c r="AI22" s="31"/>
      <c r="AJ22" s="31"/>
      <c r="AK22" s="31"/>
      <c r="AL22" s="31"/>
    </row>
    <row r="23" spans="1:38" ht="24.75" customHeight="1">
      <c r="B23" s="147">
        <v>3</v>
      </c>
      <c r="C23" s="148" t="str">
        <f>VLOOKUP($B23,Orçamento!$A$9:$L$212,4,0)</f>
        <v>CONTRUÇÃO DE ELEMENTO CENTRAL ELEVADO</v>
      </c>
      <c r="D23" s="149">
        <f>VLOOKUP($B23,Orçamento!$A$9:$L$212,11,0)</f>
        <v>6358.85</v>
      </c>
      <c r="E23" s="150">
        <f>VLOOKUP($B23,Orçamento!$A$9:$L$212,12,0)</f>
        <v>7757.1400000000012</v>
      </c>
      <c r="F23" s="151">
        <f t="shared" ref="F23:F24" si="8">E23/$E$68</f>
        <v>4.4731794568918883E-2</v>
      </c>
      <c r="G23" s="152"/>
      <c r="H23" s="153"/>
      <c r="I23" s="153"/>
      <c r="J23" s="153"/>
      <c r="K23" s="153"/>
      <c r="L23" s="154"/>
      <c r="M23" s="111"/>
      <c r="N23" s="111"/>
      <c r="O23" s="155"/>
      <c r="P23" s="156"/>
      <c r="Q23" s="157"/>
      <c r="R23" s="158"/>
      <c r="S23" s="31"/>
      <c r="T23" s="31"/>
      <c r="U23" s="31"/>
      <c r="V23" s="31"/>
      <c r="W23" s="31"/>
      <c r="X23" s="31"/>
      <c r="Y23" s="31"/>
      <c r="Z23" s="31"/>
      <c r="AA23" s="31"/>
      <c r="AB23" s="31"/>
      <c r="AC23" s="31"/>
      <c r="AD23" s="31"/>
      <c r="AE23" s="31"/>
      <c r="AF23" s="31"/>
      <c r="AG23" s="31"/>
      <c r="AH23" s="31"/>
      <c r="AI23" s="31"/>
      <c r="AJ23" s="31"/>
      <c r="AK23" s="31"/>
      <c r="AL23" s="31"/>
    </row>
    <row r="24" spans="1:38" ht="24.75" customHeight="1">
      <c r="A24" s="111" t="s">
        <v>749</v>
      </c>
      <c r="B24" s="159" t="s">
        <v>553</v>
      </c>
      <c r="C24" s="160" t="str">
        <f>VLOOKUP($B24,Orçamento!$A$9:$L$212,4,0)</f>
        <v>FUNDAÇÃO</v>
      </c>
      <c r="D24" s="161">
        <f>VLOOKUP($B24,Orçamento!$A$9:$L$212,11,0)</f>
        <v>973.56000000000006</v>
      </c>
      <c r="E24" s="162">
        <f>VLOOKUP($B24,Orçamento!$A$9:$L$212,12,0)</f>
        <v>1187.7</v>
      </c>
      <c r="F24" s="163">
        <f t="shared" si="8"/>
        <v>6.8489098313946825E-3</v>
      </c>
      <c r="G24" s="164">
        <f>VLOOKUP($B24,'CRON. AUXILIAR'!$A$9:$Y$220,G$78,0)</f>
        <v>184.32999999999998</v>
      </c>
      <c r="H24" s="164">
        <f>VLOOKUP($B24,'CRON. AUXILIAR'!$A$9:$Y$220,H$78,0)</f>
        <v>1003.37</v>
      </c>
      <c r="I24" s="164">
        <f>VLOOKUP($B24,'CRON. AUXILIAR'!$A$9:$Y$220,I$78,0)</f>
        <v>0</v>
      </c>
      <c r="J24" s="164">
        <f>VLOOKUP($B24,'CRON. AUXILIAR'!$A$9:$Y$220,J$78,0)</f>
        <v>0</v>
      </c>
      <c r="K24" s="164">
        <f>VLOOKUP($B24,'CRON. AUXILIAR'!$A$9:$Y$220,K$78,0)</f>
        <v>0</v>
      </c>
      <c r="L24" s="164">
        <f>VLOOKUP($B24,'CRON. AUXILIAR'!$A$9:$Y$220,L$78,0)</f>
        <v>0</v>
      </c>
      <c r="M24" s="111"/>
      <c r="N24" s="111"/>
      <c r="O24" s="155"/>
      <c r="P24" s="156"/>
      <c r="Q24" s="157">
        <f>SUM(G24:L24)</f>
        <v>1187.7</v>
      </c>
      <c r="R24" s="158" t="str">
        <f>IF(Q24=E24,"OK","NOK")</f>
        <v>OK</v>
      </c>
      <c r="S24" s="31"/>
      <c r="T24" s="31"/>
      <c r="U24" s="31"/>
      <c r="V24" s="31"/>
      <c r="W24" s="31"/>
      <c r="X24" s="31"/>
      <c r="Y24" s="31"/>
      <c r="Z24" s="31"/>
      <c r="AA24" s="31"/>
      <c r="AB24" s="31"/>
      <c r="AC24" s="31"/>
      <c r="AD24" s="31"/>
      <c r="AE24" s="31"/>
      <c r="AF24" s="31"/>
      <c r="AG24" s="31"/>
      <c r="AH24" s="31"/>
      <c r="AI24" s="31"/>
      <c r="AJ24" s="31"/>
      <c r="AK24" s="31"/>
      <c r="AL24" s="31"/>
    </row>
    <row r="25" spans="1:38" ht="24.75" customHeight="1">
      <c r="A25" s="31" t="s">
        <v>2244</v>
      </c>
      <c r="B25" s="165"/>
      <c r="C25" s="166"/>
      <c r="D25" s="167"/>
      <c r="E25" s="168"/>
      <c r="F25" s="169"/>
      <c r="G25" s="170">
        <f t="shared" ref="G25:L25" si="9">G24/$E24</f>
        <v>0.15519912435800284</v>
      </c>
      <c r="H25" s="170">
        <f t="shared" si="9"/>
        <v>0.84480087564199713</v>
      </c>
      <c r="I25" s="170">
        <f t="shared" si="9"/>
        <v>0</v>
      </c>
      <c r="J25" s="170">
        <f t="shared" si="9"/>
        <v>0</v>
      </c>
      <c r="K25" s="170">
        <f t="shared" si="9"/>
        <v>0</v>
      </c>
      <c r="L25" s="170">
        <f t="shared" si="9"/>
        <v>0</v>
      </c>
      <c r="M25" s="111"/>
      <c r="N25" s="111"/>
      <c r="O25" s="171">
        <f>SUM(G25:L25)</f>
        <v>1</v>
      </c>
      <c r="P25" s="172" t="str">
        <f>IF(O25=1,"OK","NOK")</f>
        <v>OK</v>
      </c>
      <c r="Q25" s="173"/>
      <c r="R25" s="174"/>
      <c r="S25" s="31"/>
      <c r="T25" s="31"/>
      <c r="U25" s="31"/>
      <c r="V25" s="31"/>
      <c r="W25" s="31"/>
      <c r="X25" s="31"/>
      <c r="Y25" s="31"/>
      <c r="Z25" s="31"/>
      <c r="AA25" s="31"/>
      <c r="AB25" s="31"/>
      <c r="AC25" s="31"/>
      <c r="AD25" s="31"/>
      <c r="AE25" s="31"/>
      <c r="AF25" s="31"/>
      <c r="AG25" s="31"/>
      <c r="AH25" s="31"/>
      <c r="AI25" s="31"/>
      <c r="AJ25" s="31"/>
      <c r="AK25" s="31"/>
      <c r="AL25" s="31"/>
    </row>
    <row r="26" spans="1:38" ht="24.75" customHeight="1">
      <c r="A26" s="111" t="s">
        <v>749</v>
      </c>
      <c r="B26" s="159" t="s">
        <v>643</v>
      </c>
      <c r="C26" s="160" t="str">
        <f>VLOOKUP($B26,Orçamento!$A$9:$L$212,4,0)</f>
        <v>ALVENARIA</v>
      </c>
      <c r="D26" s="161">
        <f>VLOOKUP($B26,Orçamento!$A$9:$L$212,11,0)</f>
        <v>2975.72</v>
      </c>
      <c r="E26" s="162">
        <f>VLOOKUP($B26,Orçamento!$A$9:$L$212,12,0)</f>
        <v>3630.1299999999992</v>
      </c>
      <c r="F26" s="163">
        <f>E26/$E$68</f>
        <v>2.093326012144546E-2</v>
      </c>
      <c r="G26" s="164">
        <f>VLOOKUP($B26,'CRON. AUXILIAR'!$A$9:$Y$220,G$78,0)</f>
        <v>0</v>
      </c>
      <c r="H26" s="164">
        <f>VLOOKUP($B26,'CRON. AUXILIAR'!$A$9:$Y$220,H$78,0)</f>
        <v>0</v>
      </c>
      <c r="I26" s="164">
        <f>VLOOKUP($B26,'CRON. AUXILIAR'!$A$9:$Y$220,I$78,0)</f>
        <v>2409.0399999999995</v>
      </c>
      <c r="J26" s="164">
        <f>VLOOKUP($B26,'CRON. AUXILIAR'!$A$9:$Y$220,J$78,0)</f>
        <v>1221.0900000000001</v>
      </c>
      <c r="K26" s="164">
        <f>VLOOKUP($B26,'CRON. AUXILIAR'!$A$9:$Y$220,K$78,0)</f>
        <v>0</v>
      </c>
      <c r="L26" s="164">
        <f>VLOOKUP($B26,'CRON. AUXILIAR'!$A$9:$Y$220,L$78,0)</f>
        <v>0</v>
      </c>
      <c r="M26" s="111"/>
      <c r="N26" s="111"/>
      <c r="O26" s="155"/>
      <c r="P26" s="156"/>
      <c r="Q26" s="157">
        <f>SUM(G26:L26)</f>
        <v>3630.1299999999997</v>
      </c>
      <c r="R26" s="158" t="str">
        <f>IF(Q26=E26,"OK","NOK")</f>
        <v>OK</v>
      </c>
      <c r="S26" s="31"/>
      <c r="T26" s="31"/>
      <c r="U26" s="31"/>
      <c r="V26" s="31"/>
      <c r="W26" s="31"/>
      <c r="X26" s="31"/>
      <c r="Y26" s="31"/>
      <c r="Z26" s="31"/>
      <c r="AA26" s="31"/>
      <c r="AB26" s="31"/>
      <c r="AC26" s="31"/>
      <c r="AD26" s="31"/>
      <c r="AE26" s="31"/>
      <c r="AF26" s="31"/>
      <c r="AG26" s="31"/>
      <c r="AH26" s="31"/>
      <c r="AI26" s="31"/>
      <c r="AJ26" s="31"/>
      <c r="AK26" s="31"/>
      <c r="AL26" s="31"/>
    </row>
    <row r="27" spans="1:38" ht="24.75" customHeight="1">
      <c r="A27" s="31" t="s">
        <v>2244</v>
      </c>
      <c r="B27" s="165"/>
      <c r="C27" s="166"/>
      <c r="D27" s="167"/>
      <c r="E27" s="168"/>
      <c r="F27" s="169"/>
      <c r="G27" s="170">
        <f t="shared" ref="G27:L27" si="10">G26/$E26</f>
        <v>0</v>
      </c>
      <c r="H27" s="170">
        <f t="shared" si="10"/>
        <v>0</v>
      </c>
      <c r="I27" s="170">
        <f t="shared" si="10"/>
        <v>0.66362361678507387</v>
      </c>
      <c r="J27" s="170">
        <f t="shared" si="10"/>
        <v>0.3363763832149263</v>
      </c>
      <c r="K27" s="170">
        <f t="shared" si="10"/>
        <v>0</v>
      </c>
      <c r="L27" s="170">
        <f t="shared" si="10"/>
        <v>0</v>
      </c>
      <c r="M27" s="111"/>
      <c r="N27" s="111"/>
      <c r="O27" s="171">
        <f>SUM(G27:L27)</f>
        <v>1.0000000000000002</v>
      </c>
      <c r="P27" s="172" t="str">
        <f>IF(O27=1,"OK","NOK")</f>
        <v>OK</v>
      </c>
      <c r="Q27" s="173"/>
      <c r="R27" s="174"/>
      <c r="S27" s="31"/>
      <c r="T27" s="31"/>
      <c r="U27" s="31"/>
      <c r="V27" s="31"/>
      <c r="W27" s="31"/>
      <c r="X27" s="31"/>
      <c r="Y27" s="31"/>
      <c r="Z27" s="31"/>
      <c r="AA27" s="31"/>
      <c r="AB27" s="31"/>
      <c r="AC27" s="31"/>
      <c r="AD27" s="31"/>
      <c r="AE27" s="31"/>
      <c r="AF27" s="31"/>
      <c r="AG27" s="31"/>
      <c r="AH27" s="31"/>
      <c r="AI27" s="31"/>
      <c r="AJ27" s="31"/>
      <c r="AK27" s="31"/>
      <c r="AL27" s="31"/>
    </row>
    <row r="28" spans="1:38" ht="24.75" customHeight="1">
      <c r="A28" s="111" t="s">
        <v>749</v>
      </c>
      <c r="B28" s="159" t="s">
        <v>700</v>
      </c>
      <c r="C28" s="160" t="str">
        <f>VLOOKUP($B28,Orçamento!$A$9:$L$212,4,0)</f>
        <v>LAJE</v>
      </c>
      <c r="D28" s="161">
        <f>VLOOKUP($B28,Orçamento!$A$9:$L$212,11,0)</f>
        <v>2409.5700000000002</v>
      </c>
      <c r="E28" s="162">
        <f>VLOOKUP($B28,Orçamento!$A$9:$L$212,12,0)</f>
        <v>2939.3099999999995</v>
      </c>
      <c r="F28" s="163">
        <f>E28/$E$68</f>
        <v>1.6949624616078723E-2</v>
      </c>
      <c r="G28" s="164">
        <f>VLOOKUP($B28,'CRON. AUXILIAR'!$A$9:$Y$220,G$78,0)</f>
        <v>0</v>
      </c>
      <c r="H28" s="164">
        <f>VLOOKUP($B28,'CRON. AUXILIAR'!$A$9:$Y$220,H$78,0)</f>
        <v>0</v>
      </c>
      <c r="I28" s="164">
        <f>VLOOKUP($B28,'CRON. AUXILIAR'!$A$9:$Y$220,I$78,0)</f>
        <v>2318.7299999999996</v>
      </c>
      <c r="J28" s="164">
        <f>VLOOKUP($B28,'CRON. AUXILIAR'!$A$9:$Y$220,J$78,0)</f>
        <v>620.58000000000004</v>
      </c>
      <c r="K28" s="164">
        <f>VLOOKUP($B28,'CRON. AUXILIAR'!$A$9:$Y$220,K$78,0)</f>
        <v>0</v>
      </c>
      <c r="L28" s="164">
        <f>VLOOKUP($B28,'CRON. AUXILIAR'!$A$9:$Y$220,L$78,0)</f>
        <v>0</v>
      </c>
      <c r="M28" s="111"/>
      <c r="N28" s="111"/>
      <c r="O28" s="155"/>
      <c r="P28" s="156"/>
      <c r="Q28" s="157">
        <f>SUM(G28:L28)</f>
        <v>2939.3099999999995</v>
      </c>
      <c r="R28" s="158" t="str">
        <f>IF(Q28=E28,"OK","NOK")</f>
        <v>OK</v>
      </c>
      <c r="S28" s="31"/>
      <c r="T28" s="31"/>
      <c r="U28" s="31"/>
      <c r="V28" s="31"/>
      <c r="W28" s="31"/>
      <c r="X28" s="31"/>
      <c r="Y28" s="31"/>
      <c r="Z28" s="31"/>
      <c r="AA28" s="31"/>
      <c r="AB28" s="31"/>
      <c r="AC28" s="31"/>
      <c r="AD28" s="31"/>
      <c r="AE28" s="31"/>
      <c r="AF28" s="31"/>
      <c r="AG28" s="31"/>
      <c r="AH28" s="31"/>
      <c r="AI28" s="31"/>
      <c r="AJ28" s="31"/>
      <c r="AK28" s="31"/>
      <c r="AL28" s="31"/>
    </row>
    <row r="29" spans="1:38" ht="24.75" customHeight="1">
      <c r="A29" s="31" t="s">
        <v>2244</v>
      </c>
      <c r="B29" s="165"/>
      <c r="C29" s="166"/>
      <c r="D29" s="167"/>
      <c r="E29" s="168"/>
      <c r="F29" s="169"/>
      <c r="G29" s="170">
        <f t="shared" ref="G29:L29" si="11">G28/$E28</f>
        <v>0</v>
      </c>
      <c r="H29" s="170">
        <f t="shared" si="11"/>
        <v>0</v>
      </c>
      <c r="I29" s="170">
        <f t="shared" si="11"/>
        <v>0.78886881615072924</v>
      </c>
      <c r="J29" s="170">
        <f t="shared" si="11"/>
        <v>0.21113118384927079</v>
      </c>
      <c r="K29" s="170">
        <f t="shared" si="11"/>
        <v>0</v>
      </c>
      <c r="L29" s="170">
        <f t="shared" si="11"/>
        <v>0</v>
      </c>
      <c r="M29" s="111"/>
      <c r="N29" s="111"/>
      <c r="O29" s="171">
        <f>SUM(G29:L29)</f>
        <v>1</v>
      </c>
      <c r="P29" s="172" t="str">
        <f>IF(O29=1,"OK","NOK")</f>
        <v>OK</v>
      </c>
      <c r="Q29" s="173"/>
      <c r="R29" s="174"/>
      <c r="S29" s="31"/>
      <c r="T29" s="31"/>
      <c r="U29" s="31"/>
      <c r="V29" s="31"/>
      <c r="W29" s="31"/>
      <c r="X29" s="31"/>
      <c r="Y29" s="31"/>
      <c r="Z29" s="31"/>
      <c r="AA29" s="31"/>
      <c r="AB29" s="31"/>
      <c r="AC29" s="31"/>
      <c r="AD29" s="31"/>
      <c r="AE29" s="31"/>
      <c r="AF29" s="31"/>
      <c r="AG29" s="31"/>
      <c r="AH29" s="31"/>
      <c r="AI29" s="31"/>
      <c r="AJ29" s="31"/>
      <c r="AK29" s="31"/>
      <c r="AL29" s="31"/>
    </row>
    <row r="30" spans="1:38" ht="24.75" customHeight="1">
      <c r="B30" s="147">
        <v>4</v>
      </c>
      <c r="C30" s="148" t="str">
        <f>VLOOKUP($B30,Orçamento!$A$9:$L$212,4,0)</f>
        <v>MONUMENTO EM CONCRETO ARMADO</v>
      </c>
      <c r="D30" s="149">
        <f>VLOOKUP($B30,Orçamento!$A$9:$L$212,11,0)</f>
        <v>19549.52</v>
      </c>
      <c r="E30" s="150">
        <f>VLOOKUP($B30,Orçamento!$A$9:$L$212,12,0)</f>
        <v>23846.44</v>
      </c>
      <c r="F30" s="151">
        <f t="shared" ref="F30:F31" si="12">E30/$E$68</f>
        <v>0.13751125482846122</v>
      </c>
      <c r="G30" s="152"/>
      <c r="H30" s="153"/>
      <c r="I30" s="153"/>
      <c r="J30" s="153"/>
      <c r="K30" s="153"/>
      <c r="L30" s="154"/>
      <c r="M30" s="111"/>
      <c r="N30" s="111"/>
      <c r="O30" s="155"/>
      <c r="P30" s="156"/>
      <c r="Q30" s="157"/>
      <c r="R30" s="158"/>
      <c r="S30" s="31"/>
      <c r="T30" s="31"/>
      <c r="U30" s="31"/>
      <c r="V30" s="31"/>
      <c r="W30" s="31"/>
      <c r="X30" s="31"/>
      <c r="Y30" s="31"/>
      <c r="Z30" s="31"/>
      <c r="AA30" s="31"/>
      <c r="AB30" s="31"/>
      <c r="AC30" s="31"/>
      <c r="AD30" s="31"/>
      <c r="AE30" s="31"/>
      <c r="AF30" s="31"/>
      <c r="AG30" s="31"/>
      <c r="AH30" s="31"/>
      <c r="AI30" s="31"/>
      <c r="AJ30" s="31"/>
      <c r="AK30" s="31"/>
      <c r="AL30" s="31"/>
    </row>
    <row r="31" spans="1:38" ht="24.75" customHeight="1">
      <c r="A31" s="111" t="s">
        <v>749</v>
      </c>
      <c r="B31" s="159" t="s">
        <v>819</v>
      </c>
      <c r="C31" s="160" t="str">
        <f>VLOOKUP($B31,Orçamento!$A$9:$L$212,4,0)</f>
        <v>FUNDAÇÃO</v>
      </c>
      <c r="D31" s="161">
        <f>VLOOKUP($B31,Orçamento!$A$9:$L$212,11,0)</f>
        <v>4809.9500000000007</v>
      </c>
      <c r="E31" s="162">
        <f>VLOOKUP($B31,Orçamento!$A$9:$L$212,12,0)</f>
        <v>5867.5100000000011</v>
      </c>
      <c r="F31" s="163">
        <f t="shared" si="12"/>
        <v>3.3835183063742204E-2</v>
      </c>
      <c r="G31" s="164">
        <f>VLOOKUP($B31,'CRON. AUXILIAR'!$A$9:$Y$220,G$78,0)</f>
        <v>296.39999999999998</v>
      </c>
      <c r="H31" s="164">
        <f>VLOOKUP($B31,'CRON. AUXILIAR'!$A$9:$Y$220,H$78,0)</f>
        <v>5428.88</v>
      </c>
      <c r="I31" s="164">
        <f>VLOOKUP($B31,'CRON. AUXILIAR'!$A$9:$Y$220,I$78,0)</f>
        <v>0</v>
      </c>
      <c r="J31" s="164">
        <f>VLOOKUP($B31,'CRON. AUXILIAR'!$A$9:$Y$220,J$78,0)</f>
        <v>142.22999999999999</v>
      </c>
      <c r="K31" s="164">
        <f>VLOOKUP($B31,'CRON. AUXILIAR'!$A$9:$Y$220,K$78,0)</f>
        <v>0</v>
      </c>
      <c r="L31" s="164">
        <f>VLOOKUP($B31,'CRON. AUXILIAR'!$A$9:$Y$220,L$78,0)</f>
        <v>0</v>
      </c>
      <c r="M31" s="111"/>
      <c r="N31" s="111"/>
      <c r="O31" s="155"/>
      <c r="P31" s="156"/>
      <c r="Q31" s="157">
        <f>SUM(G31:L31)</f>
        <v>5867.5099999999993</v>
      </c>
      <c r="R31" s="158" t="str">
        <f>IF(Q31=E31,"OK","NOK")</f>
        <v>OK</v>
      </c>
      <c r="S31" s="31"/>
      <c r="T31" s="31"/>
      <c r="U31" s="31"/>
      <c r="V31" s="31"/>
      <c r="W31" s="31"/>
      <c r="X31" s="31"/>
      <c r="Y31" s="31"/>
      <c r="Z31" s="31"/>
      <c r="AA31" s="31"/>
      <c r="AB31" s="31"/>
      <c r="AC31" s="31"/>
      <c r="AD31" s="31"/>
      <c r="AE31" s="31"/>
      <c r="AF31" s="31"/>
      <c r="AG31" s="31"/>
      <c r="AH31" s="31"/>
      <c r="AI31" s="31"/>
      <c r="AJ31" s="31"/>
      <c r="AK31" s="31"/>
      <c r="AL31" s="31"/>
    </row>
    <row r="32" spans="1:38" ht="24.75" customHeight="1">
      <c r="A32" s="31" t="s">
        <v>2244</v>
      </c>
      <c r="B32" s="165"/>
      <c r="C32" s="166"/>
      <c r="D32" s="167"/>
      <c r="E32" s="168"/>
      <c r="F32" s="169"/>
      <c r="G32" s="170">
        <f t="shared" ref="G32:L32" si="13">G31/$E31</f>
        <v>5.0515465674536547E-2</v>
      </c>
      <c r="H32" s="170">
        <f t="shared" si="13"/>
        <v>0.92524426886362343</v>
      </c>
      <c r="I32" s="170">
        <f t="shared" si="13"/>
        <v>0</v>
      </c>
      <c r="J32" s="170">
        <f t="shared" si="13"/>
        <v>2.4240265461839855E-2</v>
      </c>
      <c r="K32" s="170">
        <f t="shared" si="13"/>
        <v>0</v>
      </c>
      <c r="L32" s="170">
        <f t="shared" si="13"/>
        <v>0</v>
      </c>
      <c r="M32" s="111"/>
      <c r="N32" s="111"/>
      <c r="O32" s="171">
        <f>SUM(G32:L32)</f>
        <v>0.99999999999999989</v>
      </c>
      <c r="P32" s="172" t="str">
        <f>IF(O32=1,"OK","NOK")</f>
        <v>OK</v>
      </c>
      <c r="Q32" s="173"/>
      <c r="R32" s="174"/>
      <c r="S32" s="31"/>
      <c r="T32" s="31"/>
      <c r="U32" s="31"/>
      <c r="V32" s="31"/>
      <c r="W32" s="31"/>
      <c r="X32" s="31"/>
      <c r="Y32" s="31"/>
      <c r="Z32" s="31"/>
      <c r="AA32" s="31"/>
      <c r="AB32" s="31"/>
      <c r="AC32" s="31"/>
      <c r="AD32" s="31"/>
      <c r="AE32" s="31"/>
      <c r="AF32" s="31"/>
      <c r="AG32" s="31"/>
      <c r="AH32" s="31"/>
      <c r="AI32" s="31"/>
      <c r="AJ32" s="31"/>
      <c r="AK32" s="31"/>
      <c r="AL32" s="31"/>
    </row>
    <row r="33" spans="1:38" ht="24.75" customHeight="1">
      <c r="A33" s="111" t="s">
        <v>749</v>
      </c>
      <c r="B33" s="159" t="s">
        <v>956</v>
      </c>
      <c r="C33" s="160" t="str">
        <f>VLOOKUP($B33,Orçamento!$A$9:$L$212,4,0)</f>
        <v>ESTRUTURA</v>
      </c>
      <c r="D33" s="161">
        <f>VLOOKUP($B33,Orçamento!$A$9:$L$212,11,0)</f>
        <v>11218.83</v>
      </c>
      <c r="E33" s="162">
        <f>VLOOKUP($B33,Orçamento!$A$9:$L$212,12,0)</f>
        <v>13683.82</v>
      </c>
      <c r="F33" s="163">
        <f>E33/$E$68</f>
        <v>7.8908183319891537E-2</v>
      </c>
      <c r="G33" s="164">
        <f>VLOOKUP($B33,'CRON. AUXILIAR'!$A$9:$Y$220,G$78,0)</f>
        <v>0</v>
      </c>
      <c r="H33" s="164">
        <f>VLOOKUP($B33,'CRON. AUXILIAR'!$A$9:$Y$220,H$78,0)</f>
        <v>3533.38</v>
      </c>
      <c r="I33" s="164">
        <f>VLOOKUP($B33,'CRON. AUXILIAR'!$A$9:$Y$220,I$78,0)</f>
        <v>10150.44</v>
      </c>
      <c r="J33" s="175"/>
      <c r="K33" s="164">
        <f>VLOOKUP($B33,'CRON. AUXILIAR'!$A$9:$Y$220,K$78,0)</f>
        <v>0</v>
      </c>
      <c r="L33" s="164">
        <f>VLOOKUP($B33,'CRON. AUXILIAR'!$A$9:$Y$220,L$78,0)</f>
        <v>0</v>
      </c>
      <c r="M33" s="111"/>
      <c r="N33" s="111"/>
      <c r="O33" s="155"/>
      <c r="P33" s="156"/>
      <c r="Q33" s="157">
        <f>SUM(G33:L33)</f>
        <v>13683.82</v>
      </c>
      <c r="R33" s="158" t="str">
        <f>IF(Q33=E33,"OK","NOK")</f>
        <v>OK</v>
      </c>
      <c r="S33" s="31"/>
      <c r="T33" s="31"/>
      <c r="U33" s="31"/>
      <c r="V33" s="31"/>
      <c r="W33" s="31"/>
      <c r="X33" s="31"/>
      <c r="Y33" s="31"/>
      <c r="Z33" s="31"/>
      <c r="AA33" s="31"/>
      <c r="AB33" s="31"/>
      <c r="AC33" s="31"/>
      <c r="AD33" s="31"/>
      <c r="AE33" s="31"/>
      <c r="AF33" s="31"/>
      <c r="AG33" s="31"/>
      <c r="AH33" s="31"/>
      <c r="AI33" s="31"/>
      <c r="AJ33" s="31"/>
      <c r="AK33" s="31"/>
      <c r="AL33" s="31"/>
    </row>
    <row r="34" spans="1:38" ht="24.75" customHeight="1">
      <c r="A34" s="31" t="s">
        <v>2244</v>
      </c>
      <c r="B34" s="165"/>
      <c r="C34" s="166"/>
      <c r="D34" s="167"/>
      <c r="E34" s="168"/>
      <c r="F34" s="169"/>
      <c r="G34" s="170">
        <f t="shared" ref="G34:L34" si="14">G33/$E33</f>
        <v>0</v>
      </c>
      <c r="H34" s="170">
        <f t="shared" si="14"/>
        <v>0.2582159075462846</v>
      </c>
      <c r="I34" s="170">
        <f t="shared" si="14"/>
        <v>0.74178409245371546</v>
      </c>
      <c r="J34" s="170">
        <f t="shared" si="14"/>
        <v>0</v>
      </c>
      <c r="K34" s="170">
        <f t="shared" si="14"/>
        <v>0</v>
      </c>
      <c r="L34" s="170">
        <f t="shared" si="14"/>
        <v>0</v>
      </c>
      <c r="M34" s="111"/>
      <c r="N34" s="111"/>
      <c r="O34" s="171">
        <f>SUM(G34:L34)</f>
        <v>1</v>
      </c>
      <c r="P34" s="172" t="str">
        <f>IF(O34=1,"OK","NOK")</f>
        <v>OK</v>
      </c>
      <c r="Q34" s="173"/>
      <c r="R34" s="174"/>
      <c r="S34" s="31"/>
      <c r="T34" s="31"/>
      <c r="U34" s="31"/>
      <c r="V34" s="31"/>
      <c r="W34" s="31"/>
      <c r="X34" s="31"/>
      <c r="Y34" s="31"/>
      <c r="Z34" s="31"/>
      <c r="AA34" s="31"/>
      <c r="AB34" s="31"/>
      <c r="AC34" s="31"/>
      <c r="AD34" s="31"/>
      <c r="AE34" s="31"/>
      <c r="AF34" s="31"/>
      <c r="AG34" s="31"/>
      <c r="AH34" s="31"/>
      <c r="AI34" s="31"/>
      <c r="AJ34" s="31"/>
      <c r="AK34" s="31"/>
      <c r="AL34" s="31"/>
    </row>
    <row r="35" spans="1:38" ht="24.75" customHeight="1">
      <c r="A35" s="111" t="s">
        <v>749</v>
      </c>
      <c r="B35" s="159" t="s">
        <v>983</v>
      </c>
      <c r="C35" s="160" t="str">
        <f>VLOOKUP($B35,Orçamento!$A$9:$L$212,4,0)</f>
        <v>ACABAMENTO</v>
      </c>
      <c r="D35" s="161">
        <f>VLOOKUP($B35,Orçamento!$A$9:$L$212,11,0)</f>
        <v>3520.74</v>
      </c>
      <c r="E35" s="162">
        <f>VLOOKUP($B35,Orçamento!$A$9:$L$212,12,0)</f>
        <v>4295.1099999999997</v>
      </c>
      <c r="F35" s="163">
        <f>E35/$E$68</f>
        <v>2.4767888444827493E-2</v>
      </c>
      <c r="G35" s="164">
        <f>VLOOKUP($B35,'CRON. AUXILIAR'!$A$9:$Y$220,G$78,0)</f>
        <v>0</v>
      </c>
      <c r="H35" s="164">
        <f>VLOOKUP($B35,'CRON. AUXILIAR'!$A$9:$Y$220,H$78,0)</f>
        <v>0</v>
      </c>
      <c r="I35" s="164">
        <f>VLOOKUP($B35,'CRON. AUXILIAR'!$A$9:$Y$220,I$78,0)</f>
        <v>0</v>
      </c>
      <c r="J35" s="164">
        <f>VLOOKUP($B35,'CRON. AUXILIAR'!$A$9:$Y$220,J$78,0)</f>
        <v>4295.1099999999997</v>
      </c>
      <c r="K35" s="164">
        <f>VLOOKUP($B35,'CRON. AUXILIAR'!$A$9:$Y$220,K$78,0)</f>
        <v>0</v>
      </c>
      <c r="L35" s="164">
        <f>VLOOKUP($B35,'CRON. AUXILIAR'!$A$9:$Y$220,L$78,0)</f>
        <v>0</v>
      </c>
      <c r="M35" s="111"/>
      <c r="N35" s="111"/>
      <c r="O35" s="155"/>
      <c r="P35" s="156"/>
      <c r="Q35" s="157">
        <f>SUM(G35:L35)</f>
        <v>4295.1099999999997</v>
      </c>
      <c r="R35" s="158" t="str">
        <f>IF(Q35=E35,"OK","NOK")</f>
        <v>OK</v>
      </c>
      <c r="S35" s="31"/>
      <c r="T35" s="31"/>
      <c r="U35" s="31"/>
      <c r="V35" s="31"/>
      <c r="W35" s="31"/>
      <c r="X35" s="31"/>
      <c r="Y35" s="31"/>
      <c r="Z35" s="31"/>
      <c r="AA35" s="31"/>
      <c r="AB35" s="31"/>
      <c r="AC35" s="31"/>
      <c r="AD35" s="31"/>
      <c r="AE35" s="31"/>
      <c r="AF35" s="31"/>
      <c r="AG35" s="31"/>
      <c r="AH35" s="31"/>
      <c r="AI35" s="31"/>
      <c r="AJ35" s="31"/>
      <c r="AK35" s="31"/>
      <c r="AL35" s="31"/>
    </row>
    <row r="36" spans="1:38" ht="24.75" customHeight="1">
      <c r="A36" s="31" t="s">
        <v>2244</v>
      </c>
      <c r="B36" s="165"/>
      <c r="C36" s="166"/>
      <c r="D36" s="167"/>
      <c r="E36" s="168"/>
      <c r="F36" s="169"/>
      <c r="G36" s="170">
        <f t="shared" ref="G36:L36" si="15">G35/$E35</f>
        <v>0</v>
      </c>
      <c r="H36" s="170">
        <f t="shared" si="15"/>
        <v>0</v>
      </c>
      <c r="I36" s="170">
        <f t="shared" si="15"/>
        <v>0</v>
      </c>
      <c r="J36" s="170">
        <f t="shared" si="15"/>
        <v>1</v>
      </c>
      <c r="K36" s="170">
        <f t="shared" si="15"/>
        <v>0</v>
      </c>
      <c r="L36" s="170">
        <f t="shared" si="15"/>
        <v>0</v>
      </c>
      <c r="M36" s="111"/>
      <c r="N36" s="111"/>
      <c r="O36" s="171">
        <f>SUM(G36:L36)</f>
        <v>1</v>
      </c>
      <c r="P36" s="172" t="str">
        <f>IF(O36=1,"OK","NOK")</f>
        <v>OK</v>
      </c>
      <c r="Q36" s="173"/>
      <c r="R36" s="174"/>
      <c r="S36" s="31"/>
      <c r="T36" s="31"/>
      <c r="U36" s="31"/>
      <c r="V36" s="31"/>
      <c r="W36" s="31"/>
      <c r="X36" s="31"/>
      <c r="Y36" s="31"/>
      <c r="Z36" s="31"/>
      <c r="AA36" s="31"/>
      <c r="AB36" s="31"/>
      <c r="AC36" s="31"/>
      <c r="AD36" s="31"/>
      <c r="AE36" s="31"/>
      <c r="AF36" s="31"/>
      <c r="AG36" s="31"/>
      <c r="AH36" s="31"/>
      <c r="AI36" s="31"/>
      <c r="AJ36" s="31"/>
      <c r="AK36" s="31"/>
      <c r="AL36" s="31"/>
    </row>
    <row r="37" spans="1:38" ht="24.75" customHeight="1">
      <c r="B37" s="147">
        <v>5</v>
      </c>
      <c r="C37" s="148" t="str">
        <f>VLOOKUP($B37,Orçamento!$A$9:$L$212,4,0)</f>
        <v>MONUMENTO EM ALVENARIA</v>
      </c>
      <c r="D37" s="149">
        <f>VLOOKUP($B37,Orçamento!$A$9:$L$212,11,0)</f>
        <v>3474.9500000000007</v>
      </c>
      <c r="E37" s="150">
        <f>VLOOKUP($B37,Orçamento!$A$9:$L$212,12,0)</f>
        <v>4239.1099999999997</v>
      </c>
      <c r="F37" s="151">
        <f t="shared" ref="F37:F38" si="16">E37/$E$68</f>
        <v>2.444496266343648E-2</v>
      </c>
      <c r="G37" s="152"/>
      <c r="H37" s="153"/>
      <c r="I37" s="153"/>
      <c r="J37" s="153"/>
      <c r="K37" s="153"/>
      <c r="L37" s="154"/>
      <c r="M37" s="111"/>
      <c r="N37" s="111"/>
      <c r="O37" s="155"/>
      <c r="P37" s="156"/>
      <c r="Q37" s="157"/>
      <c r="R37" s="158"/>
      <c r="S37" s="31"/>
      <c r="T37" s="31"/>
      <c r="U37" s="31"/>
      <c r="V37" s="31"/>
      <c r="W37" s="31"/>
      <c r="X37" s="31"/>
      <c r="Y37" s="31"/>
      <c r="Z37" s="31"/>
      <c r="AA37" s="31"/>
      <c r="AB37" s="31"/>
      <c r="AC37" s="31"/>
      <c r="AD37" s="31"/>
      <c r="AE37" s="31"/>
      <c r="AF37" s="31"/>
      <c r="AG37" s="31"/>
      <c r="AH37" s="31"/>
      <c r="AI37" s="31"/>
      <c r="AJ37" s="31"/>
      <c r="AK37" s="31"/>
      <c r="AL37" s="31"/>
    </row>
    <row r="38" spans="1:38" ht="24.75" customHeight="1">
      <c r="A38" s="111" t="s">
        <v>749</v>
      </c>
      <c r="B38" s="159" t="s">
        <v>1027</v>
      </c>
      <c r="C38" s="160" t="str">
        <f>VLOOKUP($B38,Orçamento!$A$9:$L$212,4,0)</f>
        <v>FUNDAÇÃO</v>
      </c>
      <c r="D38" s="161">
        <f>VLOOKUP($B38,Orçamento!$A$9:$L$212,11,0)</f>
        <v>1018.9800000000001</v>
      </c>
      <c r="E38" s="162">
        <f>VLOOKUP($B38,Orçamento!$A$9:$L$212,12,0)</f>
        <v>1243.05</v>
      </c>
      <c r="F38" s="163">
        <f t="shared" si="16"/>
        <v>7.1680873671088313E-3</v>
      </c>
      <c r="G38" s="164">
        <f>VLOOKUP($B38,'CRON. AUXILIAR'!$A$9:$Y$220,G$78,0)</f>
        <v>41.11</v>
      </c>
      <c r="H38" s="164">
        <f>VLOOKUP($B38,'CRON. AUXILIAR'!$A$9:$Y$220,H$78,0)</f>
        <v>1201.9399999999998</v>
      </c>
      <c r="I38" s="164">
        <f>VLOOKUP($B38,'CRON. AUXILIAR'!$A$9:$Y$220,I$78,0)</f>
        <v>0</v>
      </c>
      <c r="J38" s="164">
        <f>VLOOKUP($B38,'CRON. AUXILIAR'!$A$9:$Y$220,J$78,0)</f>
        <v>0</v>
      </c>
      <c r="K38" s="164">
        <f>VLOOKUP($B38,'CRON. AUXILIAR'!$A$9:$Y$220,K$78,0)</f>
        <v>0</v>
      </c>
      <c r="L38" s="164">
        <f>VLOOKUP($B38,'CRON. AUXILIAR'!$A$9:$Y$220,L$78,0)</f>
        <v>0</v>
      </c>
      <c r="M38" s="111"/>
      <c r="N38" s="111"/>
      <c r="O38" s="155"/>
      <c r="P38" s="156"/>
      <c r="Q38" s="157">
        <f>SUM(G38:L38)</f>
        <v>1243.0499999999997</v>
      </c>
      <c r="R38" s="158" t="str">
        <f>IF(Q38=E38,"OK","NOK")</f>
        <v>OK</v>
      </c>
      <c r="S38" s="31"/>
      <c r="T38" s="31"/>
      <c r="U38" s="31"/>
      <c r="V38" s="31"/>
      <c r="W38" s="31"/>
      <c r="X38" s="31"/>
      <c r="Y38" s="31"/>
      <c r="Z38" s="31"/>
      <c r="AA38" s="31"/>
      <c r="AB38" s="31"/>
      <c r="AC38" s="31"/>
      <c r="AD38" s="31"/>
      <c r="AE38" s="31"/>
      <c r="AF38" s="31"/>
      <c r="AG38" s="31"/>
      <c r="AH38" s="31"/>
      <c r="AI38" s="31"/>
      <c r="AJ38" s="31"/>
      <c r="AK38" s="31"/>
      <c r="AL38" s="31"/>
    </row>
    <row r="39" spans="1:38" ht="24.75" customHeight="1">
      <c r="A39" s="31" t="s">
        <v>2244</v>
      </c>
      <c r="B39" s="165"/>
      <c r="C39" s="166"/>
      <c r="D39" s="167"/>
      <c r="E39" s="168"/>
      <c r="F39" s="169"/>
      <c r="G39" s="170">
        <f t="shared" ref="G39:L39" si="17">G38/$E38</f>
        <v>3.3071879650858775E-2</v>
      </c>
      <c r="H39" s="170">
        <f t="shared" si="17"/>
        <v>0.96692812034914111</v>
      </c>
      <c r="I39" s="170">
        <f t="shared" si="17"/>
        <v>0</v>
      </c>
      <c r="J39" s="170">
        <f t="shared" si="17"/>
        <v>0</v>
      </c>
      <c r="K39" s="170">
        <f t="shared" si="17"/>
        <v>0</v>
      </c>
      <c r="L39" s="170">
        <f t="shared" si="17"/>
        <v>0</v>
      </c>
      <c r="M39" s="111"/>
      <c r="N39" s="111"/>
      <c r="O39" s="171">
        <f>SUM(G39:L39)</f>
        <v>0.99999999999999989</v>
      </c>
      <c r="P39" s="172" t="str">
        <f>IF(O39=1,"OK","NOK")</f>
        <v>OK</v>
      </c>
      <c r="Q39" s="173"/>
      <c r="R39" s="174"/>
      <c r="S39" s="31"/>
      <c r="T39" s="31"/>
      <c r="U39" s="31"/>
      <c r="V39" s="31"/>
      <c r="W39" s="31"/>
      <c r="X39" s="31"/>
      <c r="Y39" s="31"/>
      <c r="Z39" s="31"/>
      <c r="AA39" s="31"/>
      <c r="AB39" s="31"/>
      <c r="AC39" s="31"/>
      <c r="AD39" s="31"/>
      <c r="AE39" s="31"/>
      <c r="AF39" s="31"/>
      <c r="AG39" s="31"/>
      <c r="AH39" s="31"/>
      <c r="AI39" s="31"/>
      <c r="AJ39" s="31"/>
      <c r="AK39" s="31"/>
      <c r="AL39" s="31"/>
    </row>
    <row r="40" spans="1:38" ht="24.75" customHeight="1">
      <c r="A40" s="111" t="s">
        <v>749</v>
      </c>
      <c r="B40" s="159" t="s">
        <v>1171</v>
      </c>
      <c r="C40" s="160" t="str">
        <f>VLOOKUP($B40,Orçamento!$A$9:$L$212,4,0)</f>
        <v>ALVENARIA</v>
      </c>
      <c r="D40" s="161">
        <f>VLOOKUP($B40,Orçamento!$A$9:$L$212,11,0)</f>
        <v>1545.9999999999998</v>
      </c>
      <c r="E40" s="162">
        <f>VLOOKUP($B40,Orçamento!$A$9:$L$212,12,0)</f>
        <v>1885.8999999999999</v>
      </c>
      <c r="F40" s="163">
        <f>E40/$E$68</f>
        <v>1.0875102341523306E-2</v>
      </c>
      <c r="G40" s="164">
        <f>VLOOKUP($B40,'CRON. AUXILIAR'!$A$9:$Y$220,G$78,0)</f>
        <v>0</v>
      </c>
      <c r="H40" s="164">
        <f>VLOOKUP($B40,'CRON. AUXILIAR'!$A$9:$Y$220,H$78,0)</f>
        <v>0</v>
      </c>
      <c r="I40" s="164">
        <f>VLOOKUP($B40,'CRON. AUXILIAR'!$A$9:$Y$220,I$78,0)</f>
        <v>1516.67</v>
      </c>
      <c r="J40" s="164">
        <f>VLOOKUP($B40,'CRON. AUXILIAR'!$A$9:$Y$220,J$78,0)</f>
        <v>369.23</v>
      </c>
      <c r="K40" s="164">
        <f>VLOOKUP($B40,'CRON. AUXILIAR'!$A$9:$Y$220,K$78,0)</f>
        <v>0</v>
      </c>
      <c r="L40" s="164">
        <f>VLOOKUP($B40,'CRON. AUXILIAR'!$A$9:$Y$220,L$78,0)</f>
        <v>0</v>
      </c>
      <c r="M40" s="111"/>
      <c r="N40" s="111"/>
      <c r="O40" s="155"/>
      <c r="P40" s="156"/>
      <c r="Q40" s="157">
        <f>SUM(G40:L40)</f>
        <v>1885.9</v>
      </c>
      <c r="R40" s="158" t="str">
        <f>IF(Q40=E40,"OK","NOK")</f>
        <v>OK</v>
      </c>
      <c r="S40" s="31"/>
      <c r="T40" s="31"/>
      <c r="U40" s="31"/>
      <c r="V40" s="31"/>
      <c r="W40" s="31"/>
      <c r="X40" s="31"/>
      <c r="Y40" s="31"/>
      <c r="Z40" s="31"/>
      <c r="AA40" s="31"/>
      <c r="AB40" s="31"/>
      <c r="AC40" s="31"/>
      <c r="AD40" s="31"/>
      <c r="AE40" s="31"/>
      <c r="AF40" s="31"/>
      <c r="AG40" s="31"/>
      <c r="AH40" s="31"/>
      <c r="AI40" s="31"/>
      <c r="AJ40" s="31"/>
      <c r="AK40" s="31"/>
      <c r="AL40" s="31"/>
    </row>
    <row r="41" spans="1:38" ht="24.75" customHeight="1">
      <c r="A41" s="31" t="s">
        <v>2244</v>
      </c>
      <c r="B41" s="165"/>
      <c r="C41" s="166"/>
      <c r="D41" s="167"/>
      <c r="E41" s="168"/>
      <c r="F41" s="169"/>
      <c r="G41" s="170">
        <f t="shared" ref="G41:L41" si="18">G40/$E40</f>
        <v>0</v>
      </c>
      <c r="H41" s="170">
        <f t="shared" si="18"/>
        <v>0</v>
      </c>
      <c r="I41" s="170">
        <f t="shared" si="18"/>
        <v>0.80421549392862834</v>
      </c>
      <c r="J41" s="170">
        <f t="shared" si="18"/>
        <v>0.19578450607137179</v>
      </c>
      <c r="K41" s="170">
        <f t="shared" si="18"/>
        <v>0</v>
      </c>
      <c r="L41" s="170">
        <f t="shared" si="18"/>
        <v>0</v>
      </c>
      <c r="M41" s="111"/>
      <c r="N41" s="111"/>
      <c r="O41" s="171">
        <f>SUM(G41:L41)</f>
        <v>1.0000000000000002</v>
      </c>
      <c r="P41" s="172" t="str">
        <f>IF(O41=1,"OK","NOK")</f>
        <v>OK</v>
      </c>
      <c r="Q41" s="173"/>
      <c r="R41" s="174"/>
      <c r="S41" s="31"/>
      <c r="T41" s="31"/>
      <c r="U41" s="31"/>
      <c r="V41" s="31"/>
      <c r="W41" s="31"/>
      <c r="X41" s="31"/>
      <c r="Y41" s="31"/>
      <c r="Z41" s="31"/>
      <c r="AA41" s="31"/>
      <c r="AB41" s="31"/>
      <c r="AC41" s="31"/>
      <c r="AD41" s="31"/>
      <c r="AE41" s="31"/>
      <c r="AF41" s="31"/>
      <c r="AG41" s="31"/>
      <c r="AH41" s="31"/>
      <c r="AI41" s="31"/>
      <c r="AJ41" s="31"/>
      <c r="AK41" s="31"/>
      <c r="AL41" s="31"/>
    </row>
    <row r="42" spans="1:38" ht="24.75" customHeight="1">
      <c r="A42" s="111" t="s">
        <v>749</v>
      </c>
      <c r="B42" s="159" t="s">
        <v>1334</v>
      </c>
      <c r="C42" s="160" t="str">
        <f>VLOOKUP($B42,Orçamento!$A$9:$L$212,4,0)</f>
        <v>ACABAMENTO</v>
      </c>
      <c r="D42" s="161">
        <f>VLOOKUP($B42,Orçamento!$A$9:$L$212,11,0)</f>
        <v>909.97</v>
      </c>
      <c r="E42" s="162">
        <f>VLOOKUP($B42,Orçamento!$A$9:$L$212,12,0)</f>
        <v>1110.1599999999999</v>
      </c>
      <c r="F42" s="163">
        <f>E42/$E$68</f>
        <v>6.4017729548043441E-3</v>
      </c>
      <c r="G42" s="164">
        <f>VLOOKUP($B42,'CRON. AUXILIAR'!$A$9:$Y$220,G$78,0)</f>
        <v>0</v>
      </c>
      <c r="H42" s="164">
        <f>VLOOKUP($B42,'CRON. AUXILIAR'!$A$9:$Y$220,H$78,0)</f>
        <v>0</v>
      </c>
      <c r="I42" s="164">
        <f>VLOOKUP($B42,'CRON. AUXILIAR'!$A$9:$Y$220,I$78,0)</f>
        <v>481.86</v>
      </c>
      <c r="J42" s="164">
        <f>VLOOKUP($B42,'CRON. AUXILIAR'!$A$9:$Y$220,J$78,0)</f>
        <v>628.29999999999995</v>
      </c>
      <c r="K42" s="164">
        <f>VLOOKUP($B42,'CRON. AUXILIAR'!$A$9:$Y$220,K$78,0)</f>
        <v>0</v>
      </c>
      <c r="L42" s="164">
        <f>VLOOKUP($B42,'CRON. AUXILIAR'!$A$9:$Y$220,L$78,0)</f>
        <v>0</v>
      </c>
      <c r="M42" s="111"/>
      <c r="N42" s="111"/>
      <c r="O42" s="155"/>
      <c r="P42" s="156"/>
      <c r="Q42" s="157">
        <f>SUM(G42:L42)</f>
        <v>1110.1599999999999</v>
      </c>
      <c r="R42" s="158" t="str">
        <f>IF(Q42=E42,"OK","NOK")</f>
        <v>OK</v>
      </c>
      <c r="S42" s="31"/>
      <c r="T42" s="31"/>
      <c r="U42" s="31"/>
      <c r="V42" s="31"/>
      <c r="W42" s="31"/>
      <c r="X42" s="31"/>
      <c r="Y42" s="31"/>
      <c r="Z42" s="31"/>
      <c r="AA42" s="31"/>
      <c r="AB42" s="31"/>
      <c r="AC42" s="31"/>
      <c r="AD42" s="31"/>
      <c r="AE42" s="31"/>
      <c r="AF42" s="31"/>
      <c r="AG42" s="31"/>
      <c r="AH42" s="31"/>
      <c r="AI42" s="31"/>
      <c r="AJ42" s="31"/>
      <c r="AK42" s="31"/>
      <c r="AL42" s="31"/>
    </row>
    <row r="43" spans="1:38" ht="24.75" customHeight="1">
      <c r="A43" s="31" t="s">
        <v>2244</v>
      </c>
      <c r="B43" s="165"/>
      <c r="C43" s="166"/>
      <c r="D43" s="167"/>
      <c r="E43" s="168"/>
      <c r="F43" s="169"/>
      <c r="G43" s="170">
        <f t="shared" ref="G43:L43" si="19">G42/$E42</f>
        <v>0</v>
      </c>
      <c r="H43" s="170">
        <f t="shared" si="19"/>
        <v>0</v>
      </c>
      <c r="I43" s="170">
        <f t="shared" si="19"/>
        <v>0.43404554298479503</v>
      </c>
      <c r="J43" s="170">
        <f t="shared" si="19"/>
        <v>0.56595445701520508</v>
      </c>
      <c r="K43" s="170">
        <f t="shared" si="19"/>
        <v>0</v>
      </c>
      <c r="L43" s="170">
        <f t="shared" si="19"/>
        <v>0</v>
      </c>
      <c r="M43" s="111"/>
      <c r="N43" s="111"/>
      <c r="O43" s="171">
        <f>SUM(G43:L43)</f>
        <v>1</v>
      </c>
      <c r="P43" s="172" t="str">
        <f>IF(O43=1,"OK","NOK")</f>
        <v>OK</v>
      </c>
      <c r="Q43" s="173"/>
      <c r="R43" s="174"/>
      <c r="S43" s="31"/>
      <c r="T43" s="31"/>
      <c r="U43" s="31"/>
      <c r="V43" s="31"/>
      <c r="W43" s="31"/>
      <c r="X43" s="31"/>
      <c r="Y43" s="31"/>
      <c r="Z43" s="31"/>
      <c r="AA43" s="31"/>
      <c r="AB43" s="31"/>
      <c r="AC43" s="31"/>
      <c r="AD43" s="31"/>
      <c r="AE43" s="31"/>
      <c r="AF43" s="31"/>
      <c r="AG43" s="31"/>
      <c r="AH43" s="31"/>
      <c r="AI43" s="31"/>
      <c r="AJ43" s="31"/>
      <c r="AK43" s="31"/>
      <c r="AL43" s="31"/>
    </row>
    <row r="44" spans="1:38" ht="24.75" customHeight="1">
      <c r="B44" s="147">
        <v>6</v>
      </c>
      <c r="C44" s="148" t="str">
        <f>VLOOKUP($B44,Orçamento!$A$9:$L$212,4,0)</f>
        <v>MONUMENTO EM AÇO/MADEIRA</v>
      </c>
      <c r="D44" s="149">
        <f>VLOOKUP($B44,Orçamento!$A$9:$L$212,11,0)</f>
        <v>2686.27</v>
      </c>
      <c r="E44" s="150">
        <f>VLOOKUP($B44,Orçamento!$A$9:$L$212,12,0)</f>
        <v>3276.9399999999996</v>
      </c>
      <c r="F44" s="151">
        <f t="shared" ref="F44:F45" si="20">E44/$E$68</f>
        <v>1.8896578751275983E-2</v>
      </c>
      <c r="G44" s="152"/>
      <c r="H44" s="153"/>
      <c r="I44" s="153"/>
      <c r="J44" s="153"/>
      <c r="K44" s="153"/>
      <c r="L44" s="154"/>
      <c r="M44" s="111"/>
      <c r="N44" s="111"/>
      <c r="O44" s="155"/>
      <c r="P44" s="156"/>
      <c r="Q44" s="157"/>
      <c r="R44" s="158"/>
      <c r="S44" s="31"/>
      <c r="T44" s="31"/>
      <c r="U44" s="31"/>
      <c r="V44" s="31"/>
      <c r="W44" s="31"/>
      <c r="X44" s="31"/>
      <c r="Y44" s="31"/>
      <c r="Z44" s="31"/>
      <c r="AA44" s="31"/>
      <c r="AB44" s="31"/>
      <c r="AC44" s="31"/>
      <c r="AD44" s="31"/>
      <c r="AE44" s="31"/>
      <c r="AF44" s="31"/>
      <c r="AG44" s="31"/>
      <c r="AH44" s="31"/>
      <c r="AI44" s="31"/>
      <c r="AJ44" s="31"/>
      <c r="AK44" s="31"/>
      <c r="AL44" s="31"/>
    </row>
    <row r="45" spans="1:38" ht="24.75" customHeight="1">
      <c r="A45" s="111" t="s">
        <v>749</v>
      </c>
      <c r="B45" s="159" t="s">
        <v>1358</v>
      </c>
      <c r="C45" s="160" t="str">
        <f>VLOOKUP($B45,Orçamento!$A$9:$L$212,4,0)</f>
        <v>FUNDAÇÃO</v>
      </c>
      <c r="D45" s="161">
        <f>VLOOKUP($B45,Orçamento!$A$9:$L$212,11,0)</f>
        <v>1372.89</v>
      </c>
      <c r="E45" s="162">
        <f>VLOOKUP($B45,Orçamento!$A$9:$L$212,12,0)</f>
        <v>1674.77</v>
      </c>
      <c r="F45" s="163">
        <f t="shared" si="20"/>
        <v>9.6576144803610948E-3</v>
      </c>
      <c r="G45" s="164">
        <f>VLOOKUP($B45,'CRON. AUXILIAR'!$A$9:$Y$220,G$78,0)</f>
        <v>55.98</v>
      </c>
      <c r="H45" s="164">
        <f>VLOOKUP($B45,'CRON. AUXILIAR'!$A$9:$Y$220,H$78,0)</f>
        <v>1618.79</v>
      </c>
      <c r="I45" s="164">
        <f>VLOOKUP($B45,'CRON. AUXILIAR'!$A$9:$Y$220,I$78,0)</f>
        <v>0</v>
      </c>
      <c r="J45" s="164">
        <f>VLOOKUP($B45,'CRON. AUXILIAR'!$A$9:$Y$220,J$78,0)</f>
        <v>0</v>
      </c>
      <c r="K45" s="164">
        <f>VLOOKUP($B45,'CRON. AUXILIAR'!$A$9:$Y$220,K$78,0)</f>
        <v>0</v>
      </c>
      <c r="L45" s="164">
        <f>VLOOKUP($B45,'CRON. AUXILIAR'!$A$9:$Y$220,L$78,0)</f>
        <v>0</v>
      </c>
      <c r="M45" s="111"/>
      <c r="N45" s="111"/>
      <c r="O45" s="155"/>
      <c r="P45" s="156"/>
      <c r="Q45" s="157">
        <f>SUM(G45:L45)</f>
        <v>1674.77</v>
      </c>
      <c r="R45" s="158" t="str">
        <f>IF(Q45=E45,"OK","NOK")</f>
        <v>OK</v>
      </c>
      <c r="S45" s="31"/>
      <c r="T45" s="31"/>
      <c r="U45" s="31"/>
      <c r="V45" s="31"/>
      <c r="W45" s="31"/>
      <c r="X45" s="31"/>
      <c r="Y45" s="31"/>
      <c r="Z45" s="31"/>
      <c r="AA45" s="31"/>
      <c r="AB45" s="31"/>
      <c r="AC45" s="31"/>
      <c r="AD45" s="31"/>
      <c r="AE45" s="31"/>
      <c r="AF45" s="31"/>
      <c r="AG45" s="31"/>
      <c r="AH45" s="31"/>
      <c r="AI45" s="31"/>
      <c r="AJ45" s="31"/>
      <c r="AK45" s="31"/>
      <c r="AL45" s="31"/>
    </row>
    <row r="46" spans="1:38" ht="24.75" customHeight="1">
      <c r="A46" s="31" t="s">
        <v>2244</v>
      </c>
      <c r="B46" s="165"/>
      <c r="C46" s="166"/>
      <c r="D46" s="167"/>
      <c r="E46" s="168"/>
      <c r="F46" s="169"/>
      <c r="G46" s="170">
        <f t="shared" ref="G46:L46" si="21">G45/$E45</f>
        <v>3.3425485290517504E-2</v>
      </c>
      <c r="H46" s="170">
        <f t="shared" si="21"/>
        <v>0.96657451470948252</v>
      </c>
      <c r="I46" s="170">
        <f t="shared" si="21"/>
        <v>0</v>
      </c>
      <c r="J46" s="170">
        <f t="shared" si="21"/>
        <v>0</v>
      </c>
      <c r="K46" s="170">
        <f t="shared" si="21"/>
        <v>0</v>
      </c>
      <c r="L46" s="170">
        <f t="shared" si="21"/>
        <v>0</v>
      </c>
      <c r="M46" s="111"/>
      <c r="N46" s="111"/>
      <c r="O46" s="171">
        <f>SUM(G46:L46)</f>
        <v>1</v>
      </c>
      <c r="P46" s="172" t="str">
        <f>IF(O46=1,"OK","NOK")</f>
        <v>OK</v>
      </c>
      <c r="Q46" s="173"/>
      <c r="R46" s="174"/>
      <c r="S46" s="31"/>
      <c r="T46" s="31"/>
      <c r="U46" s="31"/>
      <c r="V46" s="31"/>
      <c r="W46" s="31"/>
      <c r="X46" s="31"/>
      <c r="Y46" s="31"/>
      <c r="Z46" s="31"/>
      <c r="AA46" s="31"/>
      <c r="AB46" s="31"/>
      <c r="AC46" s="31"/>
      <c r="AD46" s="31"/>
      <c r="AE46" s="31"/>
      <c r="AF46" s="31"/>
      <c r="AG46" s="31"/>
      <c r="AH46" s="31"/>
      <c r="AI46" s="31"/>
      <c r="AJ46" s="31"/>
      <c r="AK46" s="31"/>
      <c r="AL46" s="31"/>
    </row>
    <row r="47" spans="1:38" ht="24.75" customHeight="1">
      <c r="A47" s="111" t="s">
        <v>749</v>
      </c>
      <c r="B47" s="159" t="s">
        <v>1517</v>
      </c>
      <c r="C47" s="160" t="str">
        <f>VLOOKUP($B47,Orçamento!$A$9:$L$212,4,0)</f>
        <v>ESTRUTURA</v>
      </c>
      <c r="D47" s="161">
        <f>VLOOKUP($B47,Orçamento!$A$9:$L$212,11,0)</f>
        <v>1313.38</v>
      </c>
      <c r="E47" s="162">
        <f>VLOOKUP($B47,Orçamento!$A$9:$L$212,12,0)</f>
        <v>1602.1699999999998</v>
      </c>
      <c r="F47" s="163">
        <f>E47/$E$68</f>
        <v>9.2389642709148918E-3</v>
      </c>
      <c r="G47" s="164">
        <f>VLOOKUP($B47,'CRON. AUXILIAR'!$A$9:$Y$220,G$78,0)</f>
        <v>0</v>
      </c>
      <c r="H47" s="164">
        <f>VLOOKUP($B47,'CRON. AUXILIAR'!$A$9:$Y$220,H$78,0)</f>
        <v>0</v>
      </c>
      <c r="I47" s="164">
        <f>VLOOKUP($B47,'CRON. AUXILIAR'!$A$9:$Y$220,I$78,0)</f>
        <v>1329.9099999999999</v>
      </c>
      <c r="J47" s="164">
        <f>VLOOKUP($B47,'CRON. AUXILIAR'!$A$9:$Y$220,J$78,0)</f>
        <v>272.26</v>
      </c>
      <c r="K47" s="164">
        <f>VLOOKUP($B47,'CRON. AUXILIAR'!$A$9:$Y$220,K$78,0)</f>
        <v>0</v>
      </c>
      <c r="L47" s="164">
        <f>VLOOKUP($B47,'CRON. AUXILIAR'!$A$9:$Y$220,L$78,0)</f>
        <v>0</v>
      </c>
      <c r="M47" s="111"/>
      <c r="N47" s="111"/>
      <c r="O47" s="155"/>
      <c r="P47" s="156"/>
      <c r="Q47" s="157">
        <f>SUM(G47:L47)</f>
        <v>1602.1699999999998</v>
      </c>
      <c r="R47" s="158" t="str">
        <f>IF(Q47=E47,"OK","NOK")</f>
        <v>OK</v>
      </c>
      <c r="S47" s="31"/>
      <c r="T47" s="31"/>
      <c r="U47" s="31"/>
      <c r="V47" s="31"/>
      <c r="W47" s="31"/>
      <c r="X47" s="31"/>
      <c r="Y47" s="31"/>
      <c r="Z47" s="31"/>
      <c r="AA47" s="31"/>
      <c r="AB47" s="31"/>
      <c r="AC47" s="31"/>
      <c r="AD47" s="31"/>
      <c r="AE47" s="31"/>
      <c r="AF47" s="31"/>
      <c r="AG47" s="31"/>
      <c r="AH47" s="31"/>
      <c r="AI47" s="31"/>
      <c r="AJ47" s="31"/>
      <c r="AK47" s="31"/>
      <c r="AL47" s="31"/>
    </row>
    <row r="48" spans="1:38" ht="24.75" customHeight="1">
      <c r="A48" s="31" t="s">
        <v>2244</v>
      </c>
      <c r="B48" s="165"/>
      <c r="C48" s="166"/>
      <c r="D48" s="167"/>
      <c r="E48" s="168"/>
      <c r="F48" s="169"/>
      <c r="G48" s="170">
        <f t="shared" ref="G48:L48" si="22">G47/$E47</f>
        <v>0</v>
      </c>
      <c r="H48" s="170">
        <f t="shared" si="22"/>
        <v>0</v>
      </c>
      <c r="I48" s="170">
        <f t="shared" si="22"/>
        <v>0.83006797031525992</v>
      </c>
      <c r="J48" s="170">
        <f t="shared" si="22"/>
        <v>0.16993202968474008</v>
      </c>
      <c r="K48" s="170">
        <f t="shared" si="22"/>
        <v>0</v>
      </c>
      <c r="L48" s="170">
        <f t="shared" si="22"/>
        <v>0</v>
      </c>
      <c r="M48" s="111"/>
      <c r="N48" s="111"/>
      <c r="O48" s="171">
        <f>SUM(G48:L48)</f>
        <v>1</v>
      </c>
      <c r="P48" s="172" t="str">
        <f>IF(O48=1,"OK","NOK")</f>
        <v>OK</v>
      </c>
      <c r="Q48" s="173"/>
      <c r="R48" s="174"/>
      <c r="S48" s="31"/>
      <c r="T48" s="31"/>
      <c r="U48" s="31"/>
      <c r="V48" s="31"/>
      <c r="W48" s="31"/>
      <c r="X48" s="31"/>
      <c r="Y48" s="31"/>
      <c r="Z48" s="31"/>
      <c r="AA48" s="31"/>
      <c r="AB48" s="31"/>
      <c r="AC48" s="31"/>
      <c r="AD48" s="31"/>
      <c r="AE48" s="31"/>
      <c r="AF48" s="31"/>
      <c r="AG48" s="31"/>
      <c r="AH48" s="31"/>
      <c r="AI48" s="31"/>
      <c r="AJ48" s="31"/>
      <c r="AK48" s="31"/>
      <c r="AL48" s="31"/>
    </row>
    <row r="49" spans="1:38" ht="24.75" customHeight="1">
      <c r="B49" s="147">
        <v>7</v>
      </c>
      <c r="C49" s="148" t="str">
        <f>VLOOKUP($B49,Orçamento!$A$9:$L$212,4,0)</f>
        <v>INSTALAÇÕES ELÉTRICAS</v>
      </c>
      <c r="D49" s="149">
        <f>VLOOKUP($B49,Orçamento!$A$9:$L$212,11,0)</f>
        <v>11515.249999999998</v>
      </c>
      <c r="E49" s="150">
        <f>VLOOKUP($B49,Orçamento!$A$9:$L$212,12,0)</f>
        <v>14048.19</v>
      </c>
      <c r="F49" s="151">
        <f t="shared" ref="F49:F50" si="23">E49/$E$68</f>
        <v>8.100933451570301E-2</v>
      </c>
      <c r="G49" s="152"/>
      <c r="H49" s="153"/>
      <c r="I49" s="153"/>
      <c r="J49" s="153"/>
      <c r="K49" s="153"/>
      <c r="L49" s="154"/>
      <c r="M49" s="111"/>
      <c r="N49" s="111"/>
      <c r="O49" s="155"/>
      <c r="P49" s="156"/>
      <c r="Q49" s="157"/>
      <c r="R49" s="158"/>
      <c r="S49" s="31"/>
      <c r="T49" s="31"/>
      <c r="U49" s="31"/>
      <c r="V49" s="31"/>
      <c r="W49" s="31"/>
      <c r="X49" s="31"/>
      <c r="Y49" s="31"/>
      <c r="Z49" s="31"/>
      <c r="AA49" s="31"/>
      <c r="AB49" s="31"/>
      <c r="AC49" s="31"/>
      <c r="AD49" s="31"/>
      <c r="AE49" s="31"/>
      <c r="AF49" s="31"/>
      <c r="AG49" s="31"/>
      <c r="AH49" s="31"/>
      <c r="AI49" s="31"/>
      <c r="AJ49" s="31"/>
      <c r="AK49" s="31"/>
      <c r="AL49" s="31"/>
    </row>
    <row r="50" spans="1:38" ht="24.75" customHeight="1">
      <c r="A50" s="111" t="s">
        <v>749</v>
      </c>
      <c r="B50" s="159" t="s">
        <v>1577</v>
      </c>
      <c r="C50" s="160" t="str">
        <f>VLOOKUP($B50,Orçamento!$A$9:$L$212,4,0)</f>
        <v>INSTALAÇÃO DE POSTES</v>
      </c>
      <c r="D50" s="161">
        <f>VLOOKUP($B50,Orçamento!$A$9:$L$212,11,0)</f>
        <v>4801.0399999999991</v>
      </c>
      <c r="E50" s="162">
        <f>VLOOKUP($B50,Orçamento!$A$9:$L$212,12,0)</f>
        <v>5857.11</v>
      </c>
      <c r="F50" s="163">
        <f t="shared" si="23"/>
        <v>3.3775211132912437E-2</v>
      </c>
      <c r="G50" s="164">
        <f>VLOOKUP($B50,'CRON. AUXILIAR'!$A$9:$Y$220,G$78,0)</f>
        <v>0</v>
      </c>
      <c r="H50" s="164">
        <f>VLOOKUP($B50,'CRON. AUXILIAR'!$A$9:$Y$220,H$78,0)</f>
        <v>0</v>
      </c>
      <c r="I50" s="164">
        <f>VLOOKUP($B50,'CRON. AUXILIAR'!$A$9:$Y$220,I$78,0)</f>
        <v>5857.11</v>
      </c>
      <c r="J50" s="164">
        <f>VLOOKUP($B50,'CRON. AUXILIAR'!$A$9:$Y$220,J$78,0)</f>
        <v>0</v>
      </c>
      <c r="K50" s="164">
        <f>VLOOKUP($B50,'CRON. AUXILIAR'!$A$9:$Y$220,K$78,0)</f>
        <v>0</v>
      </c>
      <c r="L50" s="164">
        <f>VLOOKUP($B50,'CRON. AUXILIAR'!$A$9:$Y$220,L$78,0)</f>
        <v>0</v>
      </c>
      <c r="M50" s="111"/>
      <c r="N50" s="111"/>
      <c r="O50" s="155"/>
      <c r="P50" s="156"/>
      <c r="Q50" s="157">
        <f>SUM(G50:L50)</f>
        <v>5857.11</v>
      </c>
      <c r="R50" s="158" t="str">
        <f>IF(Q50=E50,"OK","NOK")</f>
        <v>OK</v>
      </c>
      <c r="S50" s="31"/>
      <c r="T50" s="31"/>
      <c r="U50" s="31"/>
      <c r="V50" s="31"/>
      <c r="W50" s="31"/>
      <c r="X50" s="31"/>
      <c r="Y50" s="31"/>
      <c r="Z50" s="31"/>
      <c r="AA50" s="31"/>
      <c r="AB50" s="31"/>
      <c r="AC50" s="31"/>
      <c r="AD50" s="31"/>
      <c r="AE50" s="31"/>
      <c r="AF50" s="31"/>
      <c r="AG50" s="31"/>
      <c r="AH50" s="31"/>
      <c r="AI50" s="31"/>
      <c r="AJ50" s="31"/>
      <c r="AK50" s="31"/>
      <c r="AL50" s="31"/>
    </row>
    <row r="51" spans="1:38" ht="24.75" customHeight="1">
      <c r="A51" s="31" t="s">
        <v>2244</v>
      </c>
      <c r="B51" s="165"/>
      <c r="C51" s="166"/>
      <c r="D51" s="167"/>
      <c r="E51" s="168"/>
      <c r="F51" s="169"/>
      <c r="G51" s="170">
        <f t="shared" ref="G51:L51" si="24">G50/$E50</f>
        <v>0</v>
      </c>
      <c r="H51" s="170">
        <f t="shared" si="24"/>
        <v>0</v>
      </c>
      <c r="I51" s="170">
        <f t="shared" si="24"/>
        <v>1</v>
      </c>
      <c r="J51" s="170">
        <f t="shared" si="24"/>
        <v>0</v>
      </c>
      <c r="K51" s="170">
        <f t="shared" si="24"/>
        <v>0</v>
      </c>
      <c r="L51" s="170">
        <f t="shared" si="24"/>
        <v>0</v>
      </c>
      <c r="M51" s="111"/>
      <c r="N51" s="111"/>
      <c r="O51" s="171">
        <f>SUM(G51:L51)</f>
        <v>1</v>
      </c>
      <c r="P51" s="172" t="str">
        <f>IF(O51=1,"OK","NOK")</f>
        <v>OK</v>
      </c>
      <c r="Q51" s="173"/>
      <c r="R51" s="174"/>
      <c r="S51" s="31"/>
      <c r="T51" s="31"/>
      <c r="U51" s="31"/>
      <c r="V51" s="31"/>
      <c r="W51" s="31"/>
      <c r="X51" s="31"/>
      <c r="Y51" s="31"/>
      <c r="Z51" s="31"/>
      <c r="AA51" s="31"/>
      <c r="AB51" s="31"/>
      <c r="AC51" s="31"/>
      <c r="AD51" s="31"/>
      <c r="AE51" s="31"/>
      <c r="AF51" s="31"/>
      <c r="AG51" s="31"/>
      <c r="AH51" s="31"/>
      <c r="AI51" s="31"/>
      <c r="AJ51" s="31"/>
      <c r="AK51" s="31"/>
      <c r="AL51" s="31"/>
    </row>
    <row r="52" spans="1:38" ht="24.75" customHeight="1">
      <c r="A52" s="111" t="s">
        <v>749</v>
      </c>
      <c r="B52" s="159" t="s">
        <v>1686</v>
      </c>
      <c r="C52" s="160" t="str">
        <f>VLOOKUP($B52,Orçamento!$A$9:$L$212,4,0)</f>
        <v>CABEAMENTO E IMPLANTAÇÃO</v>
      </c>
      <c r="D52" s="161">
        <f>VLOOKUP($B52,Orçamento!$A$9:$L$212,11,0)</f>
        <v>1068.8899999999999</v>
      </c>
      <c r="E52" s="162">
        <f>VLOOKUP($B52,Orçamento!$A$9:$L$212,12,0)</f>
        <v>1303.8999999999999</v>
      </c>
      <c r="F52" s="163">
        <f>E52/$E$68</f>
        <v>7.5189808277810266E-3</v>
      </c>
      <c r="G52" s="164">
        <f>VLOOKUP($B52,'CRON. AUXILIAR'!$A$9:$Y$220,G$78,0)</f>
        <v>0</v>
      </c>
      <c r="H52" s="164">
        <f>VLOOKUP($B52,'CRON. AUXILIAR'!$A$9:$Y$220,H$78,0)</f>
        <v>0</v>
      </c>
      <c r="I52" s="164">
        <f>VLOOKUP($B52,'CRON. AUXILIAR'!$A$9:$Y$220,I$78,0)</f>
        <v>1303.8999999999999</v>
      </c>
      <c r="J52" s="164">
        <f>VLOOKUP($B52,'CRON. AUXILIAR'!$A$9:$Y$220,J$78,0)</f>
        <v>0</v>
      </c>
      <c r="K52" s="164">
        <f>VLOOKUP($B52,'CRON. AUXILIAR'!$A$9:$Y$220,K$78,0)</f>
        <v>0</v>
      </c>
      <c r="L52" s="164">
        <f>VLOOKUP($B52,'CRON. AUXILIAR'!$A$9:$Y$220,L$78,0)</f>
        <v>0</v>
      </c>
      <c r="M52" s="111"/>
      <c r="N52" s="111"/>
      <c r="O52" s="155"/>
      <c r="P52" s="156"/>
      <c r="Q52" s="157">
        <f>SUM(G52:L52)</f>
        <v>1303.8999999999999</v>
      </c>
      <c r="R52" s="158" t="str">
        <f>IF(Q52=E52,"OK","NOK")</f>
        <v>OK</v>
      </c>
      <c r="S52" s="31"/>
      <c r="T52" s="31"/>
      <c r="U52" s="31"/>
      <c r="V52" s="31"/>
      <c r="W52" s="31"/>
      <c r="X52" s="31"/>
      <c r="Y52" s="31"/>
      <c r="Z52" s="31"/>
      <c r="AA52" s="31"/>
      <c r="AB52" s="31"/>
      <c r="AC52" s="31"/>
      <c r="AD52" s="31"/>
      <c r="AE52" s="31"/>
      <c r="AF52" s="31"/>
      <c r="AG52" s="31"/>
      <c r="AH52" s="31"/>
      <c r="AI52" s="31"/>
      <c r="AJ52" s="31"/>
      <c r="AK52" s="31"/>
      <c r="AL52" s="31"/>
    </row>
    <row r="53" spans="1:38" ht="24.75" customHeight="1">
      <c r="A53" s="31" t="s">
        <v>2244</v>
      </c>
      <c r="B53" s="165"/>
      <c r="C53" s="166"/>
      <c r="D53" s="167"/>
      <c r="E53" s="168"/>
      <c r="F53" s="169"/>
      <c r="G53" s="170">
        <f t="shared" ref="G53:L53" si="25">G52/$E52</f>
        <v>0</v>
      </c>
      <c r="H53" s="170">
        <f t="shared" si="25"/>
        <v>0</v>
      </c>
      <c r="I53" s="170">
        <f t="shared" si="25"/>
        <v>1</v>
      </c>
      <c r="J53" s="170">
        <f t="shared" si="25"/>
        <v>0</v>
      </c>
      <c r="K53" s="170">
        <f t="shared" si="25"/>
        <v>0</v>
      </c>
      <c r="L53" s="170">
        <f t="shared" si="25"/>
        <v>0</v>
      </c>
      <c r="M53" s="111"/>
      <c r="N53" s="111"/>
      <c r="O53" s="171">
        <f>SUM(G53:L53)</f>
        <v>1</v>
      </c>
      <c r="P53" s="172" t="str">
        <f>IF(O53=1,"OK","NOK")</f>
        <v>OK</v>
      </c>
      <c r="Q53" s="173"/>
      <c r="R53" s="174"/>
      <c r="S53" s="31"/>
      <c r="T53" s="31"/>
      <c r="U53" s="31"/>
      <c r="V53" s="31"/>
      <c r="W53" s="31"/>
      <c r="X53" s="31"/>
      <c r="Y53" s="31"/>
      <c r="Z53" s="31"/>
      <c r="AA53" s="31"/>
      <c r="AB53" s="31"/>
      <c r="AC53" s="31"/>
      <c r="AD53" s="31"/>
      <c r="AE53" s="31"/>
      <c r="AF53" s="31"/>
      <c r="AG53" s="31"/>
      <c r="AH53" s="31"/>
      <c r="AI53" s="31"/>
      <c r="AJ53" s="31"/>
      <c r="AK53" s="31"/>
      <c r="AL53" s="31"/>
    </row>
    <row r="54" spans="1:38" ht="24.75" customHeight="1">
      <c r="A54" s="111" t="s">
        <v>749</v>
      </c>
      <c r="B54" s="159" t="s">
        <v>1757</v>
      </c>
      <c r="C54" s="160" t="str">
        <f>VLOOKUP($B54,Orçamento!$A$9:$L$212,4,0)</f>
        <v>CAIXA DE COMANDO E ACIONAMENTO</v>
      </c>
      <c r="D54" s="161">
        <f>VLOOKUP($B54,Orçamento!$A$9:$L$212,11,0)</f>
        <v>1187.6600000000001</v>
      </c>
      <c r="E54" s="162">
        <f>VLOOKUP($B54,Orçamento!$A$9:$L$212,12,0)</f>
        <v>1448.85</v>
      </c>
      <c r="F54" s="163">
        <f>E54/$E$68</f>
        <v>8.3548396137207923E-3</v>
      </c>
      <c r="G54" s="164">
        <f>VLOOKUP($B54,'CRON. AUXILIAR'!$A$9:$Y$220,G$78,0)</f>
        <v>0</v>
      </c>
      <c r="H54" s="164">
        <f>VLOOKUP($B54,'CRON. AUXILIAR'!$A$9:$Y$220,H$78,0)</f>
        <v>0</v>
      </c>
      <c r="I54" s="164">
        <f>VLOOKUP($B54,'CRON. AUXILIAR'!$A$9:$Y$220,I$78,0)</f>
        <v>1448.85</v>
      </c>
      <c r="J54" s="164">
        <f>VLOOKUP($B54,'CRON. AUXILIAR'!$A$9:$Y$220,J$78,0)</f>
        <v>0</v>
      </c>
      <c r="K54" s="164">
        <f>VLOOKUP($B54,'CRON. AUXILIAR'!$A$9:$Y$220,K$78,0)</f>
        <v>0</v>
      </c>
      <c r="L54" s="164">
        <f>VLOOKUP($B54,'CRON. AUXILIAR'!$A$9:$Y$220,L$78,0)</f>
        <v>0</v>
      </c>
      <c r="M54" s="111"/>
      <c r="N54" s="111"/>
      <c r="O54" s="155"/>
      <c r="P54" s="156"/>
      <c r="Q54" s="157">
        <f>SUM(G54:L54)</f>
        <v>1448.85</v>
      </c>
      <c r="R54" s="158" t="str">
        <f>IF(Q54=E54,"OK","NOK")</f>
        <v>OK</v>
      </c>
      <c r="S54" s="31"/>
      <c r="T54" s="31"/>
      <c r="U54" s="31"/>
      <c r="V54" s="31"/>
      <c r="W54" s="31"/>
      <c r="X54" s="31"/>
      <c r="Y54" s="31"/>
      <c r="Z54" s="31"/>
      <c r="AA54" s="31"/>
      <c r="AB54" s="31"/>
      <c r="AC54" s="31"/>
      <c r="AD54" s="31"/>
      <c r="AE54" s="31"/>
      <c r="AF54" s="31"/>
      <c r="AG54" s="31"/>
      <c r="AH54" s="31"/>
      <c r="AI54" s="31"/>
      <c r="AJ54" s="31"/>
      <c r="AK54" s="31"/>
      <c r="AL54" s="31"/>
    </row>
    <row r="55" spans="1:38" ht="24.75" customHeight="1">
      <c r="A55" s="31" t="s">
        <v>2244</v>
      </c>
      <c r="B55" s="165"/>
      <c r="C55" s="166"/>
      <c r="D55" s="167"/>
      <c r="E55" s="168"/>
      <c r="F55" s="169"/>
      <c r="G55" s="170">
        <f t="shared" ref="G55:L55" si="26">G54/$E54</f>
        <v>0</v>
      </c>
      <c r="H55" s="170">
        <f t="shared" si="26"/>
        <v>0</v>
      </c>
      <c r="I55" s="170">
        <f t="shared" si="26"/>
        <v>1</v>
      </c>
      <c r="J55" s="170">
        <f t="shared" si="26"/>
        <v>0</v>
      </c>
      <c r="K55" s="170">
        <f t="shared" si="26"/>
        <v>0</v>
      </c>
      <c r="L55" s="170">
        <f t="shared" si="26"/>
        <v>0</v>
      </c>
      <c r="M55" s="111"/>
      <c r="N55" s="111"/>
      <c r="O55" s="171">
        <f>SUM(G55:L55)</f>
        <v>1</v>
      </c>
      <c r="P55" s="172" t="str">
        <f>IF(O55=1,"OK","NOK")</f>
        <v>OK</v>
      </c>
      <c r="Q55" s="173"/>
      <c r="R55" s="174"/>
      <c r="S55" s="31"/>
      <c r="T55" s="31"/>
      <c r="U55" s="31"/>
      <c r="V55" s="31"/>
      <c r="W55" s="31"/>
      <c r="X55" s="31"/>
      <c r="Y55" s="31"/>
      <c r="Z55" s="31"/>
      <c r="AA55" s="31"/>
      <c r="AB55" s="31"/>
      <c r="AC55" s="31"/>
      <c r="AD55" s="31"/>
      <c r="AE55" s="31"/>
      <c r="AF55" s="31"/>
      <c r="AG55" s="31"/>
      <c r="AH55" s="31"/>
      <c r="AI55" s="31"/>
      <c r="AJ55" s="31"/>
      <c r="AK55" s="31"/>
      <c r="AL55" s="31"/>
    </row>
    <row r="56" spans="1:38" ht="24.75" customHeight="1">
      <c r="A56" s="111" t="s">
        <v>749</v>
      </c>
      <c r="B56" s="159" t="s">
        <v>1817</v>
      </c>
      <c r="C56" s="160" t="str">
        <f>VLOOKUP($B56,Orçamento!$A$9:$L$212,4,0)</f>
        <v>ENTRADA DE ENERGIA</v>
      </c>
      <c r="D56" s="161">
        <f>VLOOKUP($B56,Orçamento!$A$9:$L$212,11,0)</f>
        <v>4457.66</v>
      </c>
      <c r="E56" s="162">
        <f>VLOOKUP($B56,Orçamento!$A$9:$L$212,12,0)</f>
        <v>5438.33</v>
      </c>
      <c r="F56" s="163">
        <f>E56/$E$68</f>
        <v>3.1360302941288741E-2</v>
      </c>
      <c r="G56" s="164">
        <f>VLOOKUP($B56,'CRON. AUXILIAR'!$A$9:$Y$220,G$78,0)</f>
        <v>0</v>
      </c>
      <c r="H56" s="164">
        <f>VLOOKUP($B56,'CRON. AUXILIAR'!$A$9:$Y$220,H$78,0)</f>
        <v>0</v>
      </c>
      <c r="I56" s="164">
        <f>VLOOKUP($B56,'CRON. AUXILIAR'!$A$9:$Y$220,I$78,0)</f>
        <v>5438.33</v>
      </c>
      <c r="J56" s="164">
        <f>VLOOKUP($B56,'CRON. AUXILIAR'!$A$9:$Y$220,J$78,0)</f>
        <v>0</v>
      </c>
      <c r="K56" s="164">
        <f>VLOOKUP($B56,'CRON. AUXILIAR'!$A$9:$Y$220,K$78,0)</f>
        <v>0</v>
      </c>
      <c r="L56" s="164">
        <f>VLOOKUP($B56,'CRON. AUXILIAR'!$A$9:$Y$220,L$78,0)</f>
        <v>0</v>
      </c>
      <c r="M56" s="111"/>
      <c r="N56" s="111"/>
      <c r="O56" s="155"/>
      <c r="P56" s="156"/>
      <c r="Q56" s="157">
        <f>SUM(G56:L56)</f>
        <v>5438.33</v>
      </c>
      <c r="R56" s="158" t="str">
        <f>IF(Q56=E56,"OK","NOK")</f>
        <v>OK</v>
      </c>
      <c r="S56" s="31"/>
      <c r="T56" s="31"/>
      <c r="U56" s="31"/>
      <c r="V56" s="31"/>
      <c r="W56" s="31"/>
      <c r="X56" s="31"/>
      <c r="Y56" s="31"/>
      <c r="Z56" s="31"/>
      <c r="AA56" s="31"/>
      <c r="AB56" s="31"/>
      <c r="AC56" s="31"/>
      <c r="AD56" s="31"/>
      <c r="AE56" s="31"/>
      <c r="AF56" s="31"/>
      <c r="AG56" s="31"/>
      <c r="AH56" s="31"/>
      <c r="AI56" s="31"/>
      <c r="AJ56" s="31"/>
      <c r="AK56" s="31"/>
      <c r="AL56" s="31"/>
    </row>
    <row r="57" spans="1:38" ht="24.75" customHeight="1">
      <c r="A57" s="31" t="s">
        <v>2244</v>
      </c>
      <c r="B57" s="165"/>
      <c r="C57" s="166"/>
      <c r="D57" s="167"/>
      <c r="E57" s="168"/>
      <c r="F57" s="169"/>
      <c r="G57" s="170">
        <f t="shared" ref="G57:L57" si="27">G56/$E56</f>
        <v>0</v>
      </c>
      <c r="H57" s="170">
        <f t="shared" si="27"/>
        <v>0</v>
      </c>
      <c r="I57" s="170">
        <f t="shared" si="27"/>
        <v>1</v>
      </c>
      <c r="J57" s="170">
        <f t="shared" si="27"/>
        <v>0</v>
      </c>
      <c r="K57" s="170">
        <f t="shared" si="27"/>
        <v>0</v>
      </c>
      <c r="L57" s="170">
        <f t="shared" si="27"/>
        <v>0</v>
      </c>
      <c r="M57" s="111"/>
      <c r="N57" s="111"/>
      <c r="O57" s="171">
        <f>SUM(G57:L57)</f>
        <v>1</v>
      </c>
      <c r="P57" s="172" t="str">
        <f>IF(O57=1,"OK","NOK")</f>
        <v>OK</v>
      </c>
      <c r="Q57" s="173"/>
      <c r="R57" s="174"/>
      <c r="S57" s="31"/>
      <c r="T57" s="31"/>
      <c r="U57" s="31"/>
      <c r="V57" s="31"/>
      <c r="W57" s="31"/>
      <c r="X57" s="31"/>
      <c r="Y57" s="31"/>
      <c r="Z57" s="31"/>
      <c r="AA57" s="31"/>
      <c r="AB57" s="31"/>
      <c r="AC57" s="31"/>
      <c r="AD57" s="31"/>
      <c r="AE57" s="31"/>
      <c r="AF57" s="31"/>
      <c r="AG57" s="31"/>
      <c r="AH57" s="31"/>
      <c r="AI57" s="31"/>
      <c r="AJ57" s="31"/>
      <c r="AK57" s="31"/>
      <c r="AL57" s="31"/>
    </row>
    <row r="58" spans="1:38" ht="24.75" customHeight="1">
      <c r="B58" s="147">
        <v>8</v>
      </c>
      <c r="C58" s="148" t="str">
        <f>VLOOKUP($B58,Orçamento!$A$9:$L$212,4,0)</f>
        <v>MOBILIÁRIO URBANO</v>
      </c>
      <c r="D58" s="149">
        <f>VLOOKUP($B58,Orçamento!$A$9:$L$212,11,0)</f>
        <v>11133.04</v>
      </c>
      <c r="E58" s="150">
        <f>VLOOKUP($B58,Orçamento!$A$9:$L$212,12,0)</f>
        <v>13582.31</v>
      </c>
      <c r="F58" s="151">
        <f t="shared" ref="F58:F59" si="28">E58/$E$68</f>
        <v>7.832282267580222E-2</v>
      </c>
      <c r="G58" s="152"/>
      <c r="H58" s="153"/>
      <c r="I58" s="153"/>
      <c r="J58" s="153"/>
      <c r="K58" s="153"/>
      <c r="L58" s="154"/>
      <c r="M58" s="111"/>
      <c r="N58" s="111"/>
      <c r="O58" s="155"/>
      <c r="P58" s="156"/>
      <c r="Q58" s="157"/>
      <c r="R58" s="158"/>
      <c r="S58" s="31"/>
      <c r="T58" s="31"/>
      <c r="U58" s="31"/>
      <c r="V58" s="31"/>
      <c r="W58" s="31"/>
      <c r="X58" s="31"/>
      <c r="Y58" s="31"/>
      <c r="Z58" s="31"/>
      <c r="AA58" s="31"/>
      <c r="AB58" s="31"/>
      <c r="AC58" s="31"/>
      <c r="AD58" s="31"/>
      <c r="AE58" s="31"/>
      <c r="AF58" s="31"/>
      <c r="AG58" s="31"/>
      <c r="AH58" s="31"/>
      <c r="AI58" s="31"/>
      <c r="AJ58" s="31"/>
      <c r="AK58" s="31"/>
      <c r="AL58" s="31"/>
    </row>
    <row r="59" spans="1:38" ht="24.75" customHeight="1">
      <c r="A59" s="111" t="s">
        <v>749</v>
      </c>
      <c r="B59" s="159" t="s">
        <v>1932</v>
      </c>
      <c r="C59" s="160" t="str">
        <f>VLOOKUP($B59,Orçamento!$A$9:$L$212,4,0)</f>
        <v>INSTALAÇÃO DE MOBILIÁRIOS</v>
      </c>
      <c r="D59" s="161">
        <f>VLOOKUP($B59,Orçamento!$A$9:$L$212,11,0)</f>
        <v>11133.04</v>
      </c>
      <c r="E59" s="162">
        <f>VLOOKUP($B59,Orçamento!$A$9:$L$212,12,0)</f>
        <v>13582.31</v>
      </c>
      <c r="F59" s="163">
        <f t="shared" si="28"/>
        <v>7.832282267580222E-2</v>
      </c>
      <c r="G59" s="164">
        <f>VLOOKUP($B59,'CRON. AUXILIAR'!$A$9:$Y$220,G$78,0)</f>
        <v>0</v>
      </c>
      <c r="H59" s="164">
        <f>VLOOKUP($B59,'CRON. AUXILIAR'!$A$9:$Y$220,H$78,0)</f>
        <v>0</v>
      </c>
      <c r="I59" s="164">
        <f>VLOOKUP($B59,'CRON. AUXILIAR'!$A$9:$Y$220,I$78,0)</f>
        <v>7819.19</v>
      </c>
      <c r="J59" s="164">
        <f>VLOOKUP($B59,'CRON. AUXILIAR'!$A$9:$Y$220,J$78,0)</f>
        <v>5763.12</v>
      </c>
      <c r="K59" s="164">
        <f>VLOOKUP($B59,'CRON. AUXILIAR'!$A$9:$Y$220,K$78,0)</f>
        <v>0</v>
      </c>
      <c r="L59" s="164">
        <f>VLOOKUP($B59,'CRON. AUXILIAR'!$A$9:$Y$220,L$78,0)</f>
        <v>0</v>
      </c>
      <c r="M59" s="111"/>
      <c r="N59" s="111"/>
      <c r="O59" s="155"/>
      <c r="P59" s="156"/>
      <c r="Q59" s="157">
        <f>SUM(G59:L59)</f>
        <v>13582.31</v>
      </c>
      <c r="R59" s="158" t="str">
        <f>IF(Q59=E59,"OK","NOK")</f>
        <v>OK</v>
      </c>
      <c r="S59" s="31"/>
      <c r="T59" s="31"/>
      <c r="U59" s="31"/>
      <c r="V59" s="31"/>
      <c r="W59" s="31"/>
      <c r="X59" s="31"/>
      <c r="Y59" s="31"/>
      <c r="Z59" s="31"/>
      <c r="AA59" s="31"/>
      <c r="AB59" s="31"/>
      <c r="AC59" s="31"/>
      <c r="AD59" s="31"/>
      <c r="AE59" s="31"/>
      <c r="AF59" s="31"/>
      <c r="AG59" s="31"/>
      <c r="AH59" s="31"/>
      <c r="AI59" s="31"/>
      <c r="AJ59" s="31"/>
      <c r="AK59" s="31"/>
      <c r="AL59" s="31"/>
    </row>
    <row r="60" spans="1:38" ht="24.75" customHeight="1">
      <c r="A60" s="31" t="s">
        <v>2244</v>
      </c>
      <c r="B60" s="165"/>
      <c r="C60" s="166"/>
      <c r="D60" s="167"/>
      <c r="E60" s="168"/>
      <c r="F60" s="169"/>
      <c r="G60" s="170">
        <f t="shared" ref="G60:L60" si="29">G59/$E59</f>
        <v>0</v>
      </c>
      <c r="H60" s="170">
        <f t="shared" si="29"/>
        <v>0</v>
      </c>
      <c r="I60" s="170">
        <f t="shared" si="29"/>
        <v>0.57568926051606828</v>
      </c>
      <c r="J60" s="170">
        <f t="shared" si="29"/>
        <v>0.42431073948393166</v>
      </c>
      <c r="K60" s="170">
        <f t="shared" si="29"/>
        <v>0</v>
      </c>
      <c r="L60" s="170">
        <f t="shared" si="29"/>
        <v>0</v>
      </c>
      <c r="M60" s="111"/>
      <c r="N60" s="111"/>
      <c r="O60" s="171">
        <f>SUM(G60:L60)</f>
        <v>1</v>
      </c>
      <c r="P60" s="172" t="str">
        <f>IF(O60=1,"OK","NOK")</f>
        <v>OK</v>
      </c>
      <c r="Q60" s="173"/>
      <c r="R60" s="174"/>
      <c r="S60" s="31"/>
      <c r="T60" s="31"/>
      <c r="U60" s="31"/>
      <c r="V60" s="31"/>
      <c r="W60" s="31"/>
      <c r="X60" s="31"/>
      <c r="Y60" s="31"/>
      <c r="Z60" s="31"/>
      <c r="AA60" s="31"/>
      <c r="AB60" s="31"/>
      <c r="AC60" s="31"/>
      <c r="AD60" s="31"/>
      <c r="AE60" s="31"/>
      <c r="AF60" s="31"/>
      <c r="AG60" s="31"/>
      <c r="AH60" s="31"/>
      <c r="AI60" s="31"/>
      <c r="AJ60" s="31"/>
      <c r="AK60" s="31"/>
      <c r="AL60" s="31"/>
    </row>
    <row r="61" spans="1:38" ht="24.75" customHeight="1">
      <c r="B61" s="147">
        <v>9</v>
      </c>
      <c r="C61" s="148" t="str">
        <f>VLOOKUP($B61,Orçamento!$A$9:$L$212,4,0)</f>
        <v>PAISAGISMO</v>
      </c>
      <c r="D61" s="149">
        <f>VLOOKUP($B61,Orçamento!$A$9:$L$212,11,0)</f>
        <v>15355.659999999998</v>
      </c>
      <c r="E61" s="150">
        <f>VLOOKUP($B61,Orçamento!$A$9:$L$212,12,0)</f>
        <v>18731.34</v>
      </c>
      <c r="F61" s="151">
        <f t="shared" ref="F61:F62" si="30">E61/$E$68</f>
        <v>0.10801486796429778</v>
      </c>
      <c r="G61" s="152"/>
      <c r="H61" s="153"/>
      <c r="I61" s="153"/>
      <c r="J61" s="153"/>
      <c r="K61" s="153"/>
      <c r="L61" s="154"/>
      <c r="M61" s="111"/>
      <c r="N61" s="111"/>
      <c r="O61" s="155"/>
      <c r="P61" s="156"/>
      <c r="Q61" s="157"/>
      <c r="R61" s="158"/>
      <c r="S61" s="31"/>
      <c r="T61" s="31"/>
      <c r="U61" s="31"/>
      <c r="V61" s="31"/>
      <c r="W61" s="31"/>
      <c r="X61" s="31"/>
      <c r="Y61" s="31"/>
      <c r="Z61" s="31"/>
      <c r="AA61" s="31"/>
      <c r="AB61" s="31"/>
      <c r="AC61" s="31"/>
      <c r="AD61" s="31"/>
      <c r="AE61" s="31"/>
      <c r="AF61" s="31"/>
      <c r="AG61" s="31"/>
      <c r="AH61" s="31"/>
      <c r="AI61" s="31"/>
      <c r="AJ61" s="31"/>
      <c r="AK61" s="31"/>
      <c r="AL61" s="31"/>
    </row>
    <row r="62" spans="1:38" ht="24.75" customHeight="1">
      <c r="A62" s="111" t="s">
        <v>749</v>
      </c>
      <c r="B62" s="159" t="s">
        <v>1988</v>
      </c>
      <c r="C62" s="160" t="str">
        <f>VLOOKUP($B62,Orçamento!$A$9:$L$212,4,0)</f>
        <v>JARDINEIRAS</v>
      </c>
      <c r="D62" s="161">
        <f>VLOOKUP($B62,Orçamento!$A$9:$L$212,11,0)</f>
        <v>5670.58</v>
      </c>
      <c r="E62" s="162">
        <f>VLOOKUP($B62,Orçamento!$A$9:$L$212,12,0)</f>
        <v>6917.67</v>
      </c>
      <c r="F62" s="163">
        <f t="shared" si="30"/>
        <v>3.9890964109913322E-2</v>
      </c>
      <c r="G62" s="164">
        <f>VLOOKUP($B62,'CRON. AUXILIAR'!$A$9:$Y$220,G$78,0)</f>
        <v>0</v>
      </c>
      <c r="H62" s="164">
        <f>VLOOKUP($B62,'CRON. AUXILIAR'!$A$9:$Y$220,H$78,0)</f>
        <v>0</v>
      </c>
      <c r="I62" s="164">
        <f>VLOOKUP($B62,'CRON. AUXILIAR'!$A$9:$Y$220,I$78,0)</f>
        <v>2740.25</v>
      </c>
      <c r="J62" s="164">
        <f>VLOOKUP($B62,'CRON. AUXILIAR'!$A$9:$Y$220,J$78,0)</f>
        <v>3654.73</v>
      </c>
      <c r="K62" s="164">
        <f>VLOOKUP($B62,'CRON. AUXILIAR'!$A$9:$Y$220,K$78,0)</f>
        <v>261.34499999999997</v>
      </c>
      <c r="L62" s="164">
        <f>VLOOKUP($B62,'CRON. AUXILIAR'!$A$9:$Y$220,L$78,0)</f>
        <v>261.34499999999997</v>
      </c>
      <c r="M62" s="111"/>
      <c r="N62" s="111"/>
      <c r="O62" s="155"/>
      <c r="P62" s="156"/>
      <c r="Q62" s="157">
        <f>SUM(G62:L62)</f>
        <v>6917.67</v>
      </c>
      <c r="R62" s="158" t="str">
        <f>IF(Q62=E62,"OK","NOK")</f>
        <v>OK</v>
      </c>
      <c r="S62" s="31"/>
      <c r="T62" s="31"/>
      <c r="U62" s="31"/>
      <c r="V62" s="31"/>
      <c r="W62" s="31"/>
      <c r="X62" s="31"/>
      <c r="Y62" s="31"/>
      <c r="Z62" s="31"/>
      <c r="AA62" s="31"/>
      <c r="AB62" s="31"/>
      <c r="AC62" s="31"/>
      <c r="AD62" s="31"/>
      <c r="AE62" s="31"/>
      <c r="AF62" s="31"/>
      <c r="AG62" s="31"/>
      <c r="AH62" s="31"/>
      <c r="AI62" s="31"/>
      <c r="AJ62" s="31"/>
      <c r="AK62" s="31"/>
      <c r="AL62" s="31"/>
    </row>
    <row r="63" spans="1:38" ht="24.75" customHeight="1">
      <c r="A63" s="31" t="s">
        <v>2244</v>
      </c>
      <c r="B63" s="165"/>
      <c r="C63" s="166"/>
      <c r="D63" s="167"/>
      <c r="E63" s="168"/>
      <c r="F63" s="169"/>
      <c r="G63" s="170">
        <f t="shared" ref="G63:L63" si="31">G62/$E62</f>
        <v>0</v>
      </c>
      <c r="H63" s="170">
        <f t="shared" si="31"/>
        <v>0</v>
      </c>
      <c r="I63" s="170">
        <f t="shared" si="31"/>
        <v>0.39612326115585161</v>
      </c>
      <c r="J63" s="170">
        <f t="shared" si="31"/>
        <v>0.52831806084996824</v>
      </c>
      <c r="K63" s="170">
        <f t="shared" si="31"/>
        <v>3.7779338997090059E-2</v>
      </c>
      <c r="L63" s="170">
        <f t="shared" si="31"/>
        <v>3.7779338997090059E-2</v>
      </c>
      <c r="M63" s="111"/>
      <c r="N63" s="111"/>
      <c r="O63" s="171">
        <f>SUM(G63:L63)</f>
        <v>1</v>
      </c>
      <c r="P63" s="172" t="str">
        <f>IF(O63=1,"OK","NOK")</f>
        <v>OK</v>
      </c>
      <c r="Q63" s="173"/>
      <c r="R63" s="174"/>
      <c r="S63" s="31"/>
      <c r="T63" s="31"/>
      <c r="U63" s="31"/>
      <c r="V63" s="31"/>
      <c r="W63" s="31"/>
      <c r="X63" s="31"/>
      <c r="Y63" s="31"/>
      <c r="Z63" s="31"/>
      <c r="AA63" s="31"/>
      <c r="AB63" s="31"/>
      <c r="AC63" s="31"/>
      <c r="AD63" s="31"/>
      <c r="AE63" s="31"/>
      <c r="AF63" s="31"/>
      <c r="AG63" s="31"/>
      <c r="AH63" s="31"/>
      <c r="AI63" s="31"/>
      <c r="AJ63" s="31"/>
      <c r="AK63" s="31"/>
      <c r="AL63" s="31"/>
    </row>
    <row r="64" spans="1:38" ht="24.75" customHeight="1">
      <c r="A64" s="111" t="s">
        <v>749</v>
      </c>
      <c r="B64" s="159" t="s">
        <v>2034</v>
      </c>
      <c r="C64" s="160" t="str">
        <f>VLOOKUP($B64,Orçamento!$A$9:$L$212,4,0)</f>
        <v>GRAMADO</v>
      </c>
      <c r="D64" s="161">
        <f>VLOOKUP($B64,Orçamento!$A$9:$L$212,11,0)</f>
        <v>9685.08</v>
      </c>
      <c r="E64" s="162">
        <f>VLOOKUP($B64,Orçamento!$A$9:$L$212,12,0)</f>
        <v>11813.67</v>
      </c>
      <c r="F64" s="163">
        <f>E64/$E$68</f>
        <v>6.8123903854384452E-2</v>
      </c>
      <c r="G64" s="164">
        <f>VLOOKUP($B64,'CRON. AUXILIAR'!$A$9:$Y$220,G$78,0)</f>
        <v>0</v>
      </c>
      <c r="H64" s="164">
        <f>VLOOKUP($B64,'CRON. AUXILIAR'!$A$9:$Y$220,H$78,0)</f>
        <v>0</v>
      </c>
      <c r="I64" s="164">
        <f>VLOOKUP($B64,'CRON. AUXILIAR'!$A$9:$Y$220,I$78,0)</f>
        <v>0</v>
      </c>
      <c r="J64" s="164">
        <f>VLOOKUP($B64,'CRON. AUXILIAR'!$A$9:$Y$220,J$78,0)</f>
        <v>7097.67</v>
      </c>
      <c r="K64" s="164">
        <f>VLOOKUP($B64,'CRON. AUXILIAR'!$A$9:$Y$220,K$78,0)</f>
        <v>2358</v>
      </c>
      <c r="L64" s="164">
        <f>VLOOKUP($B64,'CRON. AUXILIAR'!$A$9:$Y$220,L$78,0)</f>
        <v>2358</v>
      </c>
      <c r="M64" s="111"/>
      <c r="N64" s="111"/>
      <c r="O64" s="155"/>
      <c r="P64" s="156"/>
      <c r="Q64" s="157">
        <f>SUM(G64:L64)</f>
        <v>11813.67</v>
      </c>
      <c r="R64" s="158" t="str">
        <f>IF(Q64=E64,"OK","NOK")</f>
        <v>OK</v>
      </c>
      <c r="S64" s="31"/>
      <c r="T64" s="31"/>
      <c r="U64" s="31"/>
      <c r="V64" s="31"/>
      <c r="W64" s="31"/>
      <c r="X64" s="31"/>
      <c r="Y64" s="31"/>
      <c r="Z64" s="31"/>
      <c r="AA64" s="31"/>
      <c r="AB64" s="31"/>
      <c r="AC64" s="31"/>
      <c r="AD64" s="31"/>
      <c r="AE64" s="31"/>
      <c r="AF64" s="31"/>
      <c r="AG64" s="31"/>
      <c r="AH64" s="31"/>
      <c r="AI64" s="31"/>
      <c r="AJ64" s="31"/>
      <c r="AK64" s="31"/>
      <c r="AL64" s="31"/>
    </row>
    <row r="65" spans="1:38" ht="24.75" customHeight="1">
      <c r="A65" s="31" t="s">
        <v>2244</v>
      </c>
      <c r="B65" s="165"/>
      <c r="C65" s="166"/>
      <c r="D65" s="167"/>
      <c r="E65" s="168"/>
      <c r="F65" s="169"/>
      <c r="G65" s="170">
        <f t="shared" ref="G65:L65" si="32">G64/$E64</f>
        <v>0</v>
      </c>
      <c r="H65" s="170">
        <f t="shared" si="32"/>
        <v>0</v>
      </c>
      <c r="I65" s="170">
        <f t="shared" si="32"/>
        <v>0</v>
      </c>
      <c r="J65" s="170">
        <f t="shared" si="32"/>
        <v>0.60080144442836136</v>
      </c>
      <c r="K65" s="170">
        <f t="shared" si="32"/>
        <v>0.19959927778581932</v>
      </c>
      <c r="L65" s="170">
        <f t="shared" si="32"/>
        <v>0.19959927778581932</v>
      </c>
      <c r="M65" s="111"/>
      <c r="N65" s="111"/>
      <c r="O65" s="171">
        <f>SUM(G65:L65)</f>
        <v>1</v>
      </c>
      <c r="P65" s="172" t="str">
        <f>IF(O65=1,"OK","NOK")</f>
        <v>OK</v>
      </c>
      <c r="Q65" s="173"/>
      <c r="R65" s="174"/>
      <c r="S65" s="31"/>
      <c r="T65" s="31"/>
      <c r="U65" s="31"/>
      <c r="V65" s="31"/>
      <c r="W65" s="31"/>
      <c r="X65" s="31"/>
      <c r="Y65" s="31"/>
      <c r="Z65" s="31"/>
      <c r="AA65" s="31"/>
      <c r="AB65" s="31"/>
      <c r="AC65" s="31"/>
      <c r="AD65" s="31"/>
      <c r="AE65" s="31"/>
      <c r="AF65" s="31"/>
      <c r="AG65" s="31"/>
      <c r="AH65" s="31"/>
      <c r="AI65" s="31"/>
      <c r="AJ65" s="31"/>
      <c r="AK65" s="31"/>
      <c r="AL65" s="31"/>
    </row>
    <row r="66" spans="1:38" ht="24.75" customHeight="1">
      <c r="A66" s="111" t="s">
        <v>2255</v>
      </c>
      <c r="B66" s="147">
        <v>10</v>
      </c>
      <c r="C66" s="148" t="str">
        <f>VLOOKUP($B66,Orçamento!$A$9:$L$212,4,0)</f>
        <v>ADMINISTRAÇÃO LOCAL</v>
      </c>
      <c r="D66" s="149">
        <f>VLOOKUP($B66,Orçamento!$A$9:$L$212,11,0)</f>
        <v>4794.33</v>
      </c>
      <c r="E66" s="150">
        <f>VLOOKUP($B66,Orçamento!$A$9:$L$212,12,0)</f>
        <v>5849.08</v>
      </c>
      <c r="F66" s="177">
        <f>E66/$E$68</f>
        <v>3.3728905882473695E-2</v>
      </c>
      <c r="G66" s="178">
        <f t="shared" ref="G66:L66" si="33">ROUND($E66*G67,2)</f>
        <v>1328.42</v>
      </c>
      <c r="H66" s="178">
        <f t="shared" si="33"/>
        <v>1811.01</v>
      </c>
      <c r="I66" s="178">
        <f t="shared" si="33"/>
        <v>1590.64</v>
      </c>
      <c r="J66" s="178">
        <f t="shared" si="33"/>
        <v>936.15</v>
      </c>
      <c r="K66" s="178">
        <f t="shared" si="33"/>
        <v>91.43</v>
      </c>
      <c r="L66" s="178">
        <f t="shared" si="33"/>
        <v>91.43</v>
      </c>
      <c r="M66" s="111"/>
      <c r="N66" s="111"/>
      <c r="O66" s="155"/>
      <c r="P66" s="156"/>
      <c r="Q66" s="157">
        <f>SUM(G66:L66)</f>
        <v>5849.0800000000008</v>
      </c>
      <c r="R66" s="158" t="str">
        <f>IF(Q66=E66,"OK","NOK")</f>
        <v>OK</v>
      </c>
      <c r="S66" s="31"/>
      <c r="T66" s="31"/>
      <c r="U66" s="31"/>
      <c r="V66" s="31"/>
      <c r="W66" s="31"/>
      <c r="X66" s="31"/>
      <c r="Y66" s="31"/>
      <c r="Z66" s="31"/>
      <c r="AA66" s="31"/>
      <c r="AB66" s="31"/>
      <c r="AC66" s="31"/>
      <c r="AD66" s="31"/>
      <c r="AE66" s="31"/>
      <c r="AF66" s="31"/>
      <c r="AG66" s="31"/>
      <c r="AH66" s="31"/>
      <c r="AI66" s="31"/>
      <c r="AJ66" s="31"/>
      <c r="AK66" s="31"/>
      <c r="AL66" s="31"/>
    </row>
    <row r="67" spans="1:38" ht="24.75" customHeight="1">
      <c r="B67" s="165"/>
      <c r="C67" s="166"/>
      <c r="D67" s="167"/>
      <c r="E67" s="168"/>
      <c r="F67" s="169"/>
      <c r="G67" s="170">
        <f t="shared" ref="G67:L67" si="34">ROUND(G76,6)</f>
        <v>0.22711600000000001</v>
      </c>
      <c r="H67" s="170">
        <f t="shared" si="34"/>
        <v>0.30962299999999998</v>
      </c>
      <c r="I67" s="170">
        <f t="shared" si="34"/>
        <v>0.27194699999999999</v>
      </c>
      <c r="J67" s="170">
        <f t="shared" si="34"/>
        <v>0.160051</v>
      </c>
      <c r="K67" s="170">
        <f t="shared" si="34"/>
        <v>1.5632E-2</v>
      </c>
      <c r="L67" s="170">
        <f t="shared" si="34"/>
        <v>1.5632E-2</v>
      </c>
      <c r="M67" s="111"/>
      <c r="N67" s="111"/>
      <c r="O67" s="171">
        <f>TRUNC(SUM(G67:L67),2)</f>
        <v>1</v>
      </c>
      <c r="P67" s="172" t="str">
        <f>IF(O67=1,"OK","NOK")</f>
        <v>OK</v>
      </c>
      <c r="Q67" s="173"/>
      <c r="R67" s="174"/>
      <c r="S67" s="31"/>
      <c r="T67" s="31"/>
      <c r="U67" s="31"/>
      <c r="V67" s="31"/>
      <c r="W67" s="31"/>
      <c r="X67" s="31"/>
      <c r="Y67" s="31"/>
      <c r="Z67" s="31"/>
      <c r="AA67" s="31"/>
      <c r="AB67" s="31"/>
      <c r="AC67" s="31"/>
      <c r="AD67" s="31"/>
      <c r="AE67" s="31"/>
      <c r="AF67" s="31"/>
      <c r="AG67" s="31"/>
      <c r="AH67" s="31"/>
      <c r="AI67" s="31"/>
      <c r="AJ67" s="31"/>
      <c r="AK67" s="31"/>
      <c r="AL67" s="31"/>
    </row>
    <row r="68" spans="1:38" ht="24.75" customHeight="1">
      <c r="B68" s="179"/>
      <c r="C68" s="180" t="s">
        <v>2069</v>
      </c>
      <c r="D68" s="181"/>
      <c r="E68" s="182">
        <f>SUMIF($A$9:$A$65,"A",E9:E65)+E66</f>
        <v>173414.46000000002</v>
      </c>
      <c r="F68" s="148" t="s">
        <v>2256</v>
      </c>
      <c r="G68" s="182">
        <f t="shared" ref="G68:L68" si="35">SUMIF($A$9:$A$65,"A",G9:G65)+G66</f>
        <v>39385.26</v>
      </c>
      <c r="H68" s="182">
        <f t="shared" si="35"/>
        <v>53693.040000000008</v>
      </c>
      <c r="I68" s="182">
        <f t="shared" si="35"/>
        <v>47159.53</v>
      </c>
      <c r="J68" s="182">
        <f t="shared" si="35"/>
        <v>27755.08</v>
      </c>
      <c r="K68" s="182">
        <f t="shared" si="35"/>
        <v>2710.7749999999996</v>
      </c>
      <c r="L68" s="182">
        <f t="shared" si="35"/>
        <v>2710.7749999999996</v>
      </c>
      <c r="M68" s="111"/>
      <c r="N68" s="111"/>
      <c r="O68" s="155"/>
      <c r="P68" s="156"/>
      <c r="Q68" s="157">
        <f>SUM(G68:L68)</f>
        <v>173414.46000000002</v>
      </c>
      <c r="R68" s="158" t="str">
        <f>IF(Q68=E68,"OK","NOK")</f>
        <v>OK</v>
      </c>
      <c r="S68" s="31"/>
      <c r="T68" s="31"/>
      <c r="U68" s="31"/>
      <c r="V68" s="31"/>
      <c r="W68" s="31"/>
      <c r="X68" s="31"/>
      <c r="Y68" s="31"/>
      <c r="Z68" s="31"/>
      <c r="AA68" s="31"/>
      <c r="AB68" s="31"/>
      <c r="AC68" s="31"/>
      <c r="AD68" s="31"/>
      <c r="AE68" s="31"/>
      <c r="AF68" s="31"/>
      <c r="AG68" s="31"/>
      <c r="AH68" s="31"/>
      <c r="AI68" s="31"/>
      <c r="AJ68" s="31"/>
      <c r="AK68" s="31"/>
      <c r="AL68" s="31"/>
    </row>
    <row r="69" spans="1:38" ht="24.75" customHeight="1">
      <c r="B69" s="183"/>
      <c r="C69" s="184"/>
      <c r="D69" s="185"/>
      <c r="E69" s="186"/>
      <c r="F69" s="146" t="s">
        <v>2257</v>
      </c>
      <c r="G69" s="187">
        <f t="shared" ref="G69:L69" si="36">G68/$E$68</f>
        <v>0.22711635465692998</v>
      </c>
      <c r="H69" s="187">
        <f t="shared" si="36"/>
        <v>0.30962262316533468</v>
      </c>
      <c r="I69" s="187">
        <f t="shared" si="36"/>
        <v>0.27194692991576364</v>
      </c>
      <c r="J69" s="187">
        <f t="shared" si="36"/>
        <v>0.16005055172446403</v>
      </c>
      <c r="K69" s="187">
        <f t="shared" si="36"/>
        <v>1.5631770268753824E-2</v>
      </c>
      <c r="L69" s="187">
        <f t="shared" si="36"/>
        <v>1.5631770268753824E-2</v>
      </c>
      <c r="M69" s="111"/>
      <c r="N69" s="111"/>
      <c r="O69" s="171">
        <f>SUM(G69:L69)</f>
        <v>1</v>
      </c>
      <c r="P69" s="172" t="str">
        <f>IF(O69=1,"OK","NOK")</f>
        <v>OK</v>
      </c>
      <c r="Q69" s="173"/>
      <c r="R69" s="174"/>
      <c r="S69" s="31"/>
      <c r="T69" s="31"/>
      <c r="U69" s="31"/>
      <c r="V69" s="31"/>
      <c r="W69" s="31"/>
      <c r="X69" s="31"/>
      <c r="Y69" s="31"/>
      <c r="Z69" s="31"/>
      <c r="AA69" s="31"/>
      <c r="AB69" s="31"/>
      <c r="AC69" s="31"/>
      <c r="AD69" s="31"/>
      <c r="AE69" s="31"/>
      <c r="AF69" s="31"/>
      <c r="AG69" s="31"/>
      <c r="AH69" s="31"/>
      <c r="AI69" s="31"/>
      <c r="AJ69" s="31"/>
      <c r="AK69" s="31"/>
      <c r="AL69" s="31"/>
    </row>
    <row r="70" spans="1:38" ht="24.75" customHeight="1">
      <c r="B70" s="188"/>
      <c r="C70" s="189"/>
      <c r="D70" s="190"/>
      <c r="E70" s="290" t="s">
        <v>2258</v>
      </c>
      <c r="F70" s="246"/>
      <c r="G70" s="182">
        <f>G68</f>
        <v>39385.26</v>
      </c>
      <c r="H70" s="182">
        <f t="shared" ref="H70:L70" si="37">G70+H68</f>
        <v>93078.300000000017</v>
      </c>
      <c r="I70" s="182">
        <f t="shared" si="37"/>
        <v>140237.83000000002</v>
      </c>
      <c r="J70" s="182">
        <f t="shared" si="37"/>
        <v>167992.91000000003</v>
      </c>
      <c r="K70" s="182">
        <f t="shared" si="37"/>
        <v>170703.68500000003</v>
      </c>
      <c r="L70" s="182">
        <f t="shared" si="37"/>
        <v>173414.46000000002</v>
      </c>
      <c r="M70" s="111"/>
      <c r="N70" s="111"/>
      <c r="O70" s="155"/>
      <c r="P70" s="156"/>
      <c r="Q70" s="157">
        <f>L70</f>
        <v>173414.46000000002</v>
      </c>
      <c r="R70" s="158" t="str">
        <f>IF(Q70=E68,"OK","NOK")</f>
        <v>OK</v>
      </c>
      <c r="S70" s="31"/>
      <c r="T70" s="31"/>
      <c r="U70" s="31"/>
      <c r="V70" s="31"/>
      <c r="W70" s="31"/>
      <c r="X70" s="31"/>
      <c r="Y70" s="31"/>
      <c r="Z70" s="31"/>
      <c r="AA70" s="31"/>
      <c r="AB70" s="31"/>
      <c r="AC70" s="31"/>
      <c r="AD70" s="31"/>
      <c r="AE70" s="31"/>
      <c r="AF70" s="31"/>
      <c r="AG70" s="31"/>
      <c r="AH70" s="31"/>
      <c r="AI70" s="31"/>
      <c r="AJ70" s="31"/>
      <c r="AK70" s="31"/>
      <c r="AL70" s="31"/>
    </row>
    <row r="71" spans="1:38" ht="24.75" customHeight="1">
      <c r="B71" s="183"/>
      <c r="C71" s="191"/>
      <c r="D71" s="192"/>
      <c r="E71" s="291" t="s">
        <v>2259</v>
      </c>
      <c r="F71" s="252"/>
      <c r="G71" s="187">
        <f>G70/$E$68</f>
        <v>0.22711635465692998</v>
      </c>
      <c r="H71" s="187">
        <f t="shared" ref="H71:L71" si="38">G71+H69</f>
        <v>0.53673897782226465</v>
      </c>
      <c r="I71" s="187">
        <f t="shared" si="38"/>
        <v>0.80868590773802829</v>
      </c>
      <c r="J71" s="187">
        <f t="shared" si="38"/>
        <v>0.96873645946249232</v>
      </c>
      <c r="K71" s="187">
        <f t="shared" si="38"/>
        <v>0.98436822973124616</v>
      </c>
      <c r="L71" s="187">
        <f t="shared" si="38"/>
        <v>1</v>
      </c>
      <c r="M71" s="111"/>
      <c r="N71" s="111"/>
      <c r="O71" s="171">
        <f>L71</f>
        <v>1</v>
      </c>
      <c r="P71" s="172" t="str">
        <f>IF(O71=1,"OK","NOK")</f>
        <v>OK</v>
      </c>
      <c r="Q71" s="173"/>
      <c r="R71" s="174"/>
      <c r="S71" s="31"/>
      <c r="T71" s="31"/>
      <c r="U71" s="31"/>
      <c r="V71" s="31"/>
      <c r="W71" s="31"/>
      <c r="X71" s="31"/>
      <c r="Y71" s="31"/>
      <c r="Z71" s="31"/>
      <c r="AA71" s="31"/>
      <c r="AB71" s="31"/>
      <c r="AC71" s="31"/>
      <c r="AD71" s="31"/>
      <c r="AE71" s="31"/>
      <c r="AF71" s="31"/>
      <c r="AG71" s="31"/>
      <c r="AH71" s="31"/>
      <c r="AI71" s="31"/>
      <c r="AJ71" s="31"/>
      <c r="AK71" s="31"/>
      <c r="AL71" s="31"/>
    </row>
    <row r="72" spans="1:38" ht="12.75" customHeight="1">
      <c r="B72" s="111"/>
      <c r="C72" s="193"/>
      <c r="D72" s="111"/>
      <c r="E72" s="111"/>
      <c r="F72" s="111"/>
      <c r="G72" s="111"/>
      <c r="H72" s="111"/>
      <c r="I72" s="111"/>
      <c r="J72" s="111"/>
      <c r="K72" s="111"/>
      <c r="L72" s="111"/>
      <c r="M72" s="111"/>
      <c r="N72" s="111"/>
      <c r="O72" s="111"/>
      <c r="P72" s="111"/>
      <c r="Q72" s="111"/>
      <c r="R72" s="111"/>
      <c r="S72" s="31"/>
      <c r="T72" s="31"/>
      <c r="U72" s="31"/>
      <c r="V72" s="31"/>
      <c r="W72" s="31"/>
      <c r="X72" s="31"/>
      <c r="Y72" s="31"/>
      <c r="Z72" s="31"/>
      <c r="AA72" s="31"/>
      <c r="AB72" s="31"/>
      <c r="AC72" s="31"/>
      <c r="AD72" s="31"/>
      <c r="AE72" s="31"/>
      <c r="AF72" s="31"/>
      <c r="AG72" s="31"/>
      <c r="AH72" s="31"/>
      <c r="AI72" s="31"/>
      <c r="AJ72" s="31"/>
      <c r="AK72" s="31"/>
      <c r="AL72" s="31"/>
    </row>
    <row r="73" spans="1:38" ht="12.75" customHeight="1">
      <c r="B73" s="111"/>
      <c r="C73" s="193"/>
      <c r="D73" s="111"/>
      <c r="E73" s="111"/>
      <c r="F73" s="111"/>
      <c r="G73" s="111"/>
      <c r="H73" s="111"/>
      <c r="I73" s="111"/>
      <c r="J73" s="111"/>
      <c r="K73" s="111"/>
      <c r="L73" s="111"/>
      <c r="M73" s="111"/>
      <c r="N73" s="111"/>
      <c r="O73" s="111"/>
      <c r="P73" s="111"/>
      <c r="Q73" s="111"/>
      <c r="R73" s="111"/>
      <c r="S73" s="31"/>
      <c r="T73" s="31"/>
      <c r="U73" s="31"/>
      <c r="V73" s="31"/>
      <c r="W73" s="31"/>
      <c r="X73" s="31"/>
      <c r="Y73" s="31"/>
      <c r="Z73" s="31"/>
      <c r="AA73" s="31"/>
      <c r="AB73" s="31"/>
      <c r="AC73" s="31"/>
      <c r="AD73" s="31"/>
      <c r="AE73" s="31"/>
      <c r="AF73" s="31"/>
      <c r="AG73" s="31"/>
      <c r="AH73" s="31"/>
      <c r="AI73" s="31"/>
      <c r="AJ73" s="31"/>
      <c r="AK73" s="31"/>
      <c r="AL73" s="31"/>
    </row>
    <row r="74" spans="1:38" ht="12.75" customHeight="1">
      <c r="B74" s="111"/>
      <c r="C74" s="193"/>
      <c r="D74" s="111"/>
      <c r="E74" s="111"/>
      <c r="F74" s="111"/>
      <c r="G74" s="111"/>
      <c r="H74" s="111"/>
      <c r="I74" s="111"/>
      <c r="J74" s="111"/>
      <c r="K74" s="111"/>
      <c r="L74" s="111"/>
      <c r="M74" s="111"/>
      <c r="N74" s="111"/>
      <c r="O74" s="111"/>
      <c r="P74" s="111"/>
      <c r="Q74" s="111"/>
      <c r="R74" s="111"/>
      <c r="S74" s="31"/>
      <c r="T74" s="31"/>
      <c r="U74" s="31"/>
      <c r="V74" s="31"/>
      <c r="W74" s="31"/>
      <c r="X74" s="31"/>
      <c r="Y74" s="31"/>
      <c r="Z74" s="31"/>
      <c r="AA74" s="31"/>
      <c r="AB74" s="31"/>
      <c r="AC74" s="31"/>
      <c r="AD74" s="31"/>
      <c r="AE74" s="31"/>
      <c r="AF74" s="31"/>
      <c r="AG74" s="31"/>
      <c r="AH74" s="31"/>
      <c r="AI74" s="31"/>
      <c r="AJ74" s="31"/>
      <c r="AK74" s="31"/>
      <c r="AL74" s="31"/>
    </row>
    <row r="75" spans="1:38" ht="20.25">
      <c r="B75" s="111"/>
      <c r="C75" s="193"/>
      <c r="D75" s="111"/>
      <c r="E75" s="111"/>
      <c r="F75" s="111"/>
      <c r="G75" s="111"/>
      <c r="H75" s="111"/>
      <c r="I75" s="111"/>
      <c r="J75" s="111"/>
      <c r="K75" s="111"/>
      <c r="L75" s="111"/>
      <c r="M75" s="111"/>
      <c r="N75" s="111"/>
      <c r="O75" s="111" t="s">
        <v>2069</v>
      </c>
      <c r="P75" s="111"/>
      <c r="Q75" s="111"/>
      <c r="R75" s="111"/>
      <c r="S75" s="31"/>
      <c r="T75" s="31"/>
      <c r="U75" s="31"/>
      <c r="V75" s="31"/>
      <c r="W75" s="31"/>
      <c r="X75" s="31"/>
      <c r="Y75" s="31"/>
      <c r="Z75" s="31"/>
      <c r="AA75" s="31"/>
      <c r="AB75" s="31"/>
      <c r="AC75" s="31"/>
      <c r="AD75" s="31"/>
      <c r="AE75" s="31"/>
      <c r="AF75" s="31"/>
      <c r="AG75" s="31"/>
      <c r="AH75" s="31"/>
      <c r="AI75" s="31"/>
      <c r="AJ75" s="31"/>
      <c r="AK75" s="31"/>
      <c r="AL75" s="31"/>
    </row>
    <row r="76" spans="1:38" ht="20.25">
      <c r="B76" s="111"/>
      <c r="C76" s="193"/>
      <c r="D76" s="111"/>
      <c r="E76" s="111"/>
      <c r="F76" s="111"/>
      <c r="G76" s="194">
        <f t="shared" ref="G76:L76" si="39">SUMIF($A$9:$A$65,"A",G9:G65)/($E$68-$E$66)</f>
        <v>0.22711636496751295</v>
      </c>
      <c r="H76" s="111">
        <f t="shared" si="39"/>
        <v>0.30962260820224319</v>
      </c>
      <c r="I76" s="111">
        <f t="shared" si="39"/>
        <v>0.27194692602970849</v>
      </c>
      <c r="J76" s="111">
        <f t="shared" si="39"/>
        <v>0.16005054265982624</v>
      </c>
      <c r="K76" s="111">
        <f t="shared" si="39"/>
        <v>1.5631779070354505E-2</v>
      </c>
      <c r="L76" s="111">
        <f t="shared" si="39"/>
        <v>1.5631779070354505E-2</v>
      </c>
      <c r="M76" s="111"/>
      <c r="N76" s="111"/>
      <c r="O76" s="111" t="s">
        <v>2260</v>
      </c>
      <c r="P76" s="111"/>
      <c r="Q76" s="194">
        <f>Orçamento!J212</f>
        <v>173414.46</v>
      </c>
      <c r="R76" s="111"/>
      <c r="S76" s="31"/>
      <c r="T76" s="31"/>
      <c r="U76" s="31"/>
      <c r="V76" s="31"/>
      <c r="W76" s="31"/>
      <c r="X76" s="31"/>
      <c r="Y76" s="31"/>
      <c r="Z76" s="31"/>
      <c r="AA76" s="31"/>
      <c r="AB76" s="31"/>
      <c r="AC76" s="31"/>
      <c r="AD76" s="31"/>
      <c r="AE76" s="31"/>
      <c r="AF76" s="31"/>
      <c r="AG76" s="31"/>
      <c r="AH76" s="31"/>
      <c r="AI76" s="31"/>
      <c r="AJ76" s="31"/>
      <c r="AK76" s="31"/>
      <c r="AL76" s="31"/>
    </row>
    <row r="77" spans="1:38" ht="20.25">
      <c r="B77" s="111"/>
      <c r="C77" s="193"/>
      <c r="D77" s="111"/>
      <c r="E77" s="111"/>
      <c r="F77" s="111"/>
      <c r="G77" s="111"/>
      <c r="H77" s="111"/>
      <c r="I77" s="111"/>
      <c r="J77" s="111"/>
      <c r="K77" s="111"/>
      <c r="L77" s="111"/>
      <c r="M77" s="111"/>
      <c r="N77" s="111"/>
      <c r="O77" s="111" t="s">
        <v>2261</v>
      </c>
      <c r="P77" s="111"/>
      <c r="Q77" s="194">
        <f>L70</f>
        <v>173414.46000000002</v>
      </c>
      <c r="R77" s="158" t="str">
        <f>IF(Q76=Q77,"OK","NOK")</f>
        <v>OK</v>
      </c>
      <c r="S77" s="31"/>
      <c r="T77" s="31"/>
      <c r="U77" s="31"/>
      <c r="V77" s="31"/>
      <c r="W77" s="31"/>
      <c r="X77" s="31"/>
      <c r="Y77" s="31"/>
      <c r="Z77" s="31"/>
      <c r="AA77" s="31"/>
      <c r="AB77" s="31"/>
      <c r="AC77" s="31"/>
      <c r="AD77" s="31"/>
      <c r="AE77" s="31"/>
      <c r="AF77" s="31"/>
      <c r="AG77" s="31"/>
      <c r="AH77" s="31"/>
      <c r="AI77" s="31"/>
      <c r="AJ77" s="31"/>
      <c r="AK77" s="31"/>
      <c r="AL77" s="31"/>
    </row>
    <row r="78" spans="1:38" ht="20.25">
      <c r="B78" s="111"/>
      <c r="C78" s="193"/>
      <c r="D78" s="111"/>
      <c r="E78" s="111"/>
      <c r="F78" s="111"/>
      <c r="G78" s="111">
        <f>'CRON. AUXILIAR'!O6</f>
        <v>15</v>
      </c>
      <c r="H78" s="111">
        <f t="shared" ref="H78:L78" si="40">G78+2</f>
        <v>17</v>
      </c>
      <c r="I78" s="111">
        <f t="shared" si="40"/>
        <v>19</v>
      </c>
      <c r="J78" s="111">
        <f t="shared" si="40"/>
        <v>21</v>
      </c>
      <c r="K78" s="111">
        <f t="shared" si="40"/>
        <v>23</v>
      </c>
      <c r="L78" s="111">
        <f t="shared" si="40"/>
        <v>25</v>
      </c>
      <c r="M78" s="111"/>
      <c r="N78" s="111"/>
      <c r="O78" s="111"/>
      <c r="P78" s="111"/>
      <c r="Q78" s="111"/>
      <c r="R78" s="111"/>
      <c r="S78" s="31"/>
      <c r="T78" s="31"/>
      <c r="U78" s="31"/>
      <c r="V78" s="31"/>
      <c r="W78" s="31"/>
      <c r="X78" s="31"/>
      <c r="Y78" s="31"/>
      <c r="Z78" s="31"/>
      <c r="AA78" s="31"/>
      <c r="AB78" s="31"/>
      <c r="AC78" s="31"/>
      <c r="AD78" s="31"/>
      <c r="AE78" s="31"/>
      <c r="AF78" s="31"/>
      <c r="AG78" s="31"/>
      <c r="AH78" s="31"/>
      <c r="AI78" s="31"/>
      <c r="AJ78" s="31"/>
      <c r="AK78" s="31"/>
      <c r="AL78" s="31"/>
    </row>
    <row r="79" spans="1:38" ht="12.75" customHeight="1">
      <c r="B79" s="111"/>
      <c r="C79" s="193"/>
      <c r="D79" s="111"/>
      <c r="E79" s="111"/>
      <c r="F79" s="111"/>
      <c r="G79" s="111"/>
      <c r="H79" s="111"/>
      <c r="I79" s="111"/>
      <c r="J79" s="111"/>
      <c r="K79" s="111"/>
      <c r="L79" s="111"/>
      <c r="M79" s="111"/>
      <c r="N79" s="111"/>
      <c r="O79" s="111"/>
      <c r="P79" s="111"/>
      <c r="Q79" s="111"/>
      <c r="R79" s="111"/>
      <c r="S79" s="31"/>
      <c r="T79" s="31"/>
      <c r="U79" s="31"/>
      <c r="V79" s="31"/>
      <c r="W79" s="31"/>
      <c r="X79" s="31"/>
      <c r="Y79" s="31"/>
      <c r="Z79" s="31"/>
      <c r="AA79" s="31"/>
      <c r="AB79" s="31"/>
      <c r="AC79" s="31"/>
      <c r="AD79" s="31"/>
      <c r="AE79" s="31"/>
      <c r="AF79" s="31"/>
      <c r="AG79" s="31"/>
      <c r="AH79" s="31"/>
      <c r="AI79" s="31"/>
      <c r="AJ79" s="31"/>
      <c r="AK79" s="31"/>
      <c r="AL79" s="31"/>
    </row>
    <row r="80" spans="1:38" ht="12.75" customHeight="1">
      <c r="B80" s="111"/>
      <c r="C80" s="193"/>
      <c r="D80" s="111"/>
      <c r="E80" s="111"/>
      <c r="F80" s="111"/>
      <c r="G80" s="111"/>
      <c r="H80" s="111"/>
      <c r="I80" s="111"/>
      <c r="J80" s="111"/>
      <c r="K80" s="111"/>
      <c r="L80" s="111"/>
      <c r="M80" s="111"/>
      <c r="N80" s="111"/>
      <c r="O80" s="111"/>
      <c r="P80" s="111"/>
      <c r="Q80" s="111"/>
      <c r="R80" s="111"/>
      <c r="S80" s="31"/>
      <c r="T80" s="31"/>
      <c r="U80" s="31"/>
      <c r="V80" s="31"/>
      <c r="W80" s="31"/>
      <c r="X80" s="31"/>
      <c r="Y80" s="31"/>
      <c r="Z80" s="31"/>
      <c r="AA80" s="31"/>
      <c r="AB80" s="31"/>
      <c r="AC80" s="31"/>
      <c r="AD80" s="31"/>
      <c r="AE80" s="31"/>
      <c r="AF80" s="31"/>
      <c r="AG80" s="31"/>
      <c r="AH80" s="31"/>
      <c r="AI80" s="31"/>
      <c r="AJ80" s="31"/>
      <c r="AK80" s="31"/>
      <c r="AL80" s="31"/>
    </row>
    <row r="81" spans="2:38" ht="12.75" customHeight="1">
      <c r="B81" s="111"/>
      <c r="C81" s="193"/>
      <c r="D81" s="111"/>
      <c r="E81" s="111"/>
      <c r="F81" s="111"/>
      <c r="G81" s="111"/>
      <c r="H81" s="111"/>
      <c r="I81" s="111"/>
      <c r="J81" s="111"/>
      <c r="K81" s="111"/>
      <c r="L81" s="111"/>
      <c r="M81" s="111"/>
      <c r="N81" s="111"/>
      <c r="O81" s="111"/>
      <c r="P81" s="111"/>
      <c r="Q81" s="111"/>
      <c r="R81" s="111"/>
      <c r="S81" s="31"/>
      <c r="T81" s="31"/>
      <c r="U81" s="31"/>
      <c r="V81" s="31"/>
      <c r="W81" s="31"/>
      <c r="X81" s="31"/>
      <c r="Y81" s="31"/>
      <c r="Z81" s="31"/>
      <c r="AA81" s="31"/>
      <c r="AB81" s="31"/>
      <c r="AC81" s="31"/>
      <c r="AD81" s="31"/>
      <c r="AE81" s="31"/>
      <c r="AF81" s="31"/>
      <c r="AG81" s="31"/>
      <c r="AH81" s="31"/>
      <c r="AI81" s="31"/>
      <c r="AJ81" s="31"/>
      <c r="AK81" s="31"/>
      <c r="AL81" s="31"/>
    </row>
    <row r="82" spans="2:38" ht="12.75" customHeight="1">
      <c r="B82" s="31"/>
      <c r="C82" s="39"/>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row>
    <row r="83" spans="2:38" ht="12.75" customHeight="1">
      <c r="B83" s="31"/>
      <c r="C83" s="39"/>
      <c r="D83" s="31"/>
      <c r="E83" s="31"/>
      <c r="F83" s="31"/>
      <c r="G83" s="31"/>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row>
    <row r="84" spans="2:38" ht="12.75" customHeight="1">
      <c r="B84" s="31"/>
      <c r="C84" s="39"/>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row>
    <row r="85" spans="2:38" ht="12.75" customHeight="1">
      <c r="B85" s="31"/>
      <c r="C85" s="39"/>
      <c r="D85" s="31"/>
      <c r="E85" s="31"/>
      <c r="F85" s="31"/>
      <c r="G85" s="31"/>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row>
    <row r="86" spans="2:38" ht="12.75" customHeight="1">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row>
    <row r="87" spans="2:38" ht="12.75" customHeight="1">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row>
    <row r="88" spans="2:38" ht="12.75" customHeight="1">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row>
    <row r="89" spans="2:38" ht="12.75" customHeight="1">
      <c r="B89" s="3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row>
    <row r="90" spans="2:38" ht="12.75" customHeight="1">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row>
    <row r="91" spans="2:38" ht="12.75" customHeight="1">
      <c r="B91" s="31"/>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row>
    <row r="92" spans="2:38" ht="12.75" customHeight="1">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row>
    <row r="93" spans="2:38" ht="12.75" customHeight="1">
      <c r="B93" s="31"/>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row>
    <row r="94" spans="2:38" ht="12.75" customHeight="1">
      <c r="B94" s="3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row>
    <row r="95" spans="2:38" ht="12.75" customHeight="1">
      <c r="B95" s="3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row>
    <row r="96" spans="2:38" ht="12.75" customHeight="1">
      <c r="B96" s="3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row>
    <row r="97" spans="2:38" ht="12.75" customHeight="1">
      <c r="B97" s="3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row>
    <row r="98" spans="2:38" ht="12.75" customHeight="1">
      <c r="B98" s="3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row>
    <row r="99" spans="2:38" ht="12.75" customHeight="1">
      <c r="B99" s="31"/>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row>
    <row r="100" spans="2:38" ht="12.75" customHeight="1">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row>
    <row r="101" spans="2:38" ht="12.75" customHeight="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row>
    <row r="102" spans="2:38" ht="12.75" customHeight="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row>
    <row r="103" spans="2:38" ht="12.75" customHeight="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row>
    <row r="104" spans="2:38" ht="12.75" customHeight="1">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row>
    <row r="105" spans="2:38" ht="12.75" customHeight="1">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row>
    <row r="106" spans="2:38" ht="12.75" customHeight="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row>
    <row r="107" spans="2:38" ht="12.75" customHeight="1">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row>
    <row r="108" spans="2:38" ht="12.75" customHeight="1">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row>
    <row r="109" spans="2:38" ht="12.75" customHeight="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row>
    <row r="110" spans="2:38" ht="12.75" customHeight="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row>
    <row r="111" spans="2:38" ht="12.75" customHeight="1">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row>
    <row r="112" spans="2:38" ht="12.75" customHeight="1">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row>
    <row r="113" spans="2:38" ht="12.75" customHeight="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row>
    <row r="114" spans="2:38" ht="12.75" customHeight="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I114" s="31"/>
      <c r="AJ114" s="31"/>
      <c r="AK114" s="31"/>
      <c r="AL114" s="31"/>
    </row>
    <row r="115" spans="2:38" ht="12.75" customHeight="1">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row>
    <row r="116" spans="2:38" ht="12.75" customHeight="1">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row>
    <row r="117" spans="2:38" ht="12.75" customHeight="1">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row>
    <row r="118" spans="2:38" ht="12.75" customHeight="1">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row>
    <row r="119" spans="2:38" ht="12.75" customHeight="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row>
    <row r="120" spans="2:38" ht="12.75" customHeight="1">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row>
    <row r="121" spans="2:38" ht="12.75" customHeight="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row>
    <row r="122" spans="2:38" ht="12.75" customHeight="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row>
    <row r="123" spans="2:38" ht="12.75" customHeight="1">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row>
    <row r="124" spans="2:38" ht="12.75" customHeight="1">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row>
    <row r="125" spans="2:38" ht="12.75" customHeight="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row>
    <row r="126" spans="2:38" ht="12.75" customHeight="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row>
    <row r="127" spans="2:38" ht="12.75" customHeight="1">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row>
    <row r="128" spans="2:38" ht="12.75" customHeight="1">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row>
    <row r="129" spans="2:38" ht="12.75" customHeight="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row>
    <row r="130" spans="2:38" ht="12.75" customHeight="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row>
    <row r="131" spans="2:38" ht="12.75" customHeight="1">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row>
    <row r="132" spans="2:38" ht="12.75" customHeight="1">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row>
    <row r="133" spans="2:38" ht="12.75" customHeight="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row>
    <row r="134" spans="2:38" ht="12.75" customHeight="1">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row>
    <row r="135" spans="2:38" ht="12.75" customHeight="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31"/>
      <c r="AL135" s="31"/>
    </row>
    <row r="136" spans="2:38" ht="12.75" customHeight="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row>
    <row r="137" spans="2:38" ht="12.75" customHeight="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c r="AJ137" s="31"/>
      <c r="AK137" s="31"/>
      <c r="AL137" s="31"/>
    </row>
    <row r="138" spans="2:38" ht="12.75" customHeight="1">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row>
    <row r="139" spans="2:38" ht="12.75" customHeight="1">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row>
    <row r="140" spans="2:38" ht="12.75" customHeight="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row>
    <row r="141" spans="2:38" ht="12.75" customHeight="1">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row>
    <row r="142" spans="2:38" ht="12.75" customHeight="1">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row>
    <row r="143" spans="2:38" ht="12.75" customHeight="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row>
    <row r="144" spans="2:38" ht="12.75" customHeight="1">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row>
    <row r="145" spans="2:38" ht="12.75" customHeight="1">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row>
    <row r="146" spans="2:38" ht="12.75" customHeight="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row>
    <row r="147" spans="2:38" ht="12.75" customHeight="1">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row>
    <row r="148" spans="2:38" ht="12.75" customHeight="1">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row>
    <row r="149" spans="2:38" ht="12.75" customHeight="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row>
    <row r="150" spans="2:38" ht="12.75" customHeight="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row>
    <row r="151" spans="2:38" ht="12.75" customHeight="1">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row>
    <row r="152" spans="2:38" ht="12.75" customHeight="1">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row>
    <row r="153" spans="2:38" ht="12.75" customHeight="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row>
    <row r="154" spans="2:38" ht="12.75" customHeight="1">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row>
    <row r="155" spans="2:38" ht="12.75" customHeight="1">
      <c r="B155" s="3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row>
    <row r="156" spans="2:38" ht="12.75" customHeight="1">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row>
    <row r="157" spans="2:38" ht="12.75" customHeight="1">
      <c r="B157" s="3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row>
    <row r="158" spans="2:38" ht="12.75" customHeight="1">
      <c r="B158" s="3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row>
    <row r="159" spans="2:38" ht="12.75" customHeight="1">
      <c r="B159" s="3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row>
    <row r="160" spans="2:38" ht="12.75" customHeight="1">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row>
    <row r="161" spans="2:38" ht="12.75" customHeight="1">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row>
    <row r="162" spans="2:38" ht="12.75" customHeight="1">
      <c r="B162" s="3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row>
    <row r="163" spans="2:38" ht="12.75" customHeight="1">
      <c r="B163" s="3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row>
    <row r="164" spans="2:38" ht="12.75" customHeight="1">
      <c r="B164" s="3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row>
    <row r="165" spans="2:38" ht="12.75" customHeight="1">
      <c r="B165" s="3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row>
    <row r="166" spans="2:38" ht="12.75" customHeight="1">
      <c r="B166" s="3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row>
    <row r="167" spans="2:38" ht="12.75" customHeight="1">
      <c r="B167" s="3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row>
    <row r="168" spans="2:38" ht="12.75" customHeight="1">
      <c r="B168" s="3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row>
    <row r="169" spans="2:38" ht="12.75" customHeight="1">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row>
    <row r="170" spans="2:38" ht="12.75" customHeight="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row>
    <row r="171" spans="2:38" ht="12.75" customHeight="1">
      <c r="B171" s="3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row>
    <row r="172" spans="2:38" ht="12.75" customHeight="1">
      <c r="B172" s="3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row>
    <row r="173" spans="2:38" ht="12.75" customHeight="1">
      <c r="B173" s="3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row>
    <row r="174" spans="2:38" ht="12.75" customHeight="1">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row>
    <row r="175" spans="2:38" ht="12.75" customHeight="1">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row>
    <row r="176" spans="2:38" ht="12.75" customHeight="1">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row>
    <row r="177" spans="2:38" ht="12.75" customHeight="1">
      <c r="B177" s="3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row>
    <row r="178" spans="2:38" ht="12.75" customHeight="1">
      <c r="B178" s="3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row>
    <row r="179" spans="2:38" ht="12.75" customHeight="1">
      <c r="B179" s="3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c r="AF179" s="31"/>
      <c r="AG179" s="31"/>
      <c r="AH179" s="31"/>
      <c r="AI179" s="31"/>
      <c r="AJ179" s="31"/>
      <c r="AK179" s="31"/>
      <c r="AL179" s="31"/>
    </row>
    <row r="180" spans="2:38" ht="12.75" customHeight="1">
      <c r="B180" s="3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row>
    <row r="181" spans="2:38" ht="12.75" customHeight="1">
      <c r="B181" s="3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31"/>
      <c r="AB181" s="31"/>
      <c r="AC181" s="31"/>
      <c r="AD181" s="31"/>
      <c r="AE181" s="31"/>
      <c r="AF181" s="31"/>
      <c r="AG181" s="31"/>
      <c r="AH181" s="31"/>
      <c r="AI181" s="31"/>
      <c r="AJ181" s="31"/>
      <c r="AK181" s="31"/>
      <c r="AL181" s="31"/>
    </row>
    <row r="182" spans="2:38" ht="12.75" customHeight="1">
      <c r="B182" s="3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c r="AK182" s="31"/>
      <c r="AL182" s="31"/>
    </row>
    <row r="183" spans="2:38" ht="12.75" customHeight="1">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c r="AK183" s="31"/>
      <c r="AL183" s="31"/>
    </row>
    <row r="184" spans="2:38" ht="12.75" customHeight="1">
      <c r="B184" s="3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row>
    <row r="185" spans="2:38" ht="12.75" customHeight="1">
      <c r="B185" s="3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row>
    <row r="186" spans="2:38" ht="12.75" customHeight="1">
      <c r="B186" s="3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row>
    <row r="187" spans="2:38" ht="12.75" customHeight="1">
      <c r="B187" s="3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row>
    <row r="188" spans="2:38" ht="12.75" customHeight="1">
      <c r="B188" s="3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row>
    <row r="189" spans="2:38" ht="12.75" customHeight="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row>
    <row r="190" spans="2:38" ht="12.75" customHeight="1">
      <c r="B190" s="3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row>
    <row r="191" spans="2:38" ht="12.75" customHeight="1">
      <c r="B191" s="3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row>
    <row r="192" spans="2:38" ht="12.75" customHeight="1">
      <c r="B192" s="3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row>
    <row r="193" spans="2:38" ht="12.75" customHeight="1">
      <c r="B193" s="3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row>
    <row r="194" spans="2:38" ht="12.75" customHeight="1">
      <c r="B194" s="3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row>
    <row r="195" spans="2:38" ht="12.75" customHeight="1">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row>
    <row r="196" spans="2:38" ht="12.75" customHeight="1">
      <c r="B196" s="3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row>
    <row r="197" spans="2:38" ht="12.75" customHeight="1">
      <c r="B197" s="3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row>
    <row r="198" spans="2:38" ht="12.75" customHeight="1">
      <c r="B198" s="3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row>
    <row r="199" spans="2:38" ht="12.75" customHeight="1">
      <c r="B199" s="3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row>
    <row r="200" spans="2:38" ht="12.75" customHeight="1">
      <c r="B200" s="3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31"/>
      <c r="AB200" s="31"/>
      <c r="AC200" s="31"/>
      <c r="AD200" s="31"/>
      <c r="AE200" s="31"/>
      <c r="AF200" s="31"/>
      <c r="AG200" s="31"/>
      <c r="AH200" s="31"/>
      <c r="AI200" s="31"/>
      <c r="AJ200" s="31"/>
      <c r="AK200" s="31"/>
      <c r="AL200" s="31"/>
    </row>
    <row r="201" spans="2:38" ht="12.75" customHeight="1">
      <c r="B201" s="31"/>
      <c r="C201" s="31"/>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c r="AK201" s="31"/>
      <c r="AL201" s="31"/>
    </row>
    <row r="202" spans="2:38" ht="12.75" customHeight="1">
      <c r="B202" s="31"/>
      <c r="C202" s="31"/>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row>
    <row r="203" spans="2:38" ht="12.75" customHeight="1">
      <c r="B203" s="31"/>
      <c r="C203" s="31"/>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c r="AK203" s="31"/>
      <c r="AL203" s="31"/>
    </row>
    <row r="204" spans="2:38" ht="12.75" customHeight="1">
      <c r="B204" s="31"/>
      <c r="C204" s="31"/>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row>
    <row r="205" spans="2:38" ht="12.75" customHeight="1">
      <c r="B205" s="31"/>
      <c r="C205" s="31"/>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row>
    <row r="206" spans="2:38" ht="12.75" customHeight="1">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row>
    <row r="207" spans="2:38" ht="12.75" customHeight="1">
      <c r="B207" s="31"/>
      <c r="C207" s="31"/>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row>
    <row r="208" spans="2:38" ht="12.75" customHeight="1">
      <c r="B208" s="3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row>
    <row r="209" spans="2:38" ht="12.75" customHeight="1">
      <c r="B209" s="31"/>
      <c r="C209" s="31"/>
      <c r="D209" s="31"/>
      <c r="E209" s="31"/>
      <c r="F209" s="31"/>
      <c r="G209" s="31"/>
      <c r="H209" s="31"/>
      <c r="I209" s="31"/>
      <c r="J209" s="31"/>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row>
    <row r="210" spans="2:38" ht="12.75" customHeight="1">
      <c r="B210" s="31"/>
      <c r="C210" s="31"/>
      <c r="D210" s="31"/>
      <c r="E210" s="31"/>
      <c r="F210" s="31"/>
      <c r="G210" s="31"/>
      <c r="H210" s="31"/>
      <c r="I210" s="31"/>
      <c r="J210" s="31"/>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row>
    <row r="211" spans="2:38" ht="12.75" customHeight="1">
      <c r="B211" s="31"/>
      <c r="C211" s="31"/>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row>
    <row r="212" spans="2:38" ht="12.75" customHeight="1">
      <c r="B212" s="31"/>
      <c r="C212" s="31"/>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row>
    <row r="213" spans="2:38" ht="12.75" customHeight="1">
      <c r="B213" s="31"/>
      <c r="C213" s="31"/>
      <c r="D213" s="31"/>
      <c r="E213" s="31"/>
      <c r="F213" s="31"/>
      <c r="G213" s="31"/>
      <c r="H213" s="31"/>
      <c r="I213" s="31"/>
      <c r="J213" s="31"/>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row>
    <row r="214" spans="2:38" ht="12.75" customHeight="1">
      <c r="B214" s="31"/>
      <c r="C214" s="31"/>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row>
    <row r="215" spans="2:38" ht="12.75" customHeight="1">
      <c r="B215" s="31"/>
      <c r="C215" s="31"/>
      <c r="D215" s="31"/>
      <c r="E215" s="31"/>
      <c r="F215" s="31"/>
      <c r="G215" s="31"/>
      <c r="H215" s="31"/>
      <c r="I215" s="31"/>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row>
    <row r="216" spans="2:38" ht="12.75" customHeight="1">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row>
    <row r="217" spans="2:38" ht="12.75" customHeight="1">
      <c r="B217" s="31"/>
      <c r="C217" s="31"/>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row>
    <row r="218" spans="2:38" ht="12.75" customHeight="1">
      <c r="B218" s="31"/>
      <c r="C218" s="31"/>
      <c r="D218" s="31"/>
      <c r="E218" s="31"/>
      <c r="F218" s="31"/>
      <c r="G218" s="31"/>
      <c r="H218" s="31"/>
      <c r="I218" s="31"/>
      <c r="J218" s="31"/>
      <c r="K218" s="31"/>
      <c r="L218" s="31"/>
      <c r="M218" s="31"/>
      <c r="N218" s="31"/>
      <c r="O218" s="31"/>
      <c r="P218" s="31"/>
      <c r="Q218" s="31"/>
      <c r="R218" s="31"/>
      <c r="S218" s="31"/>
      <c r="T218" s="31"/>
      <c r="U218" s="31"/>
      <c r="V218" s="31"/>
      <c r="W218" s="31"/>
      <c r="X218" s="31"/>
      <c r="Y218" s="31"/>
      <c r="Z218" s="31"/>
      <c r="AA218" s="31"/>
      <c r="AB218" s="31"/>
      <c r="AC218" s="31"/>
      <c r="AD218" s="31"/>
      <c r="AE218" s="31"/>
      <c r="AF218" s="31"/>
      <c r="AG218" s="31"/>
      <c r="AH218" s="31"/>
      <c r="AI218" s="31"/>
      <c r="AJ218" s="31"/>
      <c r="AK218" s="31"/>
      <c r="AL218" s="31"/>
    </row>
    <row r="219" spans="2:38" ht="12.75" customHeight="1">
      <c r="B219" s="31"/>
      <c r="C219" s="31"/>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31"/>
      <c r="AB219" s="31"/>
      <c r="AC219" s="31"/>
      <c r="AD219" s="31"/>
      <c r="AE219" s="31"/>
      <c r="AF219" s="31"/>
      <c r="AG219" s="31"/>
      <c r="AH219" s="31"/>
      <c r="AI219" s="31"/>
      <c r="AJ219" s="31"/>
      <c r="AK219" s="31"/>
      <c r="AL219" s="31"/>
    </row>
    <row r="220" spans="2:38" ht="12.75" customHeight="1">
      <c r="B220" s="31"/>
      <c r="C220" s="31"/>
      <c r="D220" s="31"/>
      <c r="E220" s="31"/>
      <c r="F220" s="31"/>
      <c r="G220" s="31"/>
      <c r="H220" s="31"/>
      <c r="I220" s="31"/>
      <c r="J220" s="31"/>
      <c r="K220" s="31"/>
      <c r="L220" s="31"/>
      <c r="M220" s="31"/>
      <c r="N220" s="31"/>
      <c r="O220" s="31"/>
      <c r="P220" s="31"/>
      <c r="Q220" s="31"/>
      <c r="R220" s="31"/>
      <c r="S220" s="31"/>
      <c r="T220" s="31"/>
      <c r="U220" s="31"/>
      <c r="V220" s="31"/>
      <c r="W220" s="31"/>
      <c r="X220" s="31"/>
      <c r="Y220" s="31"/>
      <c r="Z220" s="31"/>
      <c r="AA220" s="31"/>
      <c r="AB220" s="31"/>
      <c r="AC220" s="31"/>
      <c r="AD220" s="31"/>
      <c r="AE220" s="31"/>
      <c r="AF220" s="31"/>
      <c r="AG220" s="31"/>
      <c r="AH220" s="31"/>
      <c r="AI220" s="31"/>
      <c r="AJ220" s="31"/>
      <c r="AK220" s="31"/>
      <c r="AL220" s="31"/>
    </row>
    <row r="221" spans="2:38" ht="12.75" customHeight="1">
      <c r="B221" s="3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row>
    <row r="222" spans="2:38" ht="12.75" customHeight="1">
      <c r="B222" s="31"/>
      <c r="C222" s="31"/>
      <c r="D222" s="31"/>
      <c r="E222" s="31"/>
      <c r="F222" s="31"/>
      <c r="G222" s="31"/>
      <c r="H222" s="31"/>
      <c r="I222" s="31"/>
      <c r="J222" s="31"/>
      <c r="K222" s="31"/>
      <c r="L222" s="31"/>
      <c r="M222" s="31"/>
      <c r="N222" s="31"/>
      <c r="O222" s="31"/>
      <c r="P222" s="31"/>
      <c r="Q222" s="31"/>
      <c r="R222" s="31"/>
      <c r="S222" s="31"/>
      <c r="T222" s="31"/>
      <c r="U222" s="31"/>
      <c r="V222" s="31"/>
      <c r="W222" s="31"/>
      <c r="X222" s="31"/>
      <c r="Y222" s="31"/>
      <c r="Z222" s="31"/>
      <c r="AA222" s="31"/>
      <c r="AB222" s="31"/>
      <c r="AC222" s="31"/>
      <c r="AD222" s="31"/>
      <c r="AE222" s="31"/>
      <c r="AF222" s="31"/>
      <c r="AG222" s="31"/>
      <c r="AH222" s="31"/>
      <c r="AI222" s="31"/>
      <c r="AJ222" s="31"/>
      <c r="AK222" s="31"/>
      <c r="AL222" s="31"/>
    </row>
    <row r="223" spans="2:38" ht="12.75" customHeight="1">
      <c r="B223" s="31"/>
      <c r="C223" s="31"/>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c r="AK223" s="31"/>
      <c r="AL223" s="31"/>
    </row>
    <row r="224" spans="2:38" ht="12.75" customHeight="1">
      <c r="B224" s="31"/>
      <c r="C224" s="31"/>
      <c r="D224" s="31"/>
      <c r="E224" s="31"/>
      <c r="F224" s="31"/>
      <c r="G224" s="31"/>
      <c r="H224" s="31"/>
      <c r="I224" s="31"/>
      <c r="J224" s="31"/>
      <c r="K224" s="31"/>
      <c r="L224" s="31"/>
      <c r="M224" s="31"/>
      <c r="N224" s="31"/>
      <c r="O224" s="31"/>
      <c r="P224" s="31"/>
      <c r="Q224" s="31"/>
      <c r="R224" s="31"/>
      <c r="S224" s="31"/>
      <c r="T224" s="31"/>
      <c r="U224" s="31"/>
      <c r="V224" s="31"/>
      <c r="W224" s="31"/>
      <c r="X224" s="31"/>
      <c r="Y224" s="31"/>
      <c r="Z224" s="31"/>
      <c r="AA224" s="31"/>
      <c r="AB224" s="31"/>
      <c r="AC224" s="31"/>
      <c r="AD224" s="31"/>
      <c r="AE224" s="31"/>
      <c r="AF224" s="31"/>
      <c r="AG224" s="31"/>
      <c r="AH224" s="31"/>
      <c r="AI224" s="31"/>
      <c r="AJ224" s="31"/>
      <c r="AK224" s="31"/>
      <c r="AL224" s="31"/>
    </row>
    <row r="225" spans="2:38" ht="12.75" customHeight="1">
      <c r="B225" s="31"/>
      <c r="C225" s="31"/>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31"/>
      <c r="AB225" s="31"/>
      <c r="AC225" s="31"/>
      <c r="AD225" s="31"/>
      <c r="AE225" s="31"/>
      <c r="AF225" s="31"/>
      <c r="AG225" s="31"/>
      <c r="AH225" s="31"/>
      <c r="AI225" s="31"/>
      <c r="AJ225" s="31"/>
      <c r="AK225" s="31"/>
      <c r="AL225" s="31"/>
    </row>
    <row r="226" spans="2:38" ht="12.75" customHeight="1">
      <c r="B226" s="31"/>
      <c r="C226" s="31"/>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row>
    <row r="227" spans="2:38" ht="12.75" customHeight="1">
      <c r="B227" s="31"/>
      <c r="C227" s="31"/>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row>
    <row r="228" spans="2:38" ht="12.75" customHeight="1">
      <c r="B228" s="31"/>
      <c r="C228" s="31"/>
      <c r="D228" s="31"/>
      <c r="E228" s="31"/>
      <c r="F228" s="31"/>
      <c r="G228" s="31"/>
      <c r="H228" s="31"/>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row>
    <row r="229" spans="2:38" ht="12.75" customHeight="1">
      <c r="B229" s="31"/>
      <c r="C229" s="31"/>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row>
    <row r="230" spans="2:38" ht="12.75" customHeight="1">
      <c r="B230" s="31"/>
      <c r="C230" s="31"/>
      <c r="D230" s="31"/>
      <c r="E230" s="31"/>
      <c r="F230" s="31"/>
      <c r="G230" s="31"/>
      <c r="H230" s="31"/>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row>
    <row r="231" spans="2:38" ht="12.75" customHeight="1">
      <c r="B231" s="31"/>
      <c r="C231" s="31"/>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row>
    <row r="232" spans="2:38" ht="12.75" customHeight="1">
      <c r="B232" s="31"/>
      <c r="C232" s="31"/>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row>
    <row r="233" spans="2:38" ht="12.75" customHeight="1">
      <c r="B233" s="31"/>
      <c r="C233" s="31"/>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row>
    <row r="234" spans="2:38" ht="12.75" customHeight="1">
      <c r="B234" s="31"/>
      <c r="C234" s="31"/>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row>
    <row r="235" spans="2:38" ht="12.75" customHeight="1">
      <c r="B235" s="31"/>
      <c r="C235" s="31"/>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row>
    <row r="236" spans="2:38" ht="12.75" customHeight="1">
      <c r="B236" s="31"/>
      <c r="C236" s="31"/>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row>
    <row r="237" spans="2:38" ht="12.75" customHeight="1">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row>
    <row r="238" spans="2:38" ht="12.75" customHeight="1">
      <c r="B238" s="31"/>
      <c r="C238" s="31"/>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c r="AK238" s="31"/>
      <c r="AL238" s="31"/>
    </row>
    <row r="239" spans="2:38" ht="12.75" customHeight="1">
      <c r="B239" s="31"/>
      <c r="C239" s="31"/>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31"/>
      <c r="AB239" s="31"/>
      <c r="AC239" s="31"/>
      <c r="AD239" s="31"/>
      <c r="AE239" s="31"/>
      <c r="AF239" s="31"/>
      <c r="AG239" s="31"/>
      <c r="AH239" s="31"/>
      <c r="AI239" s="31"/>
      <c r="AJ239" s="31"/>
      <c r="AK239" s="31"/>
      <c r="AL239" s="31"/>
    </row>
    <row r="240" spans="2:38" ht="12.75" customHeight="1">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row>
    <row r="241" spans="2:38" ht="12.75" customHeight="1">
      <c r="B241" s="31"/>
      <c r="C241" s="31"/>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c r="AB241" s="31"/>
      <c r="AC241" s="31"/>
      <c r="AD241" s="31"/>
      <c r="AE241" s="31"/>
      <c r="AF241" s="31"/>
      <c r="AG241" s="31"/>
      <c r="AH241" s="31"/>
      <c r="AI241" s="31"/>
      <c r="AJ241" s="31"/>
      <c r="AK241" s="31"/>
      <c r="AL241" s="31"/>
    </row>
    <row r="242" spans="2:38" ht="12.75" customHeight="1">
      <c r="B242" s="3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31"/>
      <c r="AB242" s="31"/>
      <c r="AC242" s="31"/>
      <c r="AD242" s="31"/>
      <c r="AE242" s="31"/>
      <c r="AF242" s="31"/>
      <c r="AG242" s="31"/>
      <c r="AH242" s="31"/>
      <c r="AI242" s="31"/>
      <c r="AJ242" s="31"/>
      <c r="AK242" s="31"/>
      <c r="AL242" s="31"/>
    </row>
    <row r="243" spans="2:38" ht="12.75" customHeight="1">
      <c r="B243" s="31"/>
      <c r="C243" s="31"/>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c r="AB243" s="31"/>
      <c r="AC243" s="31"/>
      <c r="AD243" s="31"/>
      <c r="AE243" s="31"/>
      <c r="AF243" s="31"/>
      <c r="AG243" s="31"/>
      <c r="AH243" s="31"/>
      <c r="AI243" s="31"/>
      <c r="AJ243" s="31"/>
      <c r="AK243" s="31"/>
      <c r="AL243" s="31"/>
    </row>
    <row r="244" spans="2:38" ht="12.75" customHeight="1">
      <c r="B244" s="31"/>
      <c r="C244" s="31"/>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row>
    <row r="245" spans="2:38" ht="12.75" customHeight="1">
      <c r="B245" s="31"/>
      <c r="C245" s="31"/>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c r="AB245" s="31"/>
      <c r="AC245" s="31"/>
      <c r="AD245" s="31"/>
      <c r="AE245" s="31"/>
      <c r="AF245" s="31"/>
      <c r="AG245" s="31"/>
      <c r="AH245" s="31"/>
      <c r="AI245" s="31"/>
      <c r="AJ245" s="31"/>
      <c r="AK245" s="31"/>
      <c r="AL245" s="31"/>
    </row>
    <row r="246" spans="2:38" ht="12.75" customHeight="1">
      <c r="B246" s="31"/>
      <c r="C246" s="31"/>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c r="AK246" s="31"/>
      <c r="AL246" s="31"/>
    </row>
    <row r="247" spans="2:38" ht="12.75" customHeight="1">
      <c r="B247" s="31"/>
      <c r="C247" s="31"/>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row>
    <row r="248" spans="2:38" ht="12.75" customHeight="1">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row>
    <row r="249" spans="2:38" ht="12.75" customHeight="1">
      <c r="B249" s="3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row>
    <row r="250" spans="2:38" ht="12.75" customHeight="1">
      <c r="B250" s="31"/>
      <c r="C250" s="31"/>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row>
    <row r="251" spans="2:38" ht="12.75" customHeight="1">
      <c r="B251" s="31"/>
      <c r="C251" s="31"/>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row>
    <row r="252" spans="2:38" ht="12.75" customHeight="1">
      <c r="B252" s="31"/>
      <c r="C252" s="31"/>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row>
    <row r="253" spans="2:38" ht="12.75" customHeight="1">
      <c r="B253" s="31"/>
      <c r="C253" s="31"/>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row>
    <row r="254" spans="2:38" ht="12.75" customHeight="1">
      <c r="B254" s="31"/>
      <c r="C254" s="31"/>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row>
    <row r="255" spans="2:38" ht="12.75" customHeight="1">
      <c r="B255" s="3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row>
    <row r="256" spans="2:38" ht="12.75" customHeight="1">
      <c r="B256" s="3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row>
    <row r="257" spans="2:38" ht="12.75" customHeight="1">
      <c r="B257" s="3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row>
    <row r="258" spans="2:38" ht="12.75" customHeight="1">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row>
    <row r="259" spans="2:38" ht="12.75" customHeight="1">
      <c r="B259" s="3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c r="AK259" s="31"/>
      <c r="AL259" s="31"/>
    </row>
    <row r="260" spans="2:38" ht="12.75" customHeight="1">
      <c r="B260" s="3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c r="AA260" s="31"/>
      <c r="AB260" s="31"/>
      <c r="AC260" s="31"/>
      <c r="AD260" s="31"/>
      <c r="AE260" s="31"/>
      <c r="AF260" s="31"/>
      <c r="AG260" s="31"/>
      <c r="AH260" s="31"/>
      <c r="AI260" s="31"/>
      <c r="AJ260" s="31"/>
      <c r="AK260" s="31"/>
      <c r="AL260" s="31"/>
    </row>
    <row r="261" spans="2:38" ht="12.75" customHeight="1">
      <c r="B261" s="3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c r="AB261" s="31"/>
      <c r="AC261" s="31"/>
      <c r="AD261" s="31"/>
      <c r="AE261" s="31"/>
      <c r="AF261" s="31"/>
      <c r="AG261" s="31"/>
      <c r="AH261" s="31"/>
      <c r="AI261" s="31"/>
      <c r="AJ261" s="31"/>
      <c r="AK261" s="31"/>
      <c r="AL261" s="31"/>
    </row>
    <row r="262" spans="2:38" ht="12.75" customHeight="1">
      <c r="B262" s="3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c r="AA262" s="31"/>
      <c r="AB262" s="31"/>
      <c r="AC262" s="31"/>
      <c r="AD262" s="31"/>
      <c r="AE262" s="31"/>
      <c r="AF262" s="31"/>
      <c r="AG262" s="31"/>
      <c r="AH262" s="31"/>
      <c r="AI262" s="31"/>
      <c r="AJ262" s="31"/>
      <c r="AK262" s="31"/>
      <c r="AL262" s="31"/>
    </row>
    <row r="263" spans="2:38" ht="12.75" customHeight="1">
      <c r="B263" s="3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c r="AK263" s="31"/>
      <c r="AL263" s="31"/>
    </row>
    <row r="264" spans="2:38" ht="12.75" customHeight="1">
      <c r="B264" s="3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c r="AB264" s="31"/>
      <c r="AC264" s="31"/>
      <c r="AD264" s="31"/>
      <c r="AE264" s="31"/>
      <c r="AF264" s="31"/>
      <c r="AG264" s="31"/>
      <c r="AH264" s="31"/>
      <c r="AI264" s="31"/>
      <c r="AJ264" s="31"/>
      <c r="AK264" s="31"/>
      <c r="AL264" s="31"/>
    </row>
    <row r="265" spans="2:38" ht="12.75" customHeight="1">
      <c r="B265" s="3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c r="AF265" s="31"/>
      <c r="AG265" s="31"/>
      <c r="AH265" s="31"/>
      <c r="AI265" s="31"/>
      <c r="AJ265" s="31"/>
      <c r="AK265" s="31"/>
      <c r="AL265" s="31"/>
    </row>
    <row r="266" spans="2:38" ht="12.75" customHeight="1">
      <c r="B266" s="3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c r="AB266" s="31"/>
      <c r="AC266" s="31"/>
      <c r="AD266" s="31"/>
      <c r="AE266" s="31"/>
      <c r="AF266" s="31"/>
      <c r="AG266" s="31"/>
      <c r="AH266" s="31"/>
      <c r="AI266" s="31"/>
      <c r="AJ266" s="31"/>
      <c r="AK266" s="31"/>
      <c r="AL266" s="31"/>
    </row>
    <row r="267" spans="2:38" ht="12.75" customHeight="1">
      <c r="B267" s="3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c r="AB267" s="31"/>
      <c r="AC267" s="31"/>
      <c r="AD267" s="31"/>
      <c r="AE267" s="31"/>
      <c r="AF267" s="31"/>
      <c r="AG267" s="31"/>
      <c r="AH267" s="31"/>
      <c r="AI267" s="31"/>
      <c r="AJ267" s="31"/>
      <c r="AK267" s="31"/>
      <c r="AL267" s="31"/>
    </row>
    <row r="268" spans="2:38" ht="12.75" customHeight="1">
      <c r="B268" s="3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c r="AK268" s="31"/>
      <c r="AL268" s="31"/>
    </row>
    <row r="269" spans="2:38" ht="12.75" customHeight="1">
      <c r="B269" s="3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c r="AB269" s="31"/>
      <c r="AC269" s="31"/>
      <c r="AD269" s="31"/>
      <c r="AE269" s="31"/>
      <c r="AF269" s="31"/>
      <c r="AG269" s="31"/>
      <c r="AH269" s="31"/>
      <c r="AI269" s="31"/>
      <c r="AJ269" s="31"/>
      <c r="AK269" s="31"/>
      <c r="AL269" s="31"/>
    </row>
    <row r="270" spans="2:38" ht="12.75" customHeight="1">
      <c r="B270" s="3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1"/>
      <c r="AI270" s="31"/>
      <c r="AJ270" s="31"/>
      <c r="AK270" s="31"/>
      <c r="AL270" s="31"/>
    </row>
    <row r="271" spans="2:38" ht="12.75" customHeight="1">
      <c r="B271" s="3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c r="AB271" s="31"/>
      <c r="AC271" s="31"/>
      <c r="AD271" s="31"/>
      <c r="AE271" s="31"/>
      <c r="AF271" s="31"/>
      <c r="AG271" s="31"/>
      <c r="AH271" s="31"/>
      <c r="AI271" s="31"/>
      <c r="AJ271" s="31"/>
      <c r="AK271" s="31"/>
      <c r="AL271" s="31"/>
    </row>
    <row r="272" spans="2:38" ht="12.75" customHeight="1">
      <c r="B272" s="3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c r="AK272" s="31"/>
      <c r="AL272" s="31"/>
    </row>
    <row r="273" spans="2:38" ht="12.75" customHeight="1">
      <c r="B273" s="3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c r="AB273" s="31"/>
      <c r="AC273" s="31"/>
      <c r="AD273" s="31"/>
      <c r="AE273" s="31"/>
      <c r="AF273" s="31"/>
      <c r="AG273" s="31"/>
      <c r="AH273" s="31"/>
      <c r="AI273" s="31"/>
      <c r="AJ273" s="31"/>
      <c r="AK273" s="31"/>
      <c r="AL273" s="31"/>
    </row>
    <row r="274" spans="2:38" ht="12.75" customHeight="1">
      <c r="B274" s="3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row>
    <row r="275" spans="2:38" ht="12.75" customHeight="1">
      <c r="B275" s="3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c r="AB275" s="31"/>
      <c r="AC275" s="31"/>
      <c r="AD275" s="31"/>
      <c r="AE275" s="31"/>
      <c r="AF275" s="31"/>
      <c r="AG275" s="31"/>
      <c r="AH275" s="31"/>
      <c r="AI275" s="31"/>
      <c r="AJ275" s="31"/>
      <c r="AK275" s="31"/>
      <c r="AL275" s="31"/>
    </row>
    <row r="276" spans="2:38" ht="12.75" customHeight="1">
      <c r="B276" s="3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c r="AB276" s="31"/>
      <c r="AC276" s="31"/>
      <c r="AD276" s="31"/>
      <c r="AE276" s="31"/>
      <c r="AF276" s="31"/>
      <c r="AG276" s="31"/>
      <c r="AH276" s="31"/>
      <c r="AI276" s="31"/>
      <c r="AJ276" s="31"/>
      <c r="AK276" s="31"/>
      <c r="AL276" s="31"/>
    </row>
    <row r="277" spans="2:38" ht="12.75" customHeight="1">
      <c r="B277" s="3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row>
    <row r="278" spans="2:38" ht="12.75" customHeight="1">
      <c r="B278" s="3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c r="AB278" s="31"/>
      <c r="AC278" s="31"/>
      <c r="AD278" s="31"/>
      <c r="AE278" s="31"/>
      <c r="AF278" s="31"/>
      <c r="AG278" s="31"/>
      <c r="AH278" s="31"/>
      <c r="AI278" s="31"/>
      <c r="AJ278" s="31"/>
      <c r="AK278" s="31"/>
      <c r="AL278" s="31"/>
    </row>
    <row r="279" spans="2:38" ht="12.75" customHeight="1">
      <c r="B279" s="3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c r="AB279" s="31"/>
      <c r="AC279" s="31"/>
      <c r="AD279" s="31"/>
      <c r="AE279" s="31"/>
      <c r="AF279" s="31"/>
      <c r="AG279" s="31"/>
      <c r="AH279" s="31"/>
      <c r="AI279" s="31"/>
      <c r="AJ279" s="31"/>
      <c r="AK279" s="31"/>
      <c r="AL279" s="31"/>
    </row>
    <row r="280" spans="2:38" ht="12.75" customHeight="1">
      <c r="B280" s="3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c r="AA280" s="31"/>
      <c r="AB280" s="31"/>
      <c r="AC280" s="31"/>
      <c r="AD280" s="31"/>
      <c r="AE280" s="31"/>
      <c r="AF280" s="31"/>
      <c r="AG280" s="31"/>
      <c r="AH280" s="31"/>
      <c r="AI280" s="31"/>
      <c r="AJ280" s="31"/>
      <c r="AK280" s="31"/>
      <c r="AL280" s="31"/>
    </row>
    <row r="281" spans="2:38" ht="12.75" customHeight="1">
      <c r="B281" s="3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c r="AA281" s="31"/>
      <c r="AB281" s="31"/>
      <c r="AC281" s="31"/>
      <c r="AD281" s="31"/>
      <c r="AE281" s="31"/>
      <c r="AF281" s="31"/>
      <c r="AG281" s="31"/>
      <c r="AH281" s="31"/>
      <c r="AI281" s="31"/>
      <c r="AJ281" s="31"/>
      <c r="AK281" s="31"/>
      <c r="AL281" s="31"/>
    </row>
    <row r="282" spans="2:38" ht="12.75" customHeight="1">
      <c r="B282" s="3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c r="AB282" s="31"/>
      <c r="AC282" s="31"/>
      <c r="AD282" s="31"/>
      <c r="AE282" s="31"/>
      <c r="AF282" s="31"/>
      <c r="AG282" s="31"/>
      <c r="AH282" s="31"/>
      <c r="AI282" s="31"/>
      <c r="AJ282" s="31"/>
      <c r="AK282" s="31"/>
      <c r="AL282" s="31"/>
    </row>
    <row r="283" spans="2:38" ht="12.75" customHeight="1">
      <c r="B283" s="3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c r="AK283" s="31"/>
      <c r="AL283" s="31"/>
    </row>
    <row r="284" spans="2:38" ht="12.75" customHeight="1">
      <c r="B284" s="3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c r="AB284" s="31"/>
      <c r="AC284" s="31"/>
      <c r="AD284" s="31"/>
      <c r="AE284" s="31"/>
      <c r="AF284" s="31"/>
      <c r="AG284" s="31"/>
      <c r="AH284" s="31"/>
      <c r="AI284" s="31"/>
      <c r="AJ284" s="31"/>
      <c r="AK284" s="31"/>
      <c r="AL284" s="31"/>
    </row>
    <row r="285" spans="2:38" ht="12.75" customHeight="1">
      <c r="B285" s="3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c r="AK285" s="31"/>
      <c r="AL285" s="31"/>
    </row>
    <row r="286" spans="2:38" ht="12.75" customHeight="1">
      <c r="B286" s="3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c r="AK286" s="31"/>
      <c r="AL286" s="31"/>
    </row>
    <row r="287" spans="2:38" ht="12.75" customHeight="1">
      <c r="B287" s="3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c r="AF287" s="31"/>
      <c r="AG287" s="31"/>
      <c r="AH287" s="31"/>
      <c r="AI287" s="31"/>
      <c r="AJ287" s="31"/>
      <c r="AK287" s="31"/>
      <c r="AL287" s="31"/>
    </row>
    <row r="288" spans="2:38" ht="12.75" customHeight="1">
      <c r="B288" s="3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c r="AK288" s="31"/>
      <c r="AL288" s="31"/>
    </row>
    <row r="289" spans="2:38" ht="12.75" customHeight="1">
      <c r="B289" s="3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row>
    <row r="290" spans="2:38" ht="12.75" customHeight="1">
      <c r="B290" s="3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c r="AF290" s="31"/>
      <c r="AG290" s="31"/>
      <c r="AH290" s="31"/>
      <c r="AI290" s="31"/>
      <c r="AJ290" s="31"/>
      <c r="AK290" s="31"/>
      <c r="AL290" s="31"/>
    </row>
    <row r="291" spans="2:38" ht="12.75" customHeight="1">
      <c r="B291" s="3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c r="AK291" s="31"/>
      <c r="AL291" s="31"/>
    </row>
    <row r="292" spans="2:38" ht="12.75" customHeight="1">
      <c r="B292" s="3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row>
    <row r="293" spans="2:38" ht="12.75" customHeight="1">
      <c r="B293" s="3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c r="AF293" s="31"/>
      <c r="AG293" s="31"/>
      <c r="AH293" s="31"/>
      <c r="AI293" s="31"/>
      <c r="AJ293" s="31"/>
      <c r="AK293" s="31"/>
      <c r="AL293" s="31"/>
    </row>
    <row r="294" spans="2:38" ht="12.75" customHeight="1">
      <c r="B294" s="3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c r="AK294" s="31"/>
      <c r="AL294" s="31"/>
    </row>
    <row r="295" spans="2:38" ht="12.75" customHeight="1">
      <c r="B295" s="3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row>
    <row r="296" spans="2:38" ht="12.75" customHeight="1">
      <c r="B296" s="3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c r="AF296" s="31"/>
      <c r="AG296" s="31"/>
      <c r="AH296" s="31"/>
      <c r="AI296" s="31"/>
      <c r="AJ296" s="31"/>
      <c r="AK296" s="31"/>
      <c r="AL296" s="31"/>
    </row>
    <row r="297" spans="2:38" ht="12.75" customHeight="1">
      <c r="B297" s="3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c r="AF297" s="31"/>
      <c r="AG297" s="31"/>
      <c r="AH297" s="31"/>
      <c r="AI297" s="31"/>
      <c r="AJ297" s="31"/>
      <c r="AK297" s="31"/>
      <c r="AL297" s="31"/>
    </row>
    <row r="298" spans="2:38" ht="12.75" customHeight="1">
      <c r="B298" s="3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c r="AK298" s="31"/>
      <c r="AL298" s="31"/>
    </row>
    <row r="299" spans="2:38" ht="12.75" customHeight="1">
      <c r="B299" s="3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row>
    <row r="300" spans="2:38" ht="12.75" customHeight="1">
      <c r="B300" s="3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c r="AK300" s="31"/>
      <c r="AL300" s="31"/>
    </row>
    <row r="301" spans="2:38" ht="12.75" customHeight="1">
      <c r="B301" s="3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c r="AF301" s="31"/>
      <c r="AG301" s="31"/>
      <c r="AH301" s="31"/>
      <c r="AI301" s="31"/>
      <c r="AJ301" s="31"/>
      <c r="AK301" s="31"/>
      <c r="AL301" s="31"/>
    </row>
    <row r="302" spans="2:38" ht="12.75" customHeight="1">
      <c r="B302" s="3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c r="AK302" s="31"/>
      <c r="AL302" s="31"/>
    </row>
    <row r="303" spans="2:38" ht="12.75" customHeight="1">
      <c r="B303" s="3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row>
    <row r="304" spans="2:38" ht="12.75" customHeight="1">
      <c r="B304" s="3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c r="AK304" s="31"/>
      <c r="AL304" s="31"/>
    </row>
    <row r="305" spans="2:38" ht="12.75" customHeight="1">
      <c r="B305" s="3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c r="AB305" s="31"/>
      <c r="AC305" s="31"/>
      <c r="AD305" s="31"/>
      <c r="AE305" s="31"/>
      <c r="AF305" s="31"/>
      <c r="AG305" s="31"/>
      <c r="AH305" s="31"/>
      <c r="AI305" s="31"/>
      <c r="AJ305" s="31"/>
      <c r="AK305" s="31"/>
      <c r="AL305" s="31"/>
    </row>
    <row r="306" spans="2:38" ht="12.75" customHeight="1">
      <c r="B306" s="3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c r="AB306" s="31"/>
      <c r="AC306" s="31"/>
      <c r="AD306" s="31"/>
      <c r="AE306" s="31"/>
      <c r="AF306" s="31"/>
      <c r="AG306" s="31"/>
      <c r="AH306" s="31"/>
      <c r="AI306" s="31"/>
      <c r="AJ306" s="31"/>
      <c r="AK306" s="31"/>
      <c r="AL306" s="31"/>
    </row>
    <row r="307" spans="2:38" ht="12.75" customHeight="1">
      <c r="B307" s="3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row>
    <row r="308" spans="2:38" ht="12.75" customHeight="1">
      <c r="B308" s="3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c r="AK308" s="31"/>
      <c r="AL308" s="31"/>
    </row>
    <row r="309" spans="2:38" ht="12.75" customHeight="1">
      <c r="B309" s="3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c r="AF309" s="31"/>
      <c r="AG309" s="31"/>
      <c r="AH309" s="31"/>
      <c r="AI309" s="31"/>
      <c r="AJ309" s="31"/>
      <c r="AK309" s="31"/>
      <c r="AL309" s="31"/>
    </row>
    <row r="310" spans="2:38" ht="12.75" customHeight="1">
      <c r="B310" s="3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c r="AF310" s="31"/>
      <c r="AG310" s="31"/>
      <c r="AH310" s="31"/>
      <c r="AI310" s="31"/>
      <c r="AJ310" s="31"/>
      <c r="AK310" s="31"/>
      <c r="AL310" s="31"/>
    </row>
    <row r="311" spans="2:38" ht="12.75" customHeight="1">
      <c r="B311" s="3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c r="AF311" s="31"/>
      <c r="AG311" s="31"/>
      <c r="AH311" s="31"/>
      <c r="AI311" s="31"/>
      <c r="AJ311" s="31"/>
      <c r="AK311" s="31"/>
      <c r="AL311" s="31"/>
    </row>
    <row r="312" spans="2:38" ht="12.75" customHeight="1">
      <c r="B312" s="3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c r="AF312" s="31"/>
      <c r="AG312" s="31"/>
      <c r="AH312" s="31"/>
      <c r="AI312" s="31"/>
      <c r="AJ312" s="31"/>
      <c r="AK312" s="31"/>
      <c r="AL312" s="31"/>
    </row>
    <row r="313" spans="2:38" ht="12.75" customHeight="1">
      <c r="B313" s="3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c r="AF313" s="31"/>
      <c r="AG313" s="31"/>
      <c r="AH313" s="31"/>
      <c r="AI313" s="31"/>
      <c r="AJ313" s="31"/>
      <c r="AK313" s="31"/>
      <c r="AL313" s="31"/>
    </row>
    <row r="314" spans="2:38" ht="12.75" customHeight="1">
      <c r="B314" s="3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c r="AF314" s="31"/>
      <c r="AG314" s="31"/>
      <c r="AH314" s="31"/>
      <c r="AI314" s="31"/>
      <c r="AJ314" s="31"/>
      <c r="AK314" s="31"/>
      <c r="AL314" s="31"/>
    </row>
    <row r="315" spans="2:38" ht="12.75" customHeight="1">
      <c r="B315" s="3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c r="AF315" s="31"/>
      <c r="AG315" s="31"/>
      <c r="AH315" s="31"/>
      <c r="AI315" s="31"/>
      <c r="AJ315" s="31"/>
      <c r="AK315" s="31"/>
      <c r="AL315" s="31"/>
    </row>
    <row r="316" spans="2:38" ht="12.75" customHeight="1">
      <c r="B316" s="3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c r="AA316" s="31"/>
      <c r="AB316" s="31"/>
      <c r="AC316" s="31"/>
      <c r="AD316" s="31"/>
      <c r="AE316" s="31"/>
      <c r="AF316" s="31"/>
      <c r="AG316" s="31"/>
      <c r="AH316" s="31"/>
      <c r="AI316" s="31"/>
      <c r="AJ316" s="31"/>
      <c r="AK316" s="31"/>
      <c r="AL316" s="31"/>
    </row>
    <row r="317" spans="2:38" ht="12.75" customHeight="1">
      <c r="B317" s="3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c r="AA317" s="31"/>
      <c r="AB317" s="31"/>
      <c r="AC317" s="31"/>
      <c r="AD317" s="31"/>
      <c r="AE317" s="31"/>
      <c r="AF317" s="31"/>
      <c r="AG317" s="31"/>
      <c r="AH317" s="31"/>
      <c r="AI317" s="31"/>
      <c r="AJ317" s="31"/>
      <c r="AK317" s="31"/>
      <c r="AL317" s="31"/>
    </row>
    <row r="318" spans="2:38" ht="12.75" customHeight="1">
      <c r="B318" s="3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c r="AB318" s="31"/>
      <c r="AC318" s="31"/>
      <c r="AD318" s="31"/>
      <c r="AE318" s="31"/>
      <c r="AF318" s="31"/>
      <c r="AG318" s="31"/>
      <c r="AH318" s="31"/>
      <c r="AI318" s="31"/>
      <c r="AJ318" s="31"/>
      <c r="AK318" s="31"/>
      <c r="AL318" s="31"/>
    </row>
    <row r="319" spans="2:38" ht="12.75" customHeight="1">
      <c r="B319" s="3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row>
    <row r="320" spans="2:38" ht="12.75" customHeight="1">
      <c r="B320" s="3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c r="AK320" s="31"/>
      <c r="AL320" s="31"/>
    </row>
    <row r="321" spans="2:38" ht="12.75" customHeight="1">
      <c r="B321" s="3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c r="AB321" s="31"/>
      <c r="AC321" s="31"/>
      <c r="AD321" s="31"/>
      <c r="AE321" s="31"/>
      <c r="AF321" s="31"/>
      <c r="AG321" s="31"/>
      <c r="AH321" s="31"/>
      <c r="AI321" s="31"/>
      <c r="AJ321" s="31"/>
      <c r="AK321" s="31"/>
      <c r="AL321" s="31"/>
    </row>
    <row r="322" spans="2:38" ht="12.75" customHeight="1">
      <c r="B322" s="3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row>
    <row r="323" spans="2:38" ht="12.75" customHeight="1">
      <c r="B323" s="3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c r="AA323" s="31"/>
      <c r="AB323" s="31"/>
      <c r="AC323" s="31"/>
      <c r="AD323" s="31"/>
      <c r="AE323" s="31"/>
      <c r="AF323" s="31"/>
      <c r="AG323" s="31"/>
      <c r="AH323" s="31"/>
      <c r="AI323" s="31"/>
      <c r="AJ323" s="31"/>
      <c r="AK323" s="31"/>
      <c r="AL323" s="31"/>
    </row>
    <row r="324" spans="2:38" ht="12.75" customHeight="1">
      <c r="B324" s="3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c r="AA324" s="31"/>
      <c r="AB324" s="31"/>
      <c r="AC324" s="31"/>
      <c r="AD324" s="31"/>
      <c r="AE324" s="31"/>
      <c r="AF324" s="31"/>
      <c r="AG324" s="31"/>
      <c r="AH324" s="31"/>
      <c r="AI324" s="31"/>
      <c r="AJ324" s="31"/>
      <c r="AK324" s="31"/>
      <c r="AL324" s="31"/>
    </row>
    <row r="325" spans="2:38" ht="12.75" customHeight="1">
      <c r="B325" s="3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c r="AA325" s="31"/>
      <c r="AB325" s="31"/>
      <c r="AC325" s="31"/>
      <c r="AD325" s="31"/>
      <c r="AE325" s="31"/>
      <c r="AF325" s="31"/>
      <c r="AG325" s="31"/>
      <c r="AH325" s="31"/>
      <c r="AI325" s="31"/>
      <c r="AJ325" s="31"/>
      <c r="AK325" s="31"/>
      <c r="AL325" s="31"/>
    </row>
    <row r="326" spans="2:38" ht="12.75" customHeight="1">
      <c r="B326" s="3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c r="AA326" s="31"/>
      <c r="AB326" s="31"/>
      <c r="AC326" s="31"/>
      <c r="AD326" s="31"/>
      <c r="AE326" s="31"/>
      <c r="AF326" s="31"/>
      <c r="AG326" s="31"/>
      <c r="AH326" s="31"/>
      <c r="AI326" s="31"/>
      <c r="AJ326" s="31"/>
      <c r="AK326" s="31"/>
      <c r="AL326" s="31"/>
    </row>
    <row r="327" spans="2:38" ht="12.75" customHeight="1">
      <c r="B327" s="3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c r="AA327" s="31"/>
      <c r="AB327" s="31"/>
      <c r="AC327" s="31"/>
      <c r="AD327" s="31"/>
      <c r="AE327" s="31"/>
      <c r="AF327" s="31"/>
      <c r="AG327" s="31"/>
      <c r="AH327" s="31"/>
      <c r="AI327" s="31"/>
      <c r="AJ327" s="31"/>
      <c r="AK327" s="31"/>
      <c r="AL327" s="31"/>
    </row>
    <row r="328" spans="2:38" ht="12.75" customHeight="1">
      <c r="B328" s="3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31"/>
      <c r="AB328" s="31"/>
      <c r="AC328" s="31"/>
      <c r="AD328" s="31"/>
      <c r="AE328" s="31"/>
      <c r="AF328" s="31"/>
      <c r="AG328" s="31"/>
      <c r="AH328" s="31"/>
      <c r="AI328" s="31"/>
      <c r="AJ328" s="31"/>
      <c r="AK328" s="31"/>
      <c r="AL328" s="31"/>
    </row>
    <row r="329" spans="2:38" ht="12.75" customHeight="1">
      <c r="B329" s="3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c r="AA329" s="31"/>
      <c r="AB329" s="31"/>
      <c r="AC329" s="31"/>
      <c r="AD329" s="31"/>
      <c r="AE329" s="31"/>
      <c r="AF329" s="31"/>
      <c r="AG329" s="31"/>
      <c r="AH329" s="31"/>
      <c r="AI329" s="31"/>
      <c r="AJ329" s="31"/>
      <c r="AK329" s="31"/>
      <c r="AL329" s="31"/>
    </row>
    <row r="330" spans="2:38" ht="12.75" customHeight="1">
      <c r="B330" s="3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c r="AA330" s="31"/>
      <c r="AB330" s="31"/>
      <c r="AC330" s="31"/>
      <c r="AD330" s="31"/>
      <c r="AE330" s="31"/>
      <c r="AF330" s="31"/>
      <c r="AG330" s="31"/>
      <c r="AH330" s="31"/>
      <c r="AI330" s="31"/>
      <c r="AJ330" s="31"/>
      <c r="AK330" s="31"/>
      <c r="AL330" s="31"/>
    </row>
    <row r="331" spans="2:38" ht="12.75" customHeight="1">
      <c r="B331" s="3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31"/>
      <c r="AB331" s="31"/>
      <c r="AC331" s="31"/>
      <c r="AD331" s="31"/>
      <c r="AE331" s="31"/>
      <c r="AF331" s="31"/>
      <c r="AG331" s="31"/>
      <c r="AH331" s="31"/>
      <c r="AI331" s="31"/>
      <c r="AJ331" s="31"/>
      <c r="AK331" s="31"/>
      <c r="AL331" s="31"/>
    </row>
    <row r="332" spans="2:38" ht="12.75" customHeight="1">
      <c r="B332" s="3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c r="AA332" s="31"/>
      <c r="AB332" s="31"/>
      <c r="AC332" s="31"/>
      <c r="AD332" s="31"/>
      <c r="AE332" s="31"/>
      <c r="AF332" s="31"/>
      <c r="AG332" s="31"/>
      <c r="AH332" s="31"/>
      <c r="AI332" s="31"/>
      <c r="AJ332" s="31"/>
      <c r="AK332" s="31"/>
      <c r="AL332" s="31"/>
    </row>
    <row r="333" spans="2:38" ht="12.75" customHeight="1">
      <c r="B333" s="3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c r="AA333" s="31"/>
      <c r="AB333" s="31"/>
      <c r="AC333" s="31"/>
      <c r="AD333" s="31"/>
      <c r="AE333" s="31"/>
      <c r="AF333" s="31"/>
      <c r="AG333" s="31"/>
      <c r="AH333" s="31"/>
      <c r="AI333" s="31"/>
      <c r="AJ333" s="31"/>
      <c r="AK333" s="31"/>
      <c r="AL333" s="31"/>
    </row>
    <row r="334" spans="2:38" ht="12.75" customHeight="1">
      <c r="B334" s="3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c r="AA334" s="31"/>
      <c r="AB334" s="31"/>
      <c r="AC334" s="31"/>
      <c r="AD334" s="31"/>
      <c r="AE334" s="31"/>
      <c r="AF334" s="31"/>
      <c r="AG334" s="31"/>
      <c r="AH334" s="31"/>
      <c r="AI334" s="31"/>
      <c r="AJ334" s="31"/>
      <c r="AK334" s="31"/>
      <c r="AL334" s="31"/>
    </row>
    <row r="335" spans="2:38" ht="12.75" customHeight="1">
      <c r="B335" s="3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c r="AA335" s="31"/>
      <c r="AB335" s="31"/>
      <c r="AC335" s="31"/>
      <c r="AD335" s="31"/>
      <c r="AE335" s="31"/>
      <c r="AF335" s="31"/>
      <c r="AG335" s="31"/>
      <c r="AH335" s="31"/>
      <c r="AI335" s="31"/>
      <c r="AJ335" s="31"/>
      <c r="AK335" s="31"/>
      <c r="AL335" s="31"/>
    </row>
    <row r="336" spans="2:38" ht="12.75" customHeight="1">
      <c r="B336" s="3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c r="AA336" s="31"/>
      <c r="AB336" s="31"/>
      <c r="AC336" s="31"/>
      <c r="AD336" s="31"/>
      <c r="AE336" s="31"/>
      <c r="AF336" s="31"/>
      <c r="AG336" s="31"/>
      <c r="AH336" s="31"/>
      <c r="AI336" s="31"/>
      <c r="AJ336" s="31"/>
      <c r="AK336" s="31"/>
      <c r="AL336" s="31"/>
    </row>
    <row r="337" spans="2:38" ht="12.75" customHeight="1">
      <c r="B337" s="3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c r="AA337" s="31"/>
      <c r="AB337" s="31"/>
      <c r="AC337" s="31"/>
      <c r="AD337" s="31"/>
      <c r="AE337" s="31"/>
      <c r="AF337" s="31"/>
      <c r="AG337" s="31"/>
      <c r="AH337" s="31"/>
      <c r="AI337" s="31"/>
      <c r="AJ337" s="31"/>
      <c r="AK337" s="31"/>
      <c r="AL337" s="31"/>
    </row>
    <row r="338" spans="2:38" ht="12.75" customHeight="1">
      <c r="B338" s="3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c r="AA338" s="31"/>
      <c r="AB338" s="31"/>
      <c r="AC338" s="31"/>
      <c r="AD338" s="31"/>
      <c r="AE338" s="31"/>
      <c r="AF338" s="31"/>
      <c r="AG338" s="31"/>
      <c r="AH338" s="31"/>
      <c r="AI338" s="31"/>
      <c r="AJ338" s="31"/>
      <c r="AK338" s="31"/>
      <c r="AL338" s="31"/>
    </row>
    <row r="339" spans="2:38" ht="12.75" customHeight="1">
      <c r="B339" s="3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c r="AA339" s="31"/>
      <c r="AB339" s="31"/>
      <c r="AC339" s="31"/>
      <c r="AD339" s="31"/>
      <c r="AE339" s="31"/>
      <c r="AF339" s="31"/>
      <c r="AG339" s="31"/>
      <c r="AH339" s="31"/>
      <c r="AI339" s="31"/>
      <c r="AJ339" s="31"/>
      <c r="AK339" s="31"/>
      <c r="AL339" s="31"/>
    </row>
    <row r="340" spans="2:38" ht="12.75" customHeight="1">
      <c r="B340" s="3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c r="AA340" s="31"/>
      <c r="AB340" s="31"/>
      <c r="AC340" s="31"/>
      <c r="AD340" s="31"/>
      <c r="AE340" s="31"/>
      <c r="AF340" s="31"/>
      <c r="AG340" s="31"/>
      <c r="AH340" s="31"/>
      <c r="AI340" s="31"/>
      <c r="AJ340" s="31"/>
      <c r="AK340" s="31"/>
      <c r="AL340" s="31"/>
    </row>
    <row r="341" spans="2:38" ht="12.75" customHeight="1">
      <c r="B341" s="3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c r="AA341" s="31"/>
      <c r="AB341" s="31"/>
      <c r="AC341" s="31"/>
      <c r="AD341" s="31"/>
      <c r="AE341" s="31"/>
      <c r="AF341" s="31"/>
      <c r="AG341" s="31"/>
      <c r="AH341" s="31"/>
      <c r="AI341" s="31"/>
      <c r="AJ341" s="31"/>
      <c r="AK341" s="31"/>
      <c r="AL341" s="31"/>
    </row>
    <row r="342" spans="2:38" ht="12.75" customHeight="1">
      <c r="B342" s="3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c r="AA342" s="31"/>
      <c r="AB342" s="31"/>
      <c r="AC342" s="31"/>
      <c r="AD342" s="31"/>
      <c r="AE342" s="31"/>
      <c r="AF342" s="31"/>
      <c r="AG342" s="31"/>
      <c r="AH342" s="31"/>
      <c r="AI342" s="31"/>
      <c r="AJ342" s="31"/>
      <c r="AK342" s="31"/>
      <c r="AL342" s="31"/>
    </row>
    <row r="343" spans="2:38" ht="12.75" customHeight="1">
      <c r="B343" s="3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c r="AA343" s="31"/>
      <c r="AB343" s="31"/>
      <c r="AC343" s="31"/>
      <c r="AD343" s="31"/>
      <c r="AE343" s="31"/>
      <c r="AF343" s="31"/>
      <c r="AG343" s="31"/>
      <c r="AH343" s="31"/>
      <c r="AI343" s="31"/>
      <c r="AJ343" s="31"/>
      <c r="AK343" s="31"/>
      <c r="AL343" s="31"/>
    </row>
    <row r="344" spans="2:38" ht="12.75" customHeight="1">
      <c r="B344" s="3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c r="AA344" s="31"/>
      <c r="AB344" s="31"/>
      <c r="AC344" s="31"/>
      <c r="AD344" s="31"/>
      <c r="AE344" s="31"/>
      <c r="AF344" s="31"/>
      <c r="AG344" s="31"/>
      <c r="AH344" s="31"/>
      <c r="AI344" s="31"/>
      <c r="AJ344" s="31"/>
      <c r="AK344" s="31"/>
      <c r="AL344" s="31"/>
    </row>
    <row r="345" spans="2:38" ht="12.75" customHeight="1">
      <c r="B345" s="3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31"/>
      <c r="AB345" s="31"/>
      <c r="AC345" s="31"/>
      <c r="AD345" s="31"/>
      <c r="AE345" s="31"/>
      <c r="AF345" s="31"/>
      <c r="AG345" s="31"/>
      <c r="AH345" s="31"/>
      <c r="AI345" s="31"/>
      <c r="AJ345" s="31"/>
      <c r="AK345" s="31"/>
      <c r="AL345" s="31"/>
    </row>
    <row r="346" spans="2:38" ht="12.75" customHeight="1">
      <c r="B346" s="3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31"/>
      <c r="AB346" s="31"/>
      <c r="AC346" s="31"/>
      <c r="AD346" s="31"/>
      <c r="AE346" s="31"/>
      <c r="AF346" s="31"/>
      <c r="AG346" s="31"/>
      <c r="AH346" s="31"/>
      <c r="AI346" s="31"/>
      <c r="AJ346" s="31"/>
      <c r="AK346" s="31"/>
      <c r="AL346" s="31"/>
    </row>
    <row r="347" spans="2:38" ht="12.75" customHeight="1">
      <c r="B347" s="3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c r="AC347" s="31"/>
      <c r="AD347" s="31"/>
      <c r="AE347" s="31"/>
      <c r="AF347" s="31"/>
      <c r="AG347" s="31"/>
      <c r="AH347" s="31"/>
      <c r="AI347" s="31"/>
      <c r="AJ347" s="31"/>
      <c r="AK347" s="31"/>
      <c r="AL347" s="31"/>
    </row>
    <row r="348" spans="2:38" ht="12.75" customHeight="1">
      <c r="B348" s="3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c r="AB348" s="31"/>
      <c r="AC348" s="31"/>
      <c r="AD348" s="31"/>
      <c r="AE348" s="31"/>
      <c r="AF348" s="31"/>
      <c r="AG348" s="31"/>
      <c r="AH348" s="31"/>
      <c r="AI348" s="31"/>
      <c r="AJ348" s="31"/>
      <c r="AK348" s="31"/>
      <c r="AL348" s="31"/>
    </row>
    <row r="349" spans="2:38" ht="12.75" customHeight="1">
      <c r="B349" s="3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c r="AB349" s="31"/>
      <c r="AC349" s="31"/>
      <c r="AD349" s="31"/>
      <c r="AE349" s="31"/>
      <c r="AF349" s="31"/>
      <c r="AG349" s="31"/>
      <c r="AH349" s="31"/>
      <c r="AI349" s="31"/>
      <c r="AJ349" s="31"/>
      <c r="AK349" s="31"/>
      <c r="AL349" s="31"/>
    </row>
    <row r="350" spans="2:38" ht="12.75" customHeight="1">
      <c r="B350" s="3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c r="AC350" s="31"/>
      <c r="AD350" s="31"/>
      <c r="AE350" s="31"/>
      <c r="AF350" s="31"/>
      <c r="AG350" s="31"/>
      <c r="AH350" s="31"/>
      <c r="AI350" s="31"/>
      <c r="AJ350" s="31"/>
      <c r="AK350" s="31"/>
      <c r="AL350" s="31"/>
    </row>
    <row r="351" spans="2:38" ht="12.75" customHeight="1">
      <c r="B351" s="3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31"/>
      <c r="AB351" s="31"/>
      <c r="AC351" s="31"/>
      <c r="AD351" s="31"/>
      <c r="AE351" s="31"/>
      <c r="AF351" s="31"/>
      <c r="AG351" s="31"/>
      <c r="AH351" s="31"/>
      <c r="AI351" s="31"/>
      <c r="AJ351" s="31"/>
      <c r="AK351" s="31"/>
      <c r="AL351" s="31"/>
    </row>
    <row r="352" spans="2:38" ht="12.75" customHeight="1">
      <c r="B352" s="3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row>
    <row r="353" spans="2:38" ht="12.75" customHeight="1">
      <c r="B353" s="3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31"/>
      <c r="AB353" s="31"/>
      <c r="AC353" s="31"/>
      <c r="AD353" s="31"/>
      <c r="AE353" s="31"/>
      <c r="AF353" s="31"/>
      <c r="AG353" s="31"/>
      <c r="AH353" s="31"/>
      <c r="AI353" s="31"/>
      <c r="AJ353" s="31"/>
      <c r="AK353" s="31"/>
      <c r="AL353" s="31"/>
    </row>
    <row r="354" spans="2:38" ht="12.75" customHeight="1">
      <c r="B354" s="3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c r="AB354" s="31"/>
      <c r="AC354" s="31"/>
      <c r="AD354" s="31"/>
      <c r="AE354" s="31"/>
      <c r="AF354" s="31"/>
      <c r="AG354" s="31"/>
      <c r="AH354" s="31"/>
      <c r="AI354" s="31"/>
      <c r="AJ354" s="31"/>
      <c r="AK354" s="31"/>
      <c r="AL354" s="31"/>
    </row>
    <row r="355" spans="2:38" ht="12.75" customHeight="1">
      <c r="B355" s="3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c r="AB355" s="31"/>
      <c r="AC355" s="31"/>
      <c r="AD355" s="31"/>
      <c r="AE355" s="31"/>
      <c r="AF355" s="31"/>
      <c r="AG355" s="31"/>
      <c r="AH355" s="31"/>
      <c r="AI355" s="31"/>
      <c r="AJ355" s="31"/>
      <c r="AK355" s="31"/>
      <c r="AL355" s="31"/>
    </row>
    <row r="356" spans="2:38" ht="12.75" customHeight="1">
      <c r="B356" s="3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c r="AC356" s="31"/>
      <c r="AD356" s="31"/>
      <c r="AE356" s="31"/>
      <c r="AF356" s="31"/>
      <c r="AG356" s="31"/>
      <c r="AH356" s="31"/>
      <c r="AI356" s="31"/>
      <c r="AJ356" s="31"/>
      <c r="AK356" s="31"/>
      <c r="AL356" s="31"/>
    </row>
    <row r="357" spans="2:38" ht="12.75" customHeight="1">
      <c r="B357" s="3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c r="AB357" s="31"/>
      <c r="AC357" s="31"/>
      <c r="AD357" s="31"/>
      <c r="AE357" s="31"/>
      <c r="AF357" s="31"/>
      <c r="AG357" s="31"/>
      <c r="AH357" s="31"/>
      <c r="AI357" s="31"/>
      <c r="AJ357" s="31"/>
      <c r="AK357" s="31"/>
      <c r="AL357" s="31"/>
    </row>
    <row r="358" spans="2:38" ht="12.75" customHeight="1">
      <c r="B358" s="3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c r="AB358" s="31"/>
      <c r="AC358" s="31"/>
      <c r="AD358" s="31"/>
      <c r="AE358" s="31"/>
      <c r="AF358" s="31"/>
      <c r="AG358" s="31"/>
      <c r="AH358" s="31"/>
      <c r="AI358" s="31"/>
      <c r="AJ358" s="31"/>
      <c r="AK358" s="31"/>
      <c r="AL358" s="31"/>
    </row>
    <row r="359" spans="2:38" ht="12.75" customHeight="1">
      <c r="B359" s="3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c r="AB359" s="31"/>
      <c r="AC359" s="31"/>
      <c r="AD359" s="31"/>
      <c r="AE359" s="31"/>
      <c r="AF359" s="31"/>
      <c r="AG359" s="31"/>
      <c r="AH359" s="31"/>
      <c r="AI359" s="31"/>
      <c r="AJ359" s="31"/>
      <c r="AK359" s="31"/>
      <c r="AL359" s="31"/>
    </row>
    <row r="360" spans="2:38" ht="12.75" customHeight="1">
      <c r="B360" s="3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c r="AB360" s="31"/>
      <c r="AC360" s="31"/>
      <c r="AD360" s="31"/>
      <c r="AE360" s="31"/>
      <c r="AF360" s="31"/>
      <c r="AG360" s="31"/>
      <c r="AH360" s="31"/>
      <c r="AI360" s="31"/>
      <c r="AJ360" s="31"/>
      <c r="AK360" s="31"/>
      <c r="AL360" s="31"/>
    </row>
    <row r="361" spans="2:38" ht="12.75" customHeight="1">
      <c r="B361" s="3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c r="AB361" s="31"/>
      <c r="AC361" s="31"/>
      <c r="AD361" s="31"/>
      <c r="AE361" s="31"/>
      <c r="AF361" s="31"/>
      <c r="AG361" s="31"/>
      <c r="AH361" s="31"/>
      <c r="AI361" s="31"/>
      <c r="AJ361" s="31"/>
      <c r="AK361" s="31"/>
      <c r="AL361" s="31"/>
    </row>
    <row r="362" spans="2:38" ht="12.75" customHeight="1">
      <c r="B362" s="3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c r="AB362" s="31"/>
      <c r="AC362" s="31"/>
      <c r="AD362" s="31"/>
      <c r="AE362" s="31"/>
      <c r="AF362" s="31"/>
      <c r="AG362" s="31"/>
      <c r="AH362" s="31"/>
      <c r="AI362" s="31"/>
      <c r="AJ362" s="31"/>
      <c r="AK362" s="31"/>
      <c r="AL362" s="31"/>
    </row>
    <row r="363" spans="2:38" ht="12.75" customHeight="1">
      <c r="B363" s="3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c r="AB363" s="31"/>
      <c r="AC363" s="31"/>
      <c r="AD363" s="31"/>
      <c r="AE363" s="31"/>
      <c r="AF363" s="31"/>
      <c r="AG363" s="31"/>
      <c r="AH363" s="31"/>
      <c r="AI363" s="31"/>
      <c r="AJ363" s="31"/>
      <c r="AK363" s="31"/>
      <c r="AL363" s="31"/>
    </row>
    <row r="364" spans="2:38" ht="12.75" customHeight="1">
      <c r="B364" s="3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row>
    <row r="365" spans="2:38" ht="12.75" customHeight="1">
      <c r="B365" s="3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row>
    <row r="366" spans="2:38" ht="12.75" customHeight="1">
      <c r="B366" s="3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row>
    <row r="367" spans="2:38" ht="12.75" customHeight="1">
      <c r="B367" s="3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row>
    <row r="368" spans="2:38" ht="12.75" customHeight="1">
      <c r="B368" s="3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row>
    <row r="369" spans="2:38" ht="12.75" customHeight="1">
      <c r="B369" s="3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row>
    <row r="370" spans="2:38" ht="12.75" customHeight="1">
      <c r="B370" s="3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row>
    <row r="371" spans="2:38" ht="12.75" customHeight="1">
      <c r="B371" s="3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row>
    <row r="372" spans="2:38" ht="12.75" customHeight="1">
      <c r="B372" s="3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row>
    <row r="373" spans="2:38" ht="12.75" customHeight="1">
      <c r="B373" s="3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c r="AF373" s="31"/>
      <c r="AG373" s="31"/>
      <c r="AH373" s="31"/>
      <c r="AI373" s="31"/>
      <c r="AJ373" s="31"/>
      <c r="AK373" s="31"/>
      <c r="AL373" s="31"/>
    </row>
    <row r="374" spans="2:38" ht="12.75" customHeight="1">
      <c r="B374" s="3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row>
    <row r="375" spans="2:38" ht="12.75" customHeight="1">
      <c r="B375" s="3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row>
    <row r="376" spans="2:38" ht="12.75" customHeight="1">
      <c r="B376" s="3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row>
    <row r="377" spans="2:38" ht="12.75" customHeight="1">
      <c r="B377" s="3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row>
    <row r="378" spans="2:38" ht="12.75" customHeight="1">
      <c r="B378" s="3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row>
    <row r="379" spans="2:38" ht="12.75" customHeight="1">
      <c r="B379" s="3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row>
    <row r="380" spans="2:38" ht="12.75" customHeight="1">
      <c r="B380" s="3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row>
    <row r="381" spans="2:38" ht="12.75" customHeight="1">
      <c r="B381" s="3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row>
    <row r="382" spans="2:38" ht="12.75" customHeight="1">
      <c r="B382" s="3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row>
    <row r="383" spans="2:38" ht="12.75" customHeight="1">
      <c r="B383" s="3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row>
    <row r="384" spans="2:38" ht="12.75" customHeight="1">
      <c r="B384" s="3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row>
    <row r="385" spans="2:38" ht="12.75" customHeight="1">
      <c r="B385" s="3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row>
    <row r="386" spans="2:38" ht="12.75" customHeight="1">
      <c r="B386" s="3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row>
    <row r="387" spans="2:38" ht="12.75" customHeight="1">
      <c r="B387" s="3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row>
    <row r="388" spans="2:38" ht="12.75" customHeight="1">
      <c r="B388" s="3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row>
    <row r="389" spans="2:38" ht="12.75" customHeight="1">
      <c r="B389" s="3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row>
    <row r="390" spans="2:38" ht="12.75" customHeight="1">
      <c r="B390" s="3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c r="AF390" s="31"/>
      <c r="AG390" s="31"/>
      <c r="AH390" s="31"/>
      <c r="AI390" s="31"/>
      <c r="AJ390" s="31"/>
      <c r="AK390" s="31"/>
      <c r="AL390" s="31"/>
    </row>
    <row r="391" spans="2:38" ht="12.75" customHeight="1">
      <c r="B391" s="3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c r="AC391" s="31"/>
      <c r="AD391" s="31"/>
      <c r="AE391" s="31"/>
      <c r="AF391" s="31"/>
      <c r="AG391" s="31"/>
      <c r="AH391" s="31"/>
      <c r="AI391" s="31"/>
      <c r="AJ391" s="31"/>
      <c r="AK391" s="31"/>
      <c r="AL391" s="31"/>
    </row>
    <row r="392" spans="2:38" ht="12.75" customHeight="1">
      <c r="B392" s="3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c r="AC392" s="31"/>
      <c r="AD392" s="31"/>
      <c r="AE392" s="31"/>
      <c r="AF392" s="31"/>
      <c r="AG392" s="31"/>
      <c r="AH392" s="31"/>
      <c r="AI392" s="31"/>
      <c r="AJ392" s="31"/>
      <c r="AK392" s="31"/>
      <c r="AL392" s="31"/>
    </row>
    <row r="393" spans="2:38" ht="12.75" customHeight="1">
      <c r="B393" s="3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c r="AC393" s="31"/>
      <c r="AD393" s="31"/>
      <c r="AE393" s="31"/>
      <c r="AF393" s="31"/>
      <c r="AG393" s="31"/>
      <c r="AH393" s="31"/>
      <c r="AI393" s="31"/>
      <c r="AJ393" s="31"/>
      <c r="AK393" s="31"/>
      <c r="AL393" s="31"/>
    </row>
    <row r="394" spans="2:38" ht="12.75" customHeight="1">
      <c r="B394" s="3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row>
    <row r="395" spans="2:38" ht="12.75" customHeight="1">
      <c r="B395" s="3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c r="AC395" s="31"/>
      <c r="AD395" s="31"/>
      <c r="AE395" s="31"/>
      <c r="AF395" s="31"/>
      <c r="AG395" s="31"/>
      <c r="AH395" s="31"/>
      <c r="AI395" s="31"/>
      <c r="AJ395" s="31"/>
      <c r="AK395" s="31"/>
      <c r="AL395" s="31"/>
    </row>
    <row r="396" spans="2:38" ht="12.75" customHeight="1">
      <c r="B396" s="3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c r="AC396" s="31"/>
      <c r="AD396" s="31"/>
      <c r="AE396" s="31"/>
      <c r="AF396" s="31"/>
      <c r="AG396" s="31"/>
      <c r="AH396" s="31"/>
      <c r="AI396" s="31"/>
      <c r="AJ396" s="31"/>
      <c r="AK396" s="31"/>
      <c r="AL396" s="31"/>
    </row>
    <row r="397" spans="2:38" ht="12.75" customHeight="1">
      <c r="B397" s="3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row>
    <row r="398" spans="2:38" ht="12.75" customHeight="1">
      <c r="B398" s="3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c r="AC398" s="31"/>
      <c r="AD398" s="31"/>
      <c r="AE398" s="31"/>
      <c r="AF398" s="31"/>
      <c r="AG398" s="31"/>
      <c r="AH398" s="31"/>
      <c r="AI398" s="31"/>
      <c r="AJ398" s="31"/>
      <c r="AK398" s="31"/>
      <c r="AL398" s="31"/>
    </row>
    <row r="399" spans="2:38" ht="12.75" customHeight="1">
      <c r="B399" s="3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row>
    <row r="400" spans="2:38" ht="12.75" customHeight="1">
      <c r="B400" s="3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row>
    <row r="401" spans="2:38" ht="12.75" customHeight="1">
      <c r="B401" s="3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c r="AC401" s="31"/>
      <c r="AD401" s="31"/>
      <c r="AE401" s="31"/>
      <c r="AF401" s="31"/>
      <c r="AG401" s="31"/>
      <c r="AH401" s="31"/>
      <c r="AI401" s="31"/>
      <c r="AJ401" s="31"/>
      <c r="AK401" s="31"/>
      <c r="AL401" s="31"/>
    </row>
    <row r="402" spans="2:38" ht="12.75" customHeight="1">
      <c r="B402" s="3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c r="AC402" s="31"/>
      <c r="AD402" s="31"/>
      <c r="AE402" s="31"/>
      <c r="AF402" s="31"/>
      <c r="AG402" s="31"/>
      <c r="AH402" s="31"/>
      <c r="AI402" s="31"/>
      <c r="AJ402" s="31"/>
      <c r="AK402" s="31"/>
      <c r="AL402" s="31"/>
    </row>
    <row r="403" spans="2:38" ht="12.75" customHeight="1">
      <c r="B403" s="3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c r="AC403" s="31"/>
      <c r="AD403" s="31"/>
      <c r="AE403" s="31"/>
      <c r="AF403" s="31"/>
      <c r="AG403" s="31"/>
      <c r="AH403" s="31"/>
      <c r="AI403" s="31"/>
      <c r="AJ403" s="31"/>
      <c r="AK403" s="31"/>
      <c r="AL403" s="31"/>
    </row>
    <row r="404" spans="2:38" ht="12.75" customHeight="1">
      <c r="B404" s="3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row>
    <row r="405" spans="2:38" ht="12.75" customHeight="1">
      <c r="B405" s="3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c r="AC405" s="31"/>
      <c r="AD405" s="31"/>
      <c r="AE405" s="31"/>
      <c r="AF405" s="31"/>
      <c r="AG405" s="31"/>
      <c r="AH405" s="31"/>
      <c r="AI405" s="31"/>
      <c r="AJ405" s="31"/>
      <c r="AK405" s="31"/>
      <c r="AL405" s="31"/>
    </row>
    <row r="406" spans="2:38" ht="12.75" customHeight="1">
      <c r="B406" s="3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row>
    <row r="407" spans="2:38" ht="12.75" customHeight="1">
      <c r="B407" s="3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c r="AC407" s="31"/>
      <c r="AD407" s="31"/>
      <c r="AE407" s="31"/>
      <c r="AF407" s="31"/>
      <c r="AG407" s="31"/>
      <c r="AH407" s="31"/>
      <c r="AI407" s="31"/>
      <c r="AJ407" s="31"/>
      <c r="AK407" s="31"/>
      <c r="AL407" s="31"/>
    </row>
    <row r="408" spans="2:38" ht="12.75" customHeight="1">
      <c r="B408" s="3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c r="AC408" s="31"/>
      <c r="AD408" s="31"/>
      <c r="AE408" s="31"/>
      <c r="AF408" s="31"/>
      <c r="AG408" s="31"/>
      <c r="AH408" s="31"/>
      <c r="AI408" s="31"/>
      <c r="AJ408" s="31"/>
      <c r="AK408" s="31"/>
      <c r="AL408" s="31"/>
    </row>
    <row r="409" spans="2:38" ht="12.75" customHeight="1">
      <c r="B409" s="3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row>
    <row r="410" spans="2:38" ht="12.75" customHeight="1">
      <c r="B410" s="3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c r="AC410" s="31"/>
      <c r="AD410" s="31"/>
      <c r="AE410" s="31"/>
      <c r="AF410" s="31"/>
      <c r="AG410" s="31"/>
      <c r="AH410" s="31"/>
      <c r="AI410" s="31"/>
      <c r="AJ410" s="31"/>
      <c r="AK410" s="31"/>
      <c r="AL410" s="31"/>
    </row>
    <row r="411" spans="2:38" ht="12.75" customHeight="1">
      <c r="B411" s="3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c r="AC411" s="31"/>
      <c r="AD411" s="31"/>
      <c r="AE411" s="31"/>
      <c r="AF411" s="31"/>
      <c r="AG411" s="31"/>
      <c r="AH411" s="31"/>
      <c r="AI411" s="31"/>
      <c r="AJ411" s="31"/>
      <c r="AK411" s="31"/>
      <c r="AL411" s="31"/>
    </row>
    <row r="412" spans="2:38" ht="12.75" customHeight="1">
      <c r="B412" s="3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row>
    <row r="413" spans="2:38" ht="12.75" customHeight="1">
      <c r="B413" s="3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c r="AC413" s="31"/>
      <c r="AD413" s="31"/>
      <c r="AE413" s="31"/>
      <c r="AF413" s="31"/>
      <c r="AG413" s="31"/>
      <c r="AH413" s="31"/>
      <c r="AI413" s="31"/>
      <c r="AJ413" s="31"/>
      <c r="AK413" s="31"/>
      <c r="AL413" s="31"/>
    </row>
    <row r="414" spans="2:38" ht="12.75" customHeight="1">
      <c r="B414" s="3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row>
    <row r="415" spans="2:38" ht="12.75" customHeight="1">
      <c r="B415" s="3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c r="AC415" s="31"/>
      <c r="AD415" s="31"/>
      <c r="AE415" s="31"/>
      <c r="AF415" s="31"/>
      <c r="AG415" s="31"/>
      <c r="AH415" s="31"/>
      <c r="AI415" s="31"/>
      <c r="AJ415" s="31"/>
      <c r="AK415" s="31"/>
      <c r="AL415" s="31"/>
    </row>
    <row r="416" spans="2:38" ht="12.75" customHeight="1">
      <c r="B416" s="3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c r="AC416" s="31"/>
      <c r="AD416" s="31"/>
      <c r="AE416" s="31"/>
      <c r="AF416" s="31"/>
      <c r="AG416" s="31"/>
      <c r="AH416" s="31"/>
      <c r="AI416" s="31"/>
      <c r="AJ416" s="31"/>
      <c r="AK416" s="31"/>
      <c r="AL416" s="31"/>
    </row>
    <row r="417" spans="2:38" ht="12.75" customHeight="1">
      <c r="B417" s="3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c r="AC417" s="31"/>
      <c r="AD417" s="31"/>
      <c r="AE417" s="31"/>
      <c r="AF417" s="31"/>
      <c r="AG417" s="31"/>
      <c r="AH417" s="31"/>
      <c r="AI417" s="31"/>
      <c r="AJ417" s="31"/>
      <c r="AK417" s="31"/>
      <c r="AL417" s="31"/>
    </row>
    <row r="418" spans="2:38" ht="12.75" customHeight="1">
      <c r="B418" s="3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c r="AC418" s="31"/>
      <c r="AD418" s="31"/>
      <c r="AE418" s="31"/>
      <c r="AF418" s="31"/>
      <c r="AG418" s="31"/>
      <c r="AH418" s="31"/>
      <c r="AI418" s="31"/>
      <c r="AJ418" s="31"/>
      <c r="AK418" s="31"/>
      <c r="AL418" s="31"/>
    </row>
    <row r="419" spans="2:38" ht="12.75" customHeight="1">
      <c r="B419" s="3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c r="AC419" s="31"/>
      <c r="AD419" s="31"/>
      <c r="AE419" s="31"/>
      <c r="AF419" s="31"/>
      <c r="AG419" s="31"/>
      <c r="AH419" s="31"/>
      <c r="AI419" s="31"/>
      <c r="AJ419" s="31"/>
      <c r="AK419" s="31"/>
      <c r="AL419" s="31"/>
    </row>
    <row r="420" spans="2:38" ht="12.75" customHeight="1">
      <c r="B420" s="3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c r="AC420" s="31"/>
      <c r="AD420" s="31"/>
      <c r="AE420" s="31"/>
      <c r="AF420" s="31"/>
      <c r="AG420" s="31"/>
      <c r="AH420" s="31"/>
      <c r="AI420" s="31"/>
      <c r="AJ420" s="31"/>
      <c r="AK420" s="31"/>
      <c r="AL420" s="31"/>
    </row>
    <row r="421" spans="2:38" ht="12.75" customHeight="1">
      <c r="B421" s="3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c r="AC421" s="31"/>
      <c r="AD421" s="31"/>
      <c r="AE421" s="31"/>
      <c r="AF421" s="31"/>
      <c r="AG421" s="31"/>
      <c r="AH421" s="31"/>
      <c r="AI421" s="31"/>
      <c r="AJ421" s="31"/>
      <c r="AK421" s="31"/>
      <c r="AL421" s="31"/>
    </row>
    <row r="422" spans="2:38" ht="12.75" customHeight="1">
      <c r="B422" s="3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c r="AC422" s="31"/>
      <c r="AD422" s="31"/>
      <c r="AE422" s="31"/>
      <c r="AF422" s="31"/>
      <c r="AG422" s="31"/>
      <c r="AH422" s="31"/>
      <c r="AI422" s="31"/>
      <c r="AJ422" s="31"/>
      <c r="AK422" s="31"/>
      <c r="AL422" s="31"/>
    </row>
    <row r="423" spans="2:38" ht="12.75" customHeight="1">
      <c r="B423" s="3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c r="AC423" s="31"/>
      <c r="AD423" s="31"/>
      <c r="AE423" s="31"/>
      <c r="AF423" s="31"/>
      <c r="AG423" s="31"/>
      <c r="AH423" s="31"/>
      <c r="AI423" s="31"/>
      <c r="AJ423" s="31"/>
      <c r="AK423" s="31"/>
      <c r="AL423" s="31"/>
    </row>
    <row r="424" spans="2:38" ht="12.75" customHeight="1">
      <c r="B424" s="3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row>
    <row r="425" spans="2:38" ht="12.75" customHeight="1">
      <c r="B425" s="3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c r="AC425" s="31"/>
      <c r="AD425" s="31"/>
      <c r="AE425" s="31"/>
      <c r="AF425" s="31"/>
      <c r="AG425" s="31"/>
      <c r="AH425" s="31"/>
      <c r="AI425" s="31"/>
      <c r="AJ425" s="31"/>
      <c r="AK425" s="31"/>
      <c r="AL425" s="31"/>
    </row>
    <row r="426" spans="2:38" ht="12.75" customHeight="1">
      <c r="B426" s="3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row>
    <row r="427" spans="2:38" ht="12.75" customHeight="1">
      <c r="B427" s="3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row>
    <row r="428" spans="2:38" ht="12.75" customHeight="1">
      <c r="B428" s="3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row>
    <row r="429" spans="2:38" ht="12.75" customHeight="1">
      <c r="B429" s="3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c r="AC429" s="31"/>
      <c r="AD429" s="31"/>
      <c r="AE429" s="31"/>
      <c r="AF429" s="31"/>
      <c r="AG429" s="31"/>
      <c r="AH429" s="31"/>
      <c r="AI429" s="31"/>
      <c r="AJ429" s="31"/>
      <c r="AK429" s="31"/>
      <c r="AL429" s="31"/>
    </row>
    <row r="430" spans="2:38" ht="12.75" customHeight="1">
      <c r="B430" s="3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c r="AC430" s="31"/>
      <c r="AD430" s="31"/>
      <c r="AE430" s="31"/>
      <c r="AF430" s="31"/>
      <c r="AG430" s="31"/>
      <c r="AH430" s="31"/>
      <c r="AI430" s="31"/>
      <c r="AJ430" s="31"/>
      <c r="AK430" s="31"/>
      <c r="AL430" s="31"/>
    </row>
    <row r="431" spans="2:38" ht="12.75" customHeight="1">
      <c r="B431" s="3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c r="AC431" s="31"/>
      <c r="AD431" s="31"/>
      <c r="AE431" s="31"/>
      <c r="AF431" s="31"/>
      <c r="AG431" s="31"/>
      <c r="AH431" s="31"/>
      <c r="AI431" s="31"/>
      <c r="AJ431" s="31"/>
      <c r="AK431" s="31"/>
      <c r="AL431" s="31"/>
    </row>
    <row r="432" spans="2:38" ht="12.75" customHeight="1">
      <c r="B432" s="3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row>
    <row r="433" spans="2:38" ht="12.75" customHeight="1">
      <c r="B433" s="3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row>
    <row r="434" spans="2:38" ht="12.75" customHeight="1">
      <c r="B434" s="3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c r="AC434" s="31"/>
      <c r="AD434" s="31"/>
      <c r="AE434" s="31"/>
      <c r="AF434" s="31"/>
      <c r="AG434" s="31"/>
      <c r="AH434" s="31"/>
      <c r="AI434" s="31"/>
      <c r="AJ434" s="31"/>
      <c r="AK434" s="31"/>
      <c r="AL434" s="31"/>
    </row>
    <row r="435" spans="2:38" ht="12.75" customHeight="1">
      <c r="B435" s="3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c r="AC435" s="31"/>
      <c r="AD435" s="31"/>
      <c r="AE435" s="31"/>
      <c r="AF435" s="31"/>
      <c r="AG435" s="31"/>
      <c r="AH435" s="31"/>
      <c r="AI435" s="31"/>
      <c r="AJ435" s="31"/>
      <c r="AK435" s="31"/>
      <c r="AL435" s="31"/>
    </row>
    <row r="436" spans="2:38" ht="12.75" customHeight="1">
      <c r="B436" s="3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c r="AC436" s="31"/>
      <c r="AD436" s="31"/>
      <c r="AE436" s="31"/>
      <c r="AF436" s="31"/>
      <c r="AG436" s="31"/>
      <c r="AH436" s="31"/>
      <c r="AI436" s="31"/>
      <c r="AJ436" s="31"/>
      <c r="AK436" s="31"/>
      <c r="AL436" s="31"/>
    </row>
    <row r="437" spans="2:38" ht="12.75" customHeight="1">
      <c r="B437" s="3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c r="AC437" s="31"/>
      <c r="AD437" s="31"/>
      <c r="AE437" s="31"/>
      <c r="AF437" s="31"/>
      <c r="AG437" s="31"/>
      <c r="AH437" s="31"/>
      <c r="AI437" s="31"/>
      <c r="AJ437" s="31"/>
      <c r="AK437" s="31"/>
      <c r="AL437" s="31"/>
    </row>
    <row r="438" spans="2:38" ht="12.75" customHeight="1">
      <c r="B438" s="3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c r="AC438" s="31"/>
      <c r="AD438" s="31"/>
      <c r="AE438" s="31"/>
      <c r="AF438" s="31"/>
      <c r="AG438" s="31"/>
      <c r="AH438" s="31"/>
      <c r="AI438" s="31"/>
      <c r="AJ438" s="31"/>
      <c r="AK438" s="31"/>
      <c r="AL438" s="31"/>
    </row>
    <row r="439" spans="2:38" ht="12.75" customHeight="1">
      <c r="B439" s="3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row>
    <row r="440" spans="2:38" ht="12.75" customHeight="1">
      <c r="B440" s="3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c r="AC440" s="31"/>
      <c r="AD440" s="31"/>
      <c r="AE440" s="31"/>
      <c r="AF440" s="31"/>
      <c r="AG440" s="31"/>
      <c r="AH440" s="31"/>
      <c r="AI440" s="31"/>
      <c r="AJ440" s="31"/>
      <c r="AK440" s="31"/>
      <c r="AL440" s="31"/>
    </row>
    <row r="441" spans="2:38" ht="12.75" customHeight="1">
      <c r="B441" s="3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c r="AC441" s="31"/>
      <c r="AD441" s="31"/>
      <c r="AE441" s="31"/>
      <c r="AF441" s="31"/>
      <c r="AG441" s="31"/>
      <c r="AH441" s="31"/>
      <c r="AI441" s="31"/>
      <c r="AJ441" s="31"/>
      <c r="AK441" s="31"/>
      <c r="AL441" s="31"/>
    </row>
    <row r="442" spans="2:38" ht="12.75" customHeight="1">
      <c r="B442" s="3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row>
    <row r="443" spans="2:38" ht="12.75" customHeight="1">
      <c r="B443" s="3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c r="AC443" s="31"/>
      <c r="AD443" s="31"/>
      <c r="AE443" s="31"/>
      <c r="AF443" s="31"/>
      <c r="AG443" s="31"/>
      <c r="AH443" s="31"/>
      <c r="AI443" s="31"/>
      <c r="AJ443" s="31"/>
      <c r="AK443" s="31"/>
      <c r="AL443" s="31"/>
    </row>
    <row r="444" spans="2:38" ht="12.75" customHeight="1">
      <c r="B444" s="3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c r="AC444" s="31"/>
      <c r="AD444" s="31"/>
      <c r="AE444" s="31"/>
      <c r="AF444" s="31"/>
      <c r="AG444" s="31"/>
      <c r="AH444" s="31"/>
      <c r="AI444" s="31"/>
      <c r="AJ444" s="31"/>
      <c r="AK444" s="31"/>
      <c r="AL444" s="31"/>
    </row>
    <row r="445" spans="2:38" ht="12.75" customHeight="1">
      <c r="B445" s="3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c r="AC445" s="31"/>
      <c r="AD445" s="31"/>
      <c r="AE445" s="31"/>
      <c r="AF445" s="31"/>
      <c r="AG445" s="31"/>
      <c r="AH445" s="31"/>
      <c r="AI445" s="31"/>
      <c r="AJ445" s="31"/>
      <c r="AK445" s="31"/>
      <c r="AL445" s="31"/>
    </row>
    <row r="446" spans="2:38" ht="12.75" customHeight="1">
      <c r="B446" s="3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c r="AC446" s="31"/>
      <c r="AD446" s="31"/>
      <c r="AE446" s="31"/>
      <c r="AF446" s="31"/>
      <c r="AG446" s="31"/>
      <c r="AH446" s="31"/>
      <c r="AI446" s="31"/>
      <c r="AJ446" s="31"/>
      <c r="AK446" s="31"/>
      <c r="AL446" s="31"/>
    </row>
    <row r="447" spans="2:38" ht="12.75" customHeight="1">
      <c r="B447" s="3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c r="AC447" s="31"/>
      <c r="AD447" s="31"/>
      <c r="AE447" s="31"/>
      <c r="AF447" s="31"/>
      <c r="AG447" s="31"/>
      <c r="AH447" s="31"/>
      <c r="AI447" s="31"/>
      <c r="AJ447" s="31"/>
      <c r="AK447" s="31"/>
      <c r="AL447" s="31"/>
    </row>
    <row r="448" spans="2:38" ht="12.75" customHeight="1">
      <c r="B448" s="3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c r="AC448" s="31"/>
      <c r="AD448" s="31"/>
      <c r="AE448" s="31"/>
      <c r="AF448" s="31"/>
      <c r="AG448" s="31"/>
      <c r="AH448" s="31"/>
      <c r="AI448" s="31"/>
      <c r="AJ448" s="31"/>
      <c r="AK448" s="31"/>
      <c r="AL448" s="31"/>
    </row>
    <row r="449" spans="2:38" ht="12.75" customHeight="1">
      <c r="B449" s="3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c r="AC449" s="31"/>
      <c r="AD449" s="31"/>
      <c r="AE449" s="31"/>
      <c r="AF449" s="31"/>
      <c r="AG449" s="31"/>
      <c r="AH449" s="31"/>
      <c r="AI449" s="31"/>
      <c r="AJ449" s="31"/>
      <c r="AK449" s="31"/>
      <c r="AL449" s="31"/>
    </row>
    <row r="450" spans="2:38" ht="12.75" customHeight="1">
      <c r="B450" s="3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c r="AC450" s="31"/>
      <c r="AD450" s="31"/>
      <c r="AE450" s="31"/>
      <c r="AF450" s="31"/>
      <c r="AG450" s="31"/>
      <c r="AH450" s="31"/>
      <c r="AI450" s="31"/>
      <c r="AJ450" s="31"/>
      <c r="AK450" s="31"/>
      <c r="AL450" s="31"/>
    </row>
    <row r="451" spans="2:38" ht="12.75" customHeight="1">
      <c r="B451" s="3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c r="AC451" s="31"/>
      <c r="AD451" s="31"/>
      <c r="AE451" s="31"/>
      <c r="AF451" s="31"/>
      <c r="AG451" s="31"/>
      <c r="AH451" s="31"/>
      <c r="AI451" s="31"/>
      <c r="AJ451" s="31"/>
      <c r="AK451" s="31"/>
      <c r="AL451" s="31"/>
    </row>
    <row r="452" spans="2:38" ht="12.75" customHeight="1">
      <c r="B452" s="3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c r="AC452" s="31"/>
      <c r="AD452" s="31"/>
      <c r="AE452" s="31"/>
      <c r="AF452" s="31"/>
      <c r="AG452" s="31"/>
      <c r="AH452" s="31"/>
      <c r="AI452" s="31"/>
      <c r="AJ452" s="31"/>
      <c r="AK452" s="31"/>
      <c r="AL452" s="31"/>
    </row>
    <row r="453" spans="2:38" ht="12.75" customHeight="1">
      <c r="B453" s="3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c r="AC453" s="31"/>
      <c r="AD453" s="31"/>
      <c r="AE453" s="31"/>
      <c r="AF453" s="31"/>
      <c r="AG453" s="31"/>
      <c r="AH453" s="31"/>
      <c r="AI453" s="31"/>
      <c r="AJ453" s="31"/>
      <c r="AK453" s="31"/>
      <c r="AL453" s="31"/>
    </row>
    <row r="454" spans="2:38" ht="12.75" customHeight="1">
      <c r="B454" s="3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row>
    <row r="455" spans="2:38" ht="12.75" customHeight="1">
      <c r="B455" s="3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row>
    <row r="456" spans="2:38" ht="12.75" customHeight="1">
      <c r="B456" s="3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row>
    <row r="457" spans="2:38" ht="12.75" customHeight="1">
      <c r="B457" s="3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row>
    <row r="458" spans="2:38" ht="12.75" customHeight="1">
      <c r="B458" s="3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c r="AC458" s="31"/>
      <c r="AD458" s="31"/>
      <c r="AE458" s="31"/>
      <c r="AF458" s="31"/>
      <c r="AG458" s="31"/>
      <c r="AH458" s="31"/>
      <c r="AI458" s="31"/>
      <c r="AJ458" s="31"/>
      <c r="AK458" s="31"/>
      <c r="AL458" s="31"/>
    </row>
    <row r="459" spans="2:38" ht="12.75" customHeight="1">
      <c r="B459" s="3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c r="AC459" s="31"/>
      <c r="AD459" s="31"/>
      <c r="AE459" s="31"/>
      <c r="AF459" s="31"/>
      <c r="AG459" s="31"/>
      <c r="AH459" s="31"/>
      <c r="AI459" s="31"/>
      <c r="AJ459" s="31"/>
      <c r="AK459" s="31"/>
      <c r="AL459" s="31"/>
    </row>
    <row r="460" spans="2:38" ht="12.75" customHeight="1">
      <c r="B460" s="3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c r="AC460" s="31"/>
      <c r="AD460" s="31"/>
      <c r="AE460" s="31"/>
      <c r="AF460" s="31"/>
      <c r="AG460" s="31"/>
      <c r="AH460" s="31"/>
      <c r="AI460" s="31"/>
      <c r="AJ460" s="31"/>
      <c r="AK460" s="31"/>
      <c r="AL460" s="31"/>
    </row>
    <row r="461" spans="2:38" ht="12.75" customHeight="1">
      <c r="B461" s="3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c r="AC461" s="31"/>
      <c r="AD461" s="31"/>
      <c r="AE461" s="31"/>
      <c r="AF461" s="31"/>
      <c r="AG461" s="31"/>
      <c r="AH461" s="31"/>
      <c r="AI461" s="31"/>
      <c r="AJ461" s="31"/>
      <c r="AK461" s="31"/>
      <c r="AL461" s="31"/>
    </row>
    <row r="462" spans="2:38" ht="12.75" customHeight="1">
      <c r="B462" s="3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c r="AC462" s="31"/>
      <c r="AD462" s="31"/>
      <c r="AE462" s="31"/>
      <c r="AF462" s="31"/>
      <c r="AG462" s="31"/>
      <c r="AH462" s="31"/>
      <c r="AI462" s="31"/>
      <c r="AJ462" s="31"/>
      <c r="AK462" s="31"/>
      <c r="AL462" s="31"/>
    </row>
    <row r="463" spans="2:38" ht="12.75" customHeight="1">
      <c r="B463" s="3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c r="AC463" s="31"/>
      <c r="AD463" s="31"/>
      <c r="AE463" s="31"/>
      <c r="AF463" s="31"/>
      <c r="AG463" s="31"/>
      <c r="AH463" s="31"/>
      <c r="AI463" s="31"/>
      <c r="AJ463" s="31"/>
      <c r="AK463" s="31"/>
      <c r="AL463" s="31"/>
    </row>
    <row r="464" spans="2:38" ht="12.75" customHeight="1">
      <c r="B464" s="3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c r="AC464" s="31"/>
      <c r="AD464" s="31"/>
      <c r="AE464" s="31"/>
      <c r="AF464" s="31"/>
      <c r="AG464" s="31"/>
      <c r="AH464" s="31"/>
      <c r="AI464" s="31"/>
      <c r="AJ464" s="31"/>
      <c r="AK464" s="31"/>
      <c r="AL464" s="31"/>
    </row>
    <row r="465" spans="2:38" ht="12.75" customHeight="1">
      <c r="B465" s="3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c r="AC465" s="31"/>
      <c r="AD465" s="31"/>
      <c r="AE465" s="31"/>
      <c r="AF465" s="31"/>
      <c r="AG465" s="31"/>
      <c r="AH465" s="31"/>
      <c r="AI465" s="31"/>
      <c r="AJ465" s="31"/>
      <c r="AK465" s="31"/>
      <c r="AL465" s="31"/>
    </row>
    <row r="466" spans="2:38" ht="12.75" customHeight="1">
      <c r="B466" s="3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c r="AC466" s="31"/>
      <c r="AD466" s="31"/>
      <c r="AE466" s="31"/>
      <c r="AF466" s="31"/>
      <c r="AG466" s="31"/>
      <c r="AH466" s="31"/>
      <c r="AI466" s="31"/>
      <c r="AJ466" s="31"/>
      <c r="AK466" s="31"/>
      <c r="AL466" s="31"/>
    </row>
    <row r="467" spans="2:38" ht="12.75" customHeight="1">
      <c r="B467" s="3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c r="AC467" s="31"/>
      <c r="AD467" s="31"/>
      <c r="AE467" s="31"/>
      <c r="AF467" s="31"/>
      <c r="AG467" s="31"/>
      <c r="AH467" s="31"/>
      <c r="AI467" s="31"/>
      <c r="AJ467" s="31"/>
      <c r="AK467" s="31"/>
      <c r="AL467" s="31"/>
    </row>
    <row r="468" spans="2:38" ht="12.75" customHeight="1">
      <c r="B468" s="3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row>
    <row r="469" spans="2:38" ht="12.75" customHeight="1">
      <c r="B469" s="3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row>
    <row r="470" spans="2:38" ht="12.75" customHeight="1">
      <c r="B470" s="3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row>
    <row r="471" spans="2:38" ht="12.75" customHeight="1">
      <c r="B471" s="3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row>
    <row r="472" spans="2:38" ht="12.75" customHeight="1">
      <c r="B472" s="3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row>
    <row r="473" spans="2:38" ht="12.75" customHeight="1">
      <c r="B473" s="3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row>
    <row r="474" spans="2:38" ht="12.75" customHeight="1">
      <c r="B474" s="3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row>
    <row r="475" spans="2:38" ht="12.75" customHeight="1">
      <c r="B475" s="3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row>
    <row r="476" spans="2:38" ht="12.75" customHeight="1">
      <c r="B476" s="3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row>
    <row r="477" spans="2:38" ht="12.75" customHeight="1">
      <c r="B477" s="3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row>
    <row r="478" spans="2:38" ht="12.75" customHeight="1">
      <c r="B478" s="3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row>
    <row r="479" spans="2:38" ht="12.75" customHeight="1">
      <c r="B479" s="3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row>
    <row r="480" spans="2:38" ht="12.75" customHeight="1">
      <c r="B480" s="3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c r="AA480" s="31"/>
      <c r="AB480" s="31"/>
      <c r="AC480" s="31"/>
      <c r="AD480" s="31"/>
      <c r="AE480" s="31"/>
      <c r="AF480" s="31"/>
      <c r="AG480" s="31"/>
      <c r="AH480" s="31"/>
      <c r="AI480" s="31"/>
      <c r="AJ480" s="31"/>
      <c r="AK480" s="31"/>
      <c r="AL480" s="31"/>
    </row>
    <row r="481" spans="2:38" ht="12.75" customHeight="1">
      <c r="B481" s="3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c r="AA481" s="31"/>
      <c r="AB481" s="31"/>
      <c r="AC481" s="31"/>
      <c r="AD481" s="31"/>
      <c r="AE481" s="31"/>
      <c r="AF481" s="31"/>
      <c r="AG481" s="31"/>
      <c r="AH481" s="31"/>
      <c r="AI481" s="31"/>
      <c r="AJ481" s="31"/>
      <c r="AK481" s="31"/>
      <c r="AL481" s="31"/>
    </row>
    <row r="482" spans="2:38" ht="12.75" customHeight="1">
      <c r="B482" s="3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c r="AA482" s="31"/>
      <c r="AB482" s="31"/>
      <c r="AC482" s="31"/>
      <c r="AD482" s="31"/>
      <c r="AE482" s="31"/>
      <c r="AF482" s="31"/>
      <c r="AG482" s="31"/>
      <c r="AH482" s="31"/>
      <c r="AI482" s="31"/>
      <c r="AJ482" s="31"/>
      <c r="AK482" s="31"/>
      <c r="AL482" s="31"/>
    </row>
    <row r="483" spans="2:38" ht="12.75" customHeight="1">
      <c r="B483" s="3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c r="AA483" s="31"/>
      <c r="AB483" s="31"/>
      <c r="AC483" s="31"/>
      <c r="AD483" s="31"/>
      <c r="AE483" s="31"/>
      <c r="AF483" s="31"/>
      <c r="AG483" s="31"/>
      <c r="AH483" s="31"/>
      <c r="AI483" s="31"/>
      <c r="AJ483" s="31"/>
      <c r="AK483" s="31"/>
      <c r="AL483" s="31"/>
    </row>
    <row r="484" spans="2:38" ht="12.75" customHeight="1">
      <c r="B484" s="3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row>
    <row r="485" spans="2:38" ht="12.75" customHeight="1">
      <c r="B485" s="3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c r="AA485" s="31"/>
      <c r="AB485" s="31"/>
      <c r="AC485" s="31"/>
      <c r="AD485" s="31"/>
      <c r="AE485" s="31"/>
      <c r="AF485" s="31"/>
      <c r="AG485" s="31"/>
      <c r="AH485" s="31"/>
      <c r="AI485" s="31"/>
      <c r="AJ485" s="31"/>
      <c r="AK485" s="31"/>
      <c r="AL485" s="31"/>
    </row>
    <row r="486" spans="2:38" ht="12.75" customHeight="1">
      <c r="B486" s="3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c r="AA486" s="31"/>
      <c r="AB486" s="31"/>
      <c r="AC486" s="31"/>
      <c r="AD486" s="31"/>
      <c r="AE486" s="31"/>
      <c r="AF486" s="31"/>
      <c r="AG486" s="31"/>
      <c r="AH486" s="31"/>
      <c r="AI486" s="31"/>
      <c r="AJ486" s="31"/>
      <c r="AK486" s="31"/>
      <c r="AL486" s="31"/>
    </row>
    <row r="487" spans="2:38" ht="12.75" customHeight="1">
      <c r="B487" s="3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c r="AA487" s="31"/>
      <c r="AB487" s="31"/>
      <c r="AC487" s="31"/>
      <c r="AD487" s="31"/>
      <c r="AE487" s="31"/>
      <c r="AF487" s="31"/>
      <c r="AG487" s="31"/>
      <c r="AH487" s="31"/>
      <c r="AI487" s="31"/>
      <c r="AJ487" s="31"/>
      <c r="AK487" s="31"/>
      <c r="AL487" s="31"/>
    </row>
    <row r="488" spans="2:38" ht="12.75" customHeight="1">
      <c r="B488" s="3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c r="AA488" s="31"/>
      <c r="AB488" s="31"/>
      <c r="AC488" s="31"/>
      <c r="AD488" s="31"/>
      <c r="AE488" s="31"/>
      <c r="AF488" s="31"/>
      <c r="AG488" s="31"/>
      <c r="AH488" s="31"/>
      <c r="AI488" s="31"/>
      <c r="AJ488" s="31"/>
      <c r="AK488" s="31"/>
      <c r="AL488" s="31"/>
    </row>
    <row r="489" spans="2:38" ht="12.75" customHeight="1">
      <c r="B489" s="3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c r="AA489" s="31"/>
      <c r="AB489" s="31"/>
      <c r="AC489" s="31"/>
      <c r="AD489" s="31"/>
      <c r="AE489" s="31"/>
      <c r="AF489" s="31"/>
      <c r="AG489" s="31"/>
      <c r="AH489" s="31"/>
      <c r="AI489" s="31"/>
      <c r="AJ489" s="31"/>
      <c r="AK489" s="31"/>
      <c r="AL489" s="31"/>
    </row>
    <row r="490" spans="2:38" ht="12.75" customHeight="1">
      <c r="B490" s="3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c r="AA490" s="31"/>
      <c r="AB490" s="31"/>
      <c r="AC490" s="31"/>
      <c r="AD490" s="31"/>
      <c r="AE490" s="31"/>
      <c r="AF490" s="31"/>
      <c r="AG490" s="31"/>
      <c r="AH490" s="31"/>
      <c r="AI490" s="31"/>
      <c r="AJ490" s="31"/>
      <c r="AK490" s="31"/>
      <c r="AL490" s="31"/>
    </row>
    <row r="491" spans="2:38" ht="12.75" customHeight="1">
      <c r="B491" s="3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c r="AA491" s="31"/>
      <c r="AB491" s="31"/>
      <c r="AC491" s="31"/>
      <c r="AD491" s="31"/>
      <c r="AE491" s="31"/>
      <c r="AF491" s="31"/>
      <c r="AG491" s="31"/>
      <c r="AH491" s="31"/>
      <c r="AI491" s="31"/>
      <c r="AJ491" s="31"/>
      <c r="AK491" s="31"/>
      <c r="AL491" s="31"/>
    </row>
    <row r="492" spans="2:38" ht="12.75" customHeight="1">
      <c r="B492" s="3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c r="AA492" s="31"/>
      <c r="AB492" s="31"/>
      <c r="AC492" s="31"/>
      <c r="AD492" s="31"/>
      <c r="AE492" s="31"/>
      <c r="AF492" s="31"/>
      <c r="AG492" s="31"/>
      <c r="AH492" s="31"/>
      <c r="AI492" s="31"/>
      <c r="AJ492" s="31"/>
      <c r="AK492" s="31"/>
      <c r="AL492" s="31"/>
    </row>
    <row r="493" spans="2:38" ht="12.75" customHeight="1">
      <c r="B493" s="3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c r="AA493" s="31"/>
      <c r="AB493" s="31"/>
      <c r="AC493" s="31"/>
      <c r="AD493" s="31"/>
      <c r="AE493" s="31"/>
      <c r="AF493" s="31"/>
      <c r="AG493" s="31"/>
      <c r="AH493" s="31"/>
      <c r="AI493" s="31"/>
      <c r="AJ493" s="31"/>
      <c r="AK493" s="31"/>
      <c r="AL493" s="31"/>
    </row>
    <row r="494" spans="2:38" ht="12.75" customHeight="1">
      <c r="B494" s="3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c r="AA494" s="31"/>
      <c r="AB494" s="31"/>
      <c r="AC494" s="31"/>
      <c r="AD494" s="31"/>
      <c r="AE494" s="31"/>
      <c r="AF494" s="31"/>
      <c r="AG494" s="31"/>
      <c r="AH494" s="31"/>
      <c r="AI494" s="31"/>
      <c r="AJ494" s="31"/>
      <c r="AK494" s="31"/>
      <c r="AL494" s="31"/>
    </row>
    <row r="495" spans="2:38" ht="12.75" customHeight="1">
      <c r="B495" s="3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c r="AA495" s="31"/>
      <c r="AB495" s="31"/>
      <c r="AC495" s="31"/>
      <c r="AD495" s="31"/>
      <c r="AE495" s="31"/>
      <c r="AF495" s="31"/>
      <c r="AG495" s="31"/>
      <c r="AH495" s="31"/>
      <c r="AI495" s="31"/>
      <c r="AJ495" s="31"/>
      <c r="AK495" s="31"/>
      <c r="AL495" s="31"/>
    </row>
    <row r="496" spans="2:38" ht="12.75" customHeight="1">
      <c r="B496" s="3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c r="AA496" s="31"/>
      <c r="AB496" s="31"/>
      <c r="AC496" s="31"/>
      <c r="AD496" s="31"/>
      <c r="AE496" s="31"/>
      <c r="AF496" s="31"/>
      <c r="AG496" s="31"/>
      <c r="AH496" s="31"/>
      <c r="AI496" s="31"/>
      <c r="AJ496" s="31"/>
      <c r="AK496" s="31"/>
      <c r="AL496" s="31"/>
    </row>
    <row r="497" spans="2:38" ht="12.75" customHeight="1">
      <c r="B497" s="3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c r="AA497" s="31"/>
      <c r="AB497" s="31"/>
      <c r="AC497" s="31"/>
      <c r="AD497" s="31"/>
      <c r="AE497" s="31"/>
      <c r="AF497" s="31"/>
      <c r="AG497" s="31"/>
      <c r="AH497" s="31"/>
      <c r="AI497" s="31"/>
      <c r="AJ497" s="31"/>
      <c r="AK497" s="31"/>
      <c r="AL497" s="31"/>
    </row>
    <row r="498" spans="2:38" ht="12.75" customHeight="1">
      <c r="B498" s="3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c r="AA498" s="31"/>
      <c r="AB498" s="31"/>
      <c r="AC498" s="31"/>
      <c r="AD498" s="31"/>
      <c r="AE498" s="31"/>
      <c r="AF498" s="31"/>
      <c r="AG498" s="31"/>
      <c r="AH498" s="31"/>
      <c r="AI498" s="31"/>
      <c r="AJ498" s="31"/>
      <c r="AK498" s="31"/>
      <c r="AL498" s="31"/>
    </row>
    <row r="499" spans="2:38" ht="12.75" customHeight="1">
      <c r="B499" s="3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c r="AA499" s="31"/>
      <c r="AB499" s="31"/>
      <c r="AC499" s="31"/>
      <c r="AD499" s="31"/>
      <c r="AE499" s="31"/>
      <c r="AF499" s="31"/>
      <c r="AG499" s="31"/>
      <c r="AH499" s="31"/>
      <c r="AI499" s="31"/>
      <c r="AJ499" s="31"/>
      <c r="AK499" s="31"/>
      <c r="AL499" s="31"/>
    </row>
    <row r="500" spans="2:38" ht="12.75" customHeight="1">
      <c r="B500" s="3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c r="AA500" s="31"/>
      <c r="AB500" s="31"/>
      <c r="AC500" s="31"/>
      <c r="AD500" s="31"/>
      <c r="AE500" s="31"/>
      <c r="AF500" s="31"/>
      <c r="AG500" s="31"/>
      <c r="AH500" s="31"/>
      <c r="AI500" s="31"/>
      <c r="AJ500" s="31"/>
      <c r="AK500" s="31"/>
      <c r="AL500" s="31"/>
    </row>
    <row r="501" spans="2:38" ht="12.75" customHeight="1">
      <c r="B501" s="3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c r="AA501" s="31"/>
      <c r="AB501" s="31"/>
      <c r="AC501" s="31"/>
      <c r="AD501" s="31"/>
      <c r="AE501" s="31"/>
      <c r="AF501" s="31"/>
      <c r="AG501" s="31"/>
      <c r="AH501" s="31"/>
      <c r="AI501" s="31"/>
      <c r="AJ501" s="31"/>
      <c r="AK501" s="31"/>
      <c r="AL501" s="31"/>
    </row>
    <row r="502" spans="2:38" ht="12.75" customHeight="1">
      <c r="B502" s="3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c r="AA502" s="31"/>
      <c r="AB502" s="31"/>
      <c r="AC502" s="31"/>
      <c r="AD502" s="31"/>
      <c r="AE502" s="31"/>
      <c r="AF502" s="31"/>
      <c r="AG502" s="31"/>
      <c r="AH502" s="31"/>
      <c r="AI502" s="31"/>
      <c r="AJ502" s="31"/>
      <c r="AK502" s="31"/>
      <c r="AL502" s="31"/>
    </row>
    <row r="503" spans="2:38" ht="12.75" customHeight="1">
      <c r="B503" s="3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c r="AA503" s="31"/>
      <c r="AB503" s="31"/>
      <c r="AC503" s="31"/>
      <c r="AD503" s="31"/>
      <c r="AE503" s="31"/>
      <c r="AF503" s="31"/>
      <c r="AG503" s="31"/>
      <c r="AH503" s="31"/>
      <c r="AI503" s="31"/>
      <c r="AJ503" s="31"/>
      <c r="AK503" s="31"/>
      <c r="AL503" s="31"/>
    </row>
    <row r="504" spans="2:38" ht="12.75" customHeight="1">
      <c r="B504" s="3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c r="AA504" s="31"/>
      <c r="AB504" s="31"/>
      <c r="AC504" s="31"/>
      <c r="AD504" s="31"/>
      <c r="AE504" s="31"/>
      <c r="AF504" s="31"/>
      <c r="AG504" s="31"/>
      <c r="AH504" s="31"/>
      <c r="AI504" s="31"/>
      <c r="AJ504" s="31"/>
      <c r="AK504" s="31"/>
      <c r="AL504" s="31"/>
    </row>
    <row r="505" spans="2:38" ht="12.75" customHeight="1">
      <c r="B505" s="3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c r="AA505" s="31"/>
      <c r="AB505" s="31"/>
      <c r="AC505" s="31"/>
      <c r="AD505" s="31"/>
      <c r="AE505" s="31"/>
      <c r="AF505" s="31"/>
      <c r="AG505" s="31"/>
      <c r="AH505" s="31"/>
      <c r="AI505" s="31"/>
      <c r="AJ505" s="31"/>
      <c r="AK505" s="31"/>
      <c r="AL505" s="31"/>
    </row>
    <row r="506" spans="2:38" ht="12.75" customHeight="1">
      <c r="B506" s="3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c r="AA506" s="31"/>
      <c r="AB506" s="31"/>
      <c r="AC506" s="31"/>
      <c r="AD506" s="31"/>
      <c r="AE506" s="31"/>
      <c r="AF506" s="31"/>
      <c r="AG506" s="31"/>
      <c r="AH506" s="31"/>
      <c r="AI506" s="31"/>
      <c r="AJ506" s="31"/>
      <c r="AK506" s="31"/>
      <c r="AL506" s="31"/>
    </row>
    <row r="507" spans="2:38" ht="12.75" customHeight="1">
      <c r="B507" s="3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c r="AA507" s="31"/>
      <c r="AB507" s="31"/>
      <c r="AC507" s="31"/>
      <c r="AD507" s="31"/>
      <c r="AE507" s="31"/>
      <c r="AF507" s="31"/>
      <c r="AG507" s="31"/>
      <c r="AH507" s="31"/>
      <c r="AI507" s="31"/>
      <c r="AJ507" s="31"/>
      <c r="AK507" s="31"/>
      <c r="AL507" s="31"/>
    </row>
    <row r="508" spans="2:38" ht="12.75" customHeight="1">
      <c r="B508" s="3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c r="AA508" s="31"/>
      <c r="AB508" s="31"/>
      <c r="AC508" s="31"/>
      <c r="AD508" s="31"/>
      <c r="AE508" s="31"/>
      <c r="AF508" s="31"/>
      <c r="AG508" s="31"/>
      <c r="AH508" s="31"/>
      <c r="AI508" s="31"/>
      <c r="AJ508" s="31"/>
      <c r="AK508" s="31"/>
      <c r="AL508" s="31"/>
    </row>
    <row r="509" spans="2:38" ht="12.75" customHeight="1">
      <c r="B509" s="3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c r="AA509" s="31"/>
      <c r="AB509" s="31"/>
      <c r="AC509" s="31"/>
      <c r="AD509" s="31"/>
      <c r="AE509" s="31"/>
      <c r="AF509" s="31"/>
      <c r="AG509" s="31"/>
      <c r="AH509" s="31"/>
      <c r="AI509" s="31"/>
      <c r="AJ509" s="31"/>
      <c r="AK509" s="31"/>
      <c r="AL509" s="31"/>
    </row>
    <row r="510" spans="2:38" ht="12.75" customHeight="1">
      <c r="B510" s="3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c r="AA510" s="31"/>
      <c r="AB510" s="31"/>
      <c r="AC510" s="31"/>
      <c r="AD510" s="31"/>
      <c r="AE510" s="31"/>
      <c r="AF510" s="31"/>
      <c r="AG510" s="31"/>
      <c r="AH510" s="31"/>
      <c r="AI510" s="31"/>
      <c r="AJ510" s="31"/>
      <c r="AK510" s="31"/>
      <c r="AL510" s="31"/>
    </row>
    <row r="511" spans="2:38" ht="12.75" customHeight="1">
      <c r="B511" s="3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c r="AA511" s="31"/>
      <c r="AB511" s="31"/>
      <c r="AC511" s="31"/>
      <c r="AD511" s="31"/>
      <c r="AE511" s="31"/>
      <c r="AF511" s="31"/>
      <c r="AG511" s="31"/>
      <c r="AH511" s="31"/>
      <c r="AI511" s="31"/>
      <c r="AJ511" s="31"/>
      <c r="AK511" s="31"/>
      <c r="AL511" s="31"/>
    </row>
    <row r="512" spans="2:38" ht="12.75" customHeight="1">
      <c r="B512" s="3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c r="AA512" s="31"/>
      <c r="AB512" s="31"/>
      <c r="AC512" s="31"/>
      <c r="AD512" s="31"/>
      <c r="AE512" s="31"/>
      <c r="AF512" s="31"/>
      <c r="AG512" s="31"/>
      <c r="AH512" s="31"/>
      <c r="AI512" s="31"/>
      <c r="AJ512" s="31"/>
      <c r="AK512" s="31"/>
      <c r="AL512" s="31"/>
    </row>
    <row r="513" spans="2:38" ht="12.75" customHeight="1">
      <c r="B513" s="3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c r="AA513" s="31"/>
      <c r="AB513" s="31"/>
      <c r="AC513" s="31"/>
      <c r="AD513" s="31"/>
      <c r="AE513" s="31"/>
      <c r="AF513" s="31"/>
      <c r="AG513" s="31"/>
      <c r="AH513" s="31"/>
      <c r="AI513" s="31"/>
      <c r="AJ513" s="31"/>
      <c r="AK513" s="31"/>
      <c r="AL513" s="31"/>
    </row>
    <row r="514" spans="2:38" ht="12.75" customHeight="1">
      <c r="B514" s="3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c r="AA514" s="31"/>
      <c r="AB514" s="31"/>
      <c r="AC514" s="31"/>
      <c r="AD514" s="31"/>
      <c r="AE514" s="31"/>
      <c r="AF514" s="31"/>
      <c r="AG514" s="31"/>
      <c r="AH514" s="31"/>
      <c r="AI514" s="31"/>
      <c r="AJ514" s="31"/>
      <c r="AK514" s="31"/>
      <c r="AL514" s="31"/>
    </row>
    <row r="515" spans="2:38" ht="12.75" customHeight="1">
      <c r="B515" s="3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c r="AA515" s="31"/>
      <c r="AB515" s="31"/>
      <c r="AC515" s="31"/>
      <c r="AD515" s="31"/>
      <c r="AE515" s="31"/>
      <c r="AF515" s="31"/>
      <c r="AG515" s="31"/>
      <c r="AH515" s="31"/>
      <c r="AI515" s="31"/>
      <c r="AJ515" s="31"/>
      <c r="AK515" s="31"/>
      <c r="AL515" s="31"/>
    </row>
    <row r="516" spans="2:38" ht="12.75" customHeight="1">
      <c r="B516" s="3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c r="AA516" s="31"/>
      <c r="AB516" s="31"/>
      <c r="AC516" s="31"/>
      <c r="AD516" s="31"/>
      <c r="AE516" s="31"/>
      <c r="AF516" s="31"/>
      <c r="AG516" s="31"/>
      <c r="AH516" s="31"/>
      <c r="AI516" s="31"/>
      <c r="AJ516" s="31"/>
      <c r="AK516" s="31"/>
      <c r="AL516" s="31"/>
    </row>
    <row r="517" spans="2:38" ht="12.75" customHeight="1">
      <c r="B517" s="3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c r="AA517" s="31"/>
      <c r="AB517" s="31"/>
      <c r="AC517" s="31"/>
      <c r="AD517" s="31"/>
      <c r="AE517" s="31"/>
      <c r="AF517" s="31"/>
      <c r="AG517" s="31"/>
      <c r="AH517" s="31"/>
      <c r="AI517" s="31"/>
      <c r="AJ517" s="31"/>
      <c r="AK517" s="31"/>
      <c r="AL517" s="31"/>
    </row>
    <row r="518" spans="2:38" ht="12.75" customHeight="1">
      <c r="B518" s="3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c r="AA518" s="31"/>
      <c r="AB518" s="31"/>
      <c r="AC518" s="31"/>
      <c r="AD518" s="31"/>
      <c r="AE518" s="31"/>
      <c r="AF518" s="31"/>
      <c r="AG518" s="31"/>
      <c r="AH518" s="31"/>
      <c r="AI518" s="31"/>
      <c r="AJ518" s="31"/>
      <c r="AK518" s="31"/>
      <c r="AL518" s="31"/>
    </row>
    <row r="519" spans="2:38" ht="12.75" customHeight="1">
      <c r="B519" s="3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c r="AA519" s="31"/>
      <c r="AB519" s="31"/>
      <c r="AC519" s="31"/>
      <c r="AD519" s="31"/>
      <c r="AE519" s="31"/>
      <c r="AF519" s="31"/>
      <c r="AG519" s="31"/>
      <c r="AH519" s="31"/>
      <c r="AI519" s="31"/>
      <c r="AJ519" s="31"/>
      <c r="AK519" s="31"/>
      <c r="AL519" s="31"/>
    </row>
    <row r="520" spans="2:38" ht="12.75" customHeight="1">
      <c r="B520" s="3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c r="AA520" s="31"/>
      <c r="AB520" s="31"/>
      <c r="AC520" s="31"/>
      <c r="AD520" s="31"/>
      <c r="AE520" s="31"/>
      <c r="AF520" s="31"/>
      <c r="AG520" s="31"/>
      <c r="AH520" s="31"/>
      <c r="AI520" s="31"/>
      <c r="AJ520" s="31"/>
      <c r="AK520" s="31"/>
      <c r="AL520" s="31"/>
    </row>
    <row r="521" spans="2:38" ht="12.75" customHeight="1">
      <c r="B521" s="3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c r="AA521" s="31"/>
      <c r="AB521" s="31"/>
      <c r="AC521" s="31"/>
      <c r="AD521" s="31"/>
      <c r="AE521" s="31"/>
      <c r="AF521" s="31"/>
      <c r="AG521" s="31"/>
      <c r="AH521" s="31"/>
      <c r="AI521" s="31"/>
      <c r="AJ521" s="31"/>
      <c r="AK521" s="31"/>
      <c r="AL521" s="31"/>
    </row>
    <row r="522" spans="2:38" ht="12.75" customHeight="1">
      <c r="B522" s="3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c r="AA522" s="31"/>
      <c r="AB522" s="31"/>
      <c r="AC522" s="31"/>
      <c r="AD522" s="31"/>
      <c r="AE522" s="31"/>
      <c r="AF522" s="31"/>
      <c r="AG522" s="31"/>
      <c r="AH522" s="31"/>
      <c r="AI522" s="31"/>
      <c r="AJ522" s="31"/>
      <c r="AK522" s="31"/>
      <c r="AL522" s="31"/>
    </row>
    <row r="523" spans="2:38" ht="12.75" customHeight="1">
      <c r="B523" s="3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c r="AA523" s="31"/>
      <c r="AB523" s="31"/>
      <c r="AC523" s="31"/>
      <c r="AD523" s="31"/>
      <c r="AE523" s="31"/>
      <c r="AF523" s="31"/>
      <c r="AG523" s="31"/>
      <c r="AH523" s="31"/>
      <c r="AI523" s="31"/>
      <c r="AJ523" s="31"/>
      <c r="AK523" s="31"/>
      <c r="AL523" s="31"/>
    </row>
    <row r="524" spans="2:38" ht="12.75" customHeight="1">
      <c r="B524" s="3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c r="AA524" s="31"/>
      <c r="AB524" s="31"/>
      <c r="AC524" s="31"/>
      <c r="AD524" s="31"/>
      <c r="AE524" s="31"/>
      <c r="AF524" s="31"/>
      <c r="AG524" s="31"/>
      <c r="AH524" s="31"/>
      <c r="AI524" s="31"/>
      <c r="AJ524" s="31"/>
      <c r="AK524" s="31"/>
      <c r="AL524" s="31"/>
    </row>
    <row r="525" spans="2:38" ht="12.75" customHeight="1">
      <c r="B525" s="3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c r="AA525" s="31"/>
      <c r="AB525" s="31"/>
      <c r="AC525" s="31"/>
      <c r="AD525" s="31"/>
      <c r="AE525" s="31"/>
      <c r="AF525" s="31"/>
      <c r="AG525" s="31"/>
      <c r="AH525" s="31"/>
      <c r="AI525" s="31"/>
      <c r="AJ525" s="31"/>
      <c r="AK525" s="31"/>
      <c r="AL525" s="31"/>
    </row>
    <row r="526" spans="2:38" ht="12.75" customHeight="1">
      <c r="B526" s="3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c r="AA526" s="31"/>
      <c r="AB526" s="31"/>
      <c r="AC526" s="31"/>
      <c r="AD526" s="31"/>
      <c r="AE526" s="31"/>
      <c r="AF526" s="31"/>
      <c r="AG526" s="31"/>
      <c r="AH526" s="31"/>
      <c r="AI526" s="31"/>
      <c r="AJ526" s="31"/>
      <c r="AK526" s="31"/>
      <c r="AL526" s="31"/>
    </row>
    <row r="527" spans="2:38" ht="12.75" customHeight="1">
      <c r="B527" s="3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c r="AA527" s="31"/>
      <c r="AB527" s="31"/>
      <c r="AC527" s="31"/>
      <c r="AD527" s="31"/>
      <c r="AE527" s="31"/>
      <c r="AF527" s="31"/>
      <c r="AG527" s="31"/>
      <c r="AH527" s="31"/>
      <c r="AI527" s="31"/>
      <c r="AJ527" s="31"/>
      <c r="AK527" s="31"/>
      <c r="AL527" s="31"/>
    </row>
    <row r="528" spans="2:38" ht="12.75" customHeight="1">
      <c r="B528" s="3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c r="AA528" s="31"/>
      <c r="AB528" s="31"/>
      <c r="AC528" s="31"/>
      <c r="AD528" s="31"/>
      <c r="AE528" s="31"/>
      <c r="AF528" s="31"/>
      <c r="AG528" s="31"/>
      <c r="AH528" s="31"/>
      <c r="AI528" s="31"/>
      <c r="AJ528" s="31"/>
      <c r="AK528" s="31"/>
      <c r="AL528" s="31"/>
    </row>
    <row r="529" spans="2:38" ht="12.75" customHeight="1">
      <c r="B529" s="3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c r="AA529" s="31"/>
      <c r="AB529" s="31"/>
      <c r="AC529" s="31"/>
      <c r="AD529" s="31"/>
      <c r="AE529" s="31"/>
      <c r="AF529" s="31"/>
      <c r="AG529" s="31"/>
      <c r="AH529" s="31"/>
      <c r="AI529" s="31"/>
      <c r="AJ529" s="31"/>
      <c r="AK529" s="31"/>
      <c r="AL529" s="31"/>
    </row>
    <row r="530" spans="2:38" ht="12.75" customHeight="1">
      <c r="B530" s="3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c r="AA530" s="31"/>
      <c r="AB530" s="31"/>
      <c r="AC530" s="31"/>
      <c r="AD530" s="31"/>
      <c r="AE530" s="31"/>
      <c r="AF530" s="31"/>
      <c r="AG530" s="31"/>
      <c r="AH530" s="31"/>
      <c r="AI530" s="31"/>
      <c r="AJ530" s="31"/>
      <c r="AK530" s="31"/>
      <c r="AL530" s="31"/>
    </row>
    <row r="531" spans="2:38" ht="12.75" customHeight="1">
      <c r="B531" s="3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c r="AA531" s="31"/>
      <c r="AB531" s="31"/>
      <c r="AC531" s="31"/>
      <c r="AD531" s="31"/>
      <c r="AE531" s="31"/>
      <c r="AF531" s="31"/>
      <c r="AG531" s="31"/>
      <c r="AH531" s="31"/>
      <c r="AI531" s="31"/>
      <c r="AJ531" s="31"/>
      <c r="AK531" s="31"/>
      <c r="AL531" s="31"/>
    </row>
    <row r="532" spans="2:38" ht="12.75" customHeight="1">
      <c r="B532" s="3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c r="AA532" s="31"/>
      <c r="AB532" s="31"/>
      <c r="AC532" s="31"/>
      <c r="AD532" s="31"/>
      <c r="AE532" s="31"/>
      <c r="AF532" s="31"/>
      <c r="AG532" s="31"/>
      <c r="AH532" s="31"/>
      <c r="AI532" s="31"/>
      <c r="AJ532" s="31"/>
      <c r="AK532" s="31"/>
      <c r="AL532" s="31"/>
    </row>
    <row r="533" spans="2:38" ht="12.75" customHeight="1">
      <c r="B533" s="3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c r="AA533" s="31"/>
      <c r="AB533" s="31"/>
      <c r="AC533" s="31"/>
      <c r="AD533" s="31"/>
      <c r="AE533" s="31"/>
      <c r="AF533" s="31"/>
      <c r="AG533" s="31"/>
      <c r="AH533" s="31"/>
      <c r="AI533" s="31"/>
      <c r="AJ533" s="31"/>
      <c r="AK533" s="31"/>
      <c r="AL533" s="31"/>
    </row>
    <row r="534" spans="2:38" ht="12.75" customHeight="1">
      <c r="B534" s="3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c r="AA534" s="31"/>
      <c r="AB534" s="31"/>
      <c r="AC534" s="31"/>
      <c r="AD534" s="31"/>
      <c r="AE534" s="31"/>
      <c r="AF534" s="31"/>
      <c r="AG534" s="31"/>
      <c r="AH534" s="31"/>
      <c r="AI534" s="31"/>
      <c r="AJ534" s="31"/>
      <c r="AK534" s="31"/>
      <c r="AL534" s="31"/>
    </row>
    <row r="535" spans="2:38" ht="12.75" customHeight="1">
      <c r="B535" s="3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c r="AA535" s="31"/>
      <c r="AB535" s="31"/>
      <c r="AC535" s="31"/>
      <c r="AD535" s="31"/>
      <c r="AE535" s="31"/>
      <c r="AF535" s="31"/>
      <c r="AG535" s="31"/>
      <c r="AH535" s="31"/>
      <c r="AI535" s="31"/>
      <c r="AJ535" s="31"/>
      <c r="AK535" s="31"/>
      <c r="AL535" s="31"/>
    </row>
    <row r="536" spans="2:38" ht="12.75" customHeight="1">
      <c r="B536" s="3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c r="AA536" s="31"/>
      <c r="AB536" s="31"/>
      <c r="AC536" s="31"/>
      <c r="AD536" s="31"/>
      <c r="AE536" s="31"/>
      <c r="AF536" s="31"/>
      <c r="AG536" s="31"/>
      <c r="AH536" s="31"/>
      <c r="AI536" s="31"/>
      <c r="AJ536" s="31"/>
      <c r="AK536" s="31"/>
      <c r="AL536" s="31"/>
    </row>
    <row r="537" spans="2:38" ht="12.75" customHeight="1">
      <c r="B537" s="3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c r="AA537" s="31"/>
      <c r="AB537" s="31"/>
      <c r="AC537" s="31"/>
      <c r="AD537" s="31"/>
      <c r="AE537" s="31"/>
      <c r="AF537" s="31"/>
      <c r="AG537" s="31"/>
      <c r="AH537" s="31"/>
      <c r="AI537" s="31"/>
      <c r="AJ537" s="31"/>
      <c r="AK537" s="31"/>
      <c r="AL537" s="31"/>
    </row>
    <row r="538" spans="2:38" ht="12.75" customHeight="1">
      <c r="B538" s="3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c r="AA538" s="31"/>
      <c r="AB538" s="31"/>
      <c r="AC538" s="31"/>
      <c r="AD538" s="31"/>
      <c r="AE538" s="31"/>
      <c r="AF538" s="31"/>
      <c r="AG538" s="31"/>
      <c r="AH538" s="31"/>
      <c r="AI538" s="31"/>
      <c r="AJ538" s="31"/>
      <c r="AK538" s="31"/>
      <c r="AL538" s="31"/>
    </row>
    <row r="539" spans="2:38" ht="12.75" customHeight="1">
      <c r="B539" s="3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c r="AA539" s="31"/>
      <c r="AB539" s="31"/>
      <c r="AC539" s="31"/>
      <c r="AD539" s="31"/>
      <c r="AE539" s="31"/>
      <c r="AF539" s="31"/>
      <c r="AG539" s="31"/>
      <c r="AH539" s="31"/>
      <c r="AI539" s="31"/>
      <c r="AJ539" s="31"/>
      <c r="AK539" s="31"/>
      <c r="AL539" s="31"/>
    </row>
    <row r="540" spans="2:38" ht="12.75" customHeight="1">
      <c r="B540" s="3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c r="AA540" s="31"/>
      <c r="AB540" s="31"/>
      <c r="AC540" s="31"/>
      <c r="AD540" s="31"/>
      <c r="AE540" s="31"/>
      <c r="AF540" s="31"/>
      <c r="AG540" s="31"/>
      <c r="AH540" s="31"/>
      <c r="AI540" s="31"/>
      <c r="AJ540" s="31"/>
      <c r="AK540" s="31"/>
      <c r="AL540" s="31"/>
    </row>
    <row r="541" spans="2:38" ht="12.75" customHeight="1">
      <c r="B541" s="3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c r="AA541" s="31"/>
      <c r="AB541" s="31"/>
      <c r="AC541" s="31"/>
      <c r="AD541" s="31"/>
      <c r="AE541" s="31"/>
      <c r="AF541" s="31"/>
      <c r="AG541" s="31"/>
      <c r="AH541" s="31"/>
      <c r="AI541" s="31"/>
      <c r="AJ541" s="31"/>
      <c r="AK541" s="31"/>
      <c r="AL541" s="31"/>
    </row>
    <row r="542" spans="2:38" ht="12.75" customHeight="1">
      <c r="B542" s="3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c r="AA542" s="31"/>
      <c r="AB542" s="31"/>
      <c r="AC542" s="31"/>
      <c r="AD542" s="31"/>
      <c r="AE542" s="31"/>
      <c r="AF542" s="31"/>
      <c r="AG542" s="31"/>
      <c r="AH542" s="31"/>
      <c r="AI542" s="31"/>
      <c r="AJ542" s="31"/>
      <c r="AK542" s="31"/>
      <c r="AL542" s="31"/>
    </row>
    <row r="543" spans="2:38" ht="12.75" customHeight="1">
      <c r="B543" s="3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c r="AA543" s="31"/>
      <c r="AB543" s="31"/>
      <c r="AC543" s="31"/>
      <c r="AD543" s="31"/>
      <c r="AE543" s="31"/>
      <c r="AF543" s="31"/>
      <c r="AG543" s="31"/>
      <c r="AH543" s="31"/>
      <c r="AI543" s="31"/>
      <c r="AJ543" s="31"/>
      <c r="AK543" s="31"/>
      <c r="AL543" s="31"/>
    </row>
    <row r="544" spans="2:38" ht="12.75" customHeight="1">
      <c r="B544" s="3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c r="AA544" s="31"/>
      <c r="AB544" s="31"/>
      <c r="AC544" s="31"/>
      <c r="AD544" s="31"/>
      <c r="AE544" s="31"/>
      <c r="AF544" s="31"/>
      <c r="AG544" s="31"/>
      <c r="AH544" s="31"/>
      <c r="AI544" s="31"/>
      <c r="AJ544" s="31"/>
      <c r="AK544" s="31"/>
      <c r="AL544" s="31"/>
    </row>
    <row r="545" spans="2:38" ht="12.75" customHeight="1">
      <c r="B545" s="3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c r="AA545" s="31"/>
      <c r="AB545" s="31"/>
      <c r="AC545" s="31"/>
      <c r="AD545" s="31"/>
      <c r="AE545" s="31"/>
      <c r="AF545" s="31"/>
      <c r="AG545" s="31"/>
      <c r="AH545" s="31"/>
      <c r="AI545" s="31"/>
      <c r="AJ545" s="31"/>
      <c r="AK545" s="31"/>
      <c r="AL545" s="31"/>
    </row>
    <row r="546" spans="2:38" ht="12.75" customHeight="1">
      <c r="B546" s="3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c r="AA546" s="31"/>
      <c r="AB546" s="31"/>
      <c r="AC546" s="31"/>
      <c r="AD546" s="31"/>
      <c r="AE546" s="31"/>
      <c r="AF546" s="31"/>
      <c r="AG546" s="31"/>
      <c r="AH546" s="31"/>
      <c r="AI546" s="31"/>
      <c r="AJ546" s="31"/>
      <c r="AK546" s="31"/>
      <c r="AL546" s="31"/>
    </row>
    <row r="547" spans="2:38" ht="12.75" customHeight="1">
      <c r="B547" s="3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c r="AA547" s="31"/>
      <c r="AB547" s="31"/>
      <c r="AC547" s="31"/>
      <c r="AD547" s="31"/>
      <c r="AE547" s="31"/>
      <c r="AF547" s="31"/>
      <c r="AG547" s="31"/>
      <c r="AH547" s="31"/>
      <c r="AI547" s="31"/>
      <c r="AJ547" s="31"/>
      <c r="AK547" s="31"/>
      <c r="AL547" s="31"/>
    </row>
    <row r="548" spans="2:38" ht="12.75" customHeight="1">
      <c r="B548" s="3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c r="AA548" s="31"/>
      <c r="AB548" s="31"/>
      <c r="AC548" s="31"/>
      <c r="AD548" s="31"/>
      <c r="AE548" s="31"/>
      <c r="AF548" s="31"/>
      <c r="AG548" s="31"/>
      <c r="AH548" s="31"/>
      <c r="AI548" s="31"/>
      <c r="AJ548" s="31"/>
      <c r="AK548" s="31"/>
      <c r="AL548" s="31"/>
    </row>
    <row r="549" spans="2:38" ht="12.75" customHeight="1">
      <c r="B549" s="3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c r="AA549" s="31"/>
      <c r="AB549" s="31"/>
      <c r="AC549" s="31"/>
      <c r="AD549" s="31"/>
      <c r="AE549" s="31"/>
      <c r="AF549" s="31"/>
      <c r="AG549" s="31"/>
      <c r="AH549" s="31"/>
      <c r="AI549" s="31"/>
      <c r="AJ549" s="31"/>
      <c r="AK549" s="31"/>
      <c r="AL549" s="31"/>
    </row>
    <row r="550" spans="2:38" ht="12.75" customHeight="1">
      <c r="B550" s="3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c r="AA550" s="31"/>
      <c r="AB550" s="31"/>
      <c r="AC550" s="31"/>
      <c r="AD550" s="31"/>
      <c r="AE550" s="31"/>
      <c r="AF550" s="31"/>
      <c r="AG550" s="31"/>
      <c r="AH550" s="31"/>
      <c r="AI550" s="31"/>
      <c r="AJ550" s="31"/>
      <c r="AK550" s="31"/>
      <c r="AL550" s="31"/>
    </row>
    <row r="551" spans="2:38" ht="12.75" customHeight="1">
      <c r="B551" s="3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c r="AA551" s="31"/>
      <c r="AB551" s="31"/>
      <c r="AC551" s="31"/>
      <c r="AD551" s="31"/>
      <c r="AE551" s="31"/>
      <c r="AF551" s="31"/>
      <c r="AG551" s="31"/>
      <c r="AH551" s="31"/>
      <c r="AI551" s="31"/>
      <c r="AJ551" s="31"/>
      <c r="AK551" s="31"/>
      <c r="AL551" s="31"/>
    </row>
    <row r="552" spans="2:38" ht="12.75" customHeight="1">
      <c r="B552" s="3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c r="AA552" s="31"/>
      <c r="AB552" s="31"/>
      <c r="AC552" s="31"/>
      <c r="AD552" s="31"/>
      <c r="AE552" s="31"/>
      <c r="AF552" s="31"/>
      <c r="AG552" s="31"/>
      <c r="AH552" s="31"/>
      <c r="AI552" s="31"/>
      <c r="AJ552" s="31"/>
      <c r="AK552" s="31"/>
      <c r="AL552" s="31"/>
    </row>
    <row r="553" spans="2:38" ht="12.75" customHeight="1">
      <c r="B553" s="3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c r="AA553" s="31"/>
      <c r="AB553" s="31"/>
      <c r="AC553" s="31"/>
      <c r="AD553" s="31"/>
      <c r="AE553" s="31"/>
      <c r="AF553" s="31"/>
      <c r="AG553" s="31"/>
      <c r="AH553" s="31"/>
      <c r="AI553" s="31"/>
      <c r="AJ553" s="31"/>
      <c r="AK553" s="31"/>
      <c r="AL553" s="31"/>
    </row>
    <row r="554" spans="2:38" ht="12.75" customHeight="1">
      <c r="B554" s="3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c r="AA554" s="31"/>
      <c r="AB554" s="31"/>
      <c r="AC554" s="31"/>
      <c r="AD554" s="31"/>
      <c r="AE554" s="31"/>
      <c r="AF554" s="31"/>
      <c r="AG554" s="31"/>
      <c r="AH554" s="31"/>
      <c r="AI554" s="31"/>
      <c r="AJ554" s="31"/>
      <c r="AK554" s="31"/>
      <c r="AL554" s="31"/>
    </row>
    <row r="555" spans="2:38" ht="12.75" customHeight="1">
      <c r="B555" s="3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c r="AA555" s="31"/>
      <c r="AB555" s="31"/>
      <c r="AC555" s="31"/>
      <c r="AD555" s="31"/>
      <c r="AE555" s="31"/>
      <c r="AF555" s="31"/>
      <c r="AG555" s="31"/>
      <c r="AH555" s="31"/>
      <c r="AI555" s="31"/>
      <c r="AJ555" s="31"/>
      <c r="AK555" s="31"/>
      <c r="AL555" s="31"/>
    </row>
    <row r="556" spans="2:38" ht="12.75" customHeight="1">
      <c r="B556" s="3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c r="AA556" s="31"/>
      <c r="AB556" s="31"/>
      <c r="AC556" s="31"/>
      <c r="AD556" s="31"/>
      <c r="AE556" s="31"/>
      <c r="AF556" s="31"/>
      <c r="AG556" s="31"/>
      <c r="AH556" s="31"/>
      <c r="AI556" s="31"/>
      <c r="AJ556" s="31"/>
      <c r="AK556" s="31"/>
      <c r="AL556" s="31"/>
    </row>
    <row r="557" spans="2:38" ht="12.75" customHeight="1">
      <c r="B557" s="3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c r="AA557" s="31"/>
      <c r="AB557" s="31"/>
      <c r="AC557" s="31"/>
      <c r="AD557" s="31"/>
      <c r="AE557" s="31"/>
      <c r="AF557" s="31"/>
      <c r="AG557" s="31"/>
      <c r="AH557" s="31"/>
      <c r="AI557" s="31"/>
      <c r="AJ557" s="31"/>
      <c r="AK557" s="31"/>
      <c r="AL557" s="31"/>
    </row>
    <row r="558" spans="2:38" ht="12.75" customHeight="1">
      <c r="B558" s="3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c r="AA558" s="31"/>
      <c r="AB558" s="31"/>
      <c r="AC558" s="31"/>
      <c r="AD558" s="31"/>
      <c r="AE558" s="31"/>
      <c r="AF558" s="31"/>
      <c r="AG558" s="31"/>
      <c r="AH558" s="31"/>
      <c r="AI558" s="31"/>
      <c r="AJ558" s="31"/>
      <c r="AK558" s="31"/>
      <c r="AL558" s="31"/>
    </row>
    <row r="559" spans="2:38" ht="12.75" customHeight="1">
      <c r="B559" s="3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c r="AA559" s="31"/>
      <c r="AB559" s="31"/>
      <c r="AC559" s="31"/>
      <c r="AD559" s="31"/>
      <c r="AE559" s="31"/>
      <c r="AF559" s="31"/>
      <c r="AG559" s="31"/>
      <c r="AH559" s="31"/>
      <c r="AI559" s="31"/>
      <c r="AJ559" s="31"/>
      <c r="AK559" s="31"/>
      <c r="AL559" s="31"/>
    </row>
    <row r="560" spans="2:38" ht="12.75" customHeight="1">
      <c r="B560" s="3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c r="AA560" s="31"/>
      <c r="AB560" s="31"/>
      <c r="AC560" s="31"/>
      <c r="AD560" s="31"/>
      <c r="AE560" s="31"/>
      <c r="AF560" s="31"/>
      <c r="AG560" s="31"/>
      <c r="AH560" s="31"/>
      <c r="AI560" s="31"/>
      <c r="AJ560" s="31"/>
      <c r="AK560" s="31"/>
      <c r="AL560" s="31"/>
    </row>
    <row r="561" spans="2:38" ht="12.75" customHeight="1">
      <c r="B561" s="3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c r="AA561" s="31"/>
      <c r="AB561" s="31"/>
      <c r="AC561" s="31"/>
      <c r="AD561" s="31"/>
      <c r="AE561" s="31"/>
      <c r="AF561" s="31"/>
      <c r="AG561" s="31"/>
      <c r="AH561" s="31"/>
      <c r="AI561" s="31"/>
      <c r="AJ561" s="31"/>
      <c r="AK561" s="31"/>
      <c r="AL561" s="31"/>
    </row>
    <row r="562" spans="2:38" ht="12.75" customHeight="1">
      <c r="B562" s="3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c r="AA562" s="31"/>
      <c r="AB562" s="31"/>
      <c r="AC562" s="31"/>
      <c r="AD562" s="31"/>
      <c r="AE562" s="31"/>
      <c r="AF562" s="31"/>
      <c r="AG562" s="31"/>
      <c r="AH562" s="31"/>
      <c r="AI562" s="31"/>
      <c r="AJ562" s="31"/>
      <c r="AK562" s="31"/>
      <c r="AL562" s="31"/>
    </row>
    <row r="563" spans="2:38" ht="12.75" customHeight="1">
      <c r="B563" s="3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c r="AA563" s="31"/>
      <c r="AB563" s="31"/>
      <c r="AC563" s="31"/>
      <c r="AD563" s="31"/>
      <c r="AE563" s="31"/>
      <c r="AF563" s="31"/>
      <c r="AG563" s="31"/>
      <c r="AH563" s="31"/>
      <c r="AI563" s="31"/>
      <c r="AJ563" s="31"/>
      <c r="AK563" s="31"/>
      <c r="AL563" s="31"/>
    </row>
    <row r="564" spans="2:38" ht="12.75" customHeight="1">
      <c r="B564" s="3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c r="AA564" s="31"/>
      <c r="AB564" s="31"/>
      <c r="AC564" s="31"/>
      <c r="AD564" s="31"/>
      <c r="AE564" s="31"/>
      <c r="AF564" s="31"/>
      <c r="AG564" s="31"/>
      <c r="AH564" s="31"/>
      <c r="AI564" s="31"/>
      <c r="AJ564" s="31"/>
      <c r="AK564" s="31"/>
      <c r="AL564" s="31"/>
    </row>
    <row r="565" spans="2:38" ht="12.75" customHeight="1">
      <c r="B565" s="3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c r="AA565" s="31"/>
      <c r="AB565" s="31"/>
      <c r="AC565" s="31"/>
      <c r="AD565" s="31"/>
      <c r="AE565" s="31"/>
      <c r="AF565" s="31"/>
      <c r="AG565" s="31"/>
      <c r="AH565" s="31"/>
      <c r="AI565" s="31"/>
      <c r="AJ565" s="31"/>
      <c r="AK565" s="31"/>
      <c r="AL565" s="31"/>
    </row>
    <row r="566" spans="2:38" ht="12.75" customHeight="1">
      <c r="B566" s="3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c r="AA566" s="31"/>
      <c r="AB566" s="31"/>
      <c r="AC566" s="31"/>
      <c r="AD566" s="31"/>
      <c r="AE566" s="31"/>
      <c r="AF566" s="31"/>
      <c r="AG566" s="31"/>
      <c r="AH566" s="31"/>
      <c r="AI566" s="31"/>
      <c r="AJ566" s="31"/>
      <c r="AK566" s="31"/>
      <c r="AL566" s="31"/>
    </row>
    <row r="567" spans="2:38" ht="12.75" customHeight="1">
      <c r="B567" s="3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c r="AA567" s="31"/>
      <c r="AB567" s="31"/>
      <c r="AC567" s="31"/>
      <c r="AD567" s="31"/>
      <c r="AE567" s="31"/>
      <c r="AF567" s="31"/>
      <c r="AG567" s="31"/>
      <c r="AH567" s="31"/>
      <c r="AI567" s="31"/>
      <c r="AJ567" s="31"/>
      <c r="AK567" s="31"/>
      <c r="AL567" s="31"/>
    </row>
    <row r="568" spans="2:38" ht="12.75" customHeight="1">
      <c r="B568" s="3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c r="AA568" s="31"/>
      <c r="AB568" s="31"/>
      <c r="AC568" s="31"/>
      <c r="AD568" s="31"/>
      <c r="AE568" s="31"/>
      <c r="AF568" s="31"/>
      <c r="AG568" s="31"/>
      <c r="AH568" s="31"/>
      <c r="AI568" s="31"/>
      <c r="AJ568" s="31"/>
      <c r="AK568" s="31"/>
      <c r="AL568" s="31"/>
    </row>
    <row r="569" spans="2:38" ht="12.75" customHeight="1">
      <c r="B569" s="3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c r="AA569" s="31"/>
      <c r="AB569" s="31"/>
      <c r="AC569" s="31"/>
      <c r="AD569" s="31"/>
      <c r="AE569" s="31"/>
      <c r="AF569" s="31"/>
      <c r="AG569" s="31"/>
      <c r="AH569" s="31"/>
      <c r="AI569" s="31"/>
      <c r="AJ569" s="31"/>
      <c r="AK569" s="31"/>
      <c r="AL569" s="31"/>
    </row>
    <row r="570" spans="2:38" ht="12.75" customHeight="1">
      <c r="B570" s="3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c r="AA570" s="31"/>
      <c r="AB570" s="31"/>
      <c r="AC570" s="31"/>
      <c r="AD570" s="31"/>
      <c r="AE570" s="31"/>
      <c r="AF570" s="31"/>
      <c r="AG570" s="31"/>
      <c r="AH570" s="31"/>
      <c r="AI570" s="31"/>
      <c r="AJ570" s="31"/>
      <c r="AK570" s="31"/>
      <c r="AL570" s="31"/>
    </row>
    <row r="571" spans="2:38" ht="12.75" customHeight="1">
      <c r="B571" s="3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c r="AA571" s="31"/>
      <c r="AB571" s="31"/>
      <c r="AC571" s="31"/>
      <c r="AD571" s="31"/>
      <c r="AE571" s="31"/>
      <c r="AF571" s="31"/>
      <c r="AG571" s="31"/>
      <c r="AH571" s="31"/>
      <c r="AI571" s="31"/>
      <c r="AJ571" s="31"/>
      <c r="AK571" s="31"/>
      <c r="AL571" s="31"/>
    </row>
    <row r="572" spans="2:38" ht="12.75" customHeight="1">
      <c r="B572" s="3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c r="AA572" s="31"/>
      <c r="AB572" s="31"/>
      <c r="AC572" s="31"/>
      <c r="AD572" s="31"/>
      <c r="AE572" s="31"/>
      <c r="AF572" s="31"/>
      <c r="AG572" s="31"/>
      <c r="AH572" s="31"/>
      <c r="AI572" s="31"/>
      <c r="AJ572" s="31"/>
      <c r="AK572" s="31"/>
      <c r="AL572" s="31"/>
    </row>
    <row r="573" spans="2:38" ht="12.75" customHeight="1">
      <c r="B573" s="3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c r="AA573" s="31"/>
      <c r="AB573" s="31"/>
      <c r="AC573" s="31"/>
      <c r="AD573" s="31"/>
      <c r="AE573" s="31"/>
      <c r="AF573" s="31"/>
      <c r="AG573" s="31"/>
      <c r="AH573" s="31"/>
      <c r="AI573" s="31"/>
      <c r="AJ573" s="31"/>
      <c r="AK573" s="31"/>
      <c r="AL573" s="31"/>
    </row>
    <row r="574" spans="2:38" ht="12.75" customHeight="1">
      <c r="B574" s="3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c r="AA574" s="31"/>
      <c r="AB574" s="31"/>
      <c r="AC574" s="31"/>
      <c r="AD574" s="31"/>
      <c r="AE574" s="31"/>
      <c r="AF574" s="31"/>
      <c r="AG574" s="31"/>
      <c r="AH574" s="31"/>
      <c r="AI574" s="31"/>
      <c r="AJ574" s="31"/>
      <c r="AK574" s="31"/>
      <c r="AL574" s="31"/>
    </row>
    <row r="575" spans="2:38" ht="12.75" customHeight="1">
      <c r="B575" s="3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c r="AA575" s="31"/>
      <c r="AB575" s="31"/>
      <c r="AC575" s="31"/>
      <c r="AD575" s="31"/>
      <c r="AE575" s="31"/>
      <c r="AF575" s="31"/>
      <c r="AG575" s="31"/>
      <c r="AH575" s="31"/>
      <c r="AI575" s="31"/>
      <c r="AJ575" s="31"/>
      <c r="AK575" s="31"/>
      <c r="AL575" s="31"/>
    </row>
    <row r="576" spans="2:38" ht="12.75" customHeight="1">
      <c r="B576" s="3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c r="AA576" s="31"/>
      <c r="AB576" s="31"/>
      <c r="AC576" s="31"/>
      <c r="AD576" s="31"/>
      <c r="AE576" s="31"/>
      <c r="AF576" s="31"/>
      <c r="AG576" s="31"/>
      <c r="AH576" s="31"/>
      <c r="AI576" s="31"/>
      <c r="AJ576" s="31"/>
      <c r="AK576" s="31"/>
      <c r="AL576" s="31"/>
    </row>
    <row r="577" spans="2:38" ht="12.75" customHeight="1">
      <c r="B577" s="3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c r="AA577" s="31"/>
      <c r="AB577" s="31"/>
      <c r="AC577" s="31"/>
      <c r="AD577" s="31"/>
      <c r="AE577" s="31"/>
      <c r="AF577" s="31"/>
      <c r="AG577" s="31"/>
      <c r="AH577" s="31"/>
      <c r="AI577" s="31"/>
      <c r="AJ577" s="31"/>
      <c r="AK577" s="31"/>
      <c r="AL577" s="31"/>
    </row>
    <row r="578" spans="2:38" ht="12.75" customHeight="1">
      <c r="B578" s="3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c r="AA578" s="31"/>
      <c r="AB578" s="31"/>
      <c r="AC578" s="31"/>
      <c r="AD578" s="31"/>
      <c r="AE578" s="31"/>
      <c r="AF578" s="31"/>
      <c r="AG578" s="31"/>
      <c r="AH578" s="31"/>
      <c r="AI578" s="31"/>
      <c r="AJ578" s="31"/>
      <c r="AK578" s="31"/>
      <c r="AL578" s="31"/>
    </row>
    <row r="579" spans="2:38" ht="12.75" customHeight="1">
      <c r="B579" s="3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c r="AA579" s="31"/>
      <c r="AB579" s="31"/>
      <c r="AC579" s="31"/>
      <c r="AD579" s="31"/>
      <c r="AE579" s="31"/>
      <c r="AF579" s="31"/>
      <c r="AG579" s="31"/>
      <c r="AH579" s="31"/>
      <c r="AI579" s="31"/>
      <c r="AJ579" s="31"/>
      <c r="AK579" s="31"/>
      <c r="AL579" s="31"/>
    </row>
    <row r="580" spans="2:38" ht="12.75" customHeight="1">
      <c r="B580" s="3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c r="AA580" s="31"/>
      <c r="AB580" s="31"/>
      <c r="AC580" s="31"/>
      <c r="AD580" s="31"/>
      <c r="AE580" s="31"/>
      <c r="AF580" s="31"/>
      <c r="AG580" s="31"/>
      <c r="AH580" s="31"/>
      <c r="AI580" s="31"/>
      <c r="AJ580" s="31"/>
      <c r="AK580" s="31"/>
      <c r="AL580" s="31"/>
    </row>
    <row r="581" spans="2:38" ht="12.75" customHeight="1">
      <c r="B581" s="3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c r="AA581" s="31"/>
      <c r="AB581" s="31"/>
      <c r="AC581" s="31"/>
      <c r="AD581" s="31"/>
      <c r="AE581" s="31"/>
      <c r="AF581" s="31"/>
      <c r="AG581" s="31"/>
      <c r="AH581" s="31"/>
      <c r="AI581" s="31"/>
      <c r="AJ581" s="31"/>
      <c r="AK581" s="31"/>
      <c r="AL581" s="31"/>
    </row>
    <row r="582" spans="2:38" ht="12.75" customHeight="1">
      <c r="B582" s="3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c r="AA582" s="31"/>
      <c r="AB582" s="31"/>
      <c r="AC582" s="31"/>
      <c r="AD582" s="31"/>
      <c r="AE582" s="31"/>
      <c r="AF582" s="31"/>
      <c r="AG582" s="31"/>
      <c r="AH582" s="31"/>
      <c r="AI582" s="31"/>
      <c r="AJ582" s="31"/>
      <c r="AK582" s="31"/>
      <c r="AL582" s="31"/>
    </row>
    <row r="583" spans="2:38" ht="12.75" customHeight="1">
      <c r="B583" s="3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c r="AA583" s="31"/>
      <c r="AB583" s="31"/>
      <c r="AC583" s="31"/>
      <c r="AD583" s="31"/>
      <c r="AE583" s="31"/>
      <c r="AF583" s="31"/>
      <c r="AG583" s="31"/>
      <c r="AH583" s="31"/>
      <c r="AI583" s="31"/>
      <c r="AJ583" s="31"/>
      <c r="AK583" s="31"/>
      <c r="AL583" s="31"/>
    </row>
    <row r="584" spans="2:38" ht="12.75" customHeight="1">
      <c r="B584" s="3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c r="AA584" s="31"/>
      <c r="AB584" s="31"/>
      <c r="AC584" s="31"/>
      <c r="AD584" s="31"/>
      <c r="AE584" s="31"/>
      <c r="AF584" s="31"/>
      <c r="AG584" s="31"/>
      <c r="AH584" s="31"/>
      <c r="AI584" s="31"/>
      <c r="AJ584" s="31"/>
      <c r="AK584" s="31"/>
      <c r="AL584" s="31"/>
    </row>
    <row r="585" spans="2:38" ht="12.75" customHeight="1">
      <c r="B585" s="3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c r="AA585" s="31"/>
      <c r="AB585" s="31"/>
      <c r="AC585" s="31"/>
      <c r="AD585" s="31"/>
      <c r="AE585" s="31"/>
      <c r="AF585" s="31"/>
      <c r="AG585" s="31"/>
      <c r="AH585" s="31"/>
      <c r="AI585" s="31"/>
      <c r="AJ585" s="31"/>
      <c r="AK585" s="31"/>
      <c r="AL585" s="31"/>
    </row>
    <row r="586" spans="2:38" ht="12.75" customHeight="1">
      <c r="B586" s="3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c r="AA586" s="31"/>
      <c r="AB586" s="31"/>
      <c r="AC586" s="31"/>
      <c r="AD586" s="31"/>
      <c r="AE586" s="31"/>
      <c r="AF586" s="31"/>
      <c r="AG586" s="31"/>
      <c r="AH586" s="31"/>
      <c r="AI586" s="31"/>
      <c r="AJ586" s="31"/>
      <c r="AK586" s="31"/>
      <c r="AL586" s="31"/>
    </row>
    <row r="587" spans="2:38" ht="12.75" customHeight="1">
      <c r="B587" s="3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c r="AA587" s="31"/>
      <c r="AB587" s="31"/>
      <c r="AC587" s="31"/>
      <c r="AD587" s="31"/>
      <c r="AE587" s="31"/>
      <c r="AF587" s="31"/>
      <c r="AG587" s="31"/>
      <c r="AH587" s="31"/>
      <c r="AI587" s="31"/>
      <c r="AJ587" s="31"/>
      <c r="AK587" s="31"/>
      <c r="AL587" s="31"/>
    </row>
    <row r="588" spans="2:38" ht="12.75" customHeight="1">
      <c r="B588" s="3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c r="AA588" s="31"/>
      <c r="AB588" s="31"/>
      <c r="AC588" s="31"/>
      <c r="AD588" s="31"/>
      <c r="AE588" s="31"/>
      <c r="AF588" s="31"/>
      <c r="AG588" s="31"/>
      <c r="AH588" s="31"/>
      <c r="AI588" s="31"/>
      <c r="AJ588" s="31"/>
      <c r="AK588" s="31"/>
      <c r="AL588" s="31"/>
    </row>
    <row r="589" spans="2:38" ht="12.75" customHeight="1">
      <c r="B589" s="3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c r="AA589" s="31"/>
      <c r="AB589" s="31"/>
      <c r="AC589" s="31"/>
      <c r="AD589" s="31"/>
      <c r="AE589" s="31"/>
      <c r="AF589" s="31"/>
      <c r="AG589" s="31"/>
      <c r="AH589" s="31"/>
      <c r="AI589" s="31"/>
      <c r="AJ589" s="31"/>
      <c r="AK589" s="31"/>
      <c r="AL589" s="31"/>
    </row>
    <row r="590" spans="2:38" ht="12.75" customHeight="1">
      <c r="B590" s="3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c r="AA590" s="31"/>
      <c r="AB590" s="31"/>
      <c r="AC590" s="31"/>
      <c r="AD590" s="31"/>
      <c r="AE590" s="31"/>
      <c r="AF590" s="31"/>
      <c r="AG590" s="31"/>
      <c r="AH590" s="31"/>
      <c r="AI590" s="31"/>
      <c r="AJ590" s="31"/>
      <c r="AK590" s="31"/>
      <c r="AL590" s="31"/>
    </row>
    <row r="591" spans="2:38" ht="12.75" customHeight="1">
      <c r="B591" s="3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c r="AA591" s="31"/>
      <c r="AB591" s="31"/>
      <c r="AC591" s="31"/>
      <c r="AD591" s="31"/>
      <c r="AE591" s="31"/>
      <c r="AF591" s="31"/>
      <c r="AG591" s="31"/>
      <c r="AH591" s="31"/>
      <c r="AI591" s="31"/>
      <c r="AJ591" s="31"/>
      <c r="AK591" s="31"/>
      <c r="AL591" s="31"/>
    </row>
    <row r="592" spans="2:38" ht="12.75" customHeight="1">
      <c r="B592" s="3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c r="AA592" s="31"/>
      <c r="AB592" s="31"/>
      <c r="AC592" s="31"/>
      <c r="AD592" s="31"/>
      <c r="AE592" s="31"/>
      <c r="AF592" s="31"/>
      <c r="AG592" s="31"/>
      <c r="AH592" s="31"/>
      <c r="AI592" s="31"/>
      <c r="AJ592" s="31"/>
      <c r="AK592" s="31"/>
      <c r="AL592" s="31"/>
    </row>
    <row r="593" spans="2:38" ht="12.75" customHeight="1">
      <c r="B593" s="3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c r="AA593" s="31"/>
      <c r="AB593" s="31"/>
      <c r="AC593" s="31"/>
      <c r="AD593" s="31"/>
      <c r="AE593" s="31"/>
      <c r="AF593" s="31"/>
      <c r="AG593" s="31"/>
      <c r="AH593" s="31"/>
      <c r="AI593" s="31"/>
      <c r="AJ593" s="31"/>
      <c r="AK593" s="31"/>
      <c r="AL593" s="31"/>
    </row>
    <row r="594" spans="2:38" ht="12.75" customHeight="1">
      <c r="B594" s="3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c r="AA594" s="31"/>
      <c r="AB594" s="31"/>
      <c r="AC594" s="31"/>
      <c r="AD594" s="31"/>
      <c r="AE594" s="31"/>
      <c r="AF594" s="31"/>
      <c r="AG594" s="31"/>
      <c r="AH594" s="31"/>
      <c r="AI594" s="31"/>
      <c r="AJ594" s="31"/>
      <c r="AK594" s="31"/>
      <c r="AL594" s="31"/>
    </row>
    <row r="595" spans="2:38" ht="12.75" customHeight="1">
      <c r="B595" s="3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c r="AA595" s="31"/>
      <c r="AB595" s="31"/>
      <c r="AC595" s="31"/>
      <c r="AD595" s="31"/>
      <c r="AE595" s="31"/>
      <c r="AF595" s="31"/>
      <c r="AG595" s="31"/>
      <c r="AH595" s="31"/>
      <c r="AI595" s="31"/>
      <c r="AJ595" s="31"/>
      <c r="AK595" s="31"/>
      <c r="AL595" s="31"/>
    </row>
    <row r="596" spans="2:38" ht="12.75" customHeight="1">
      <c r="B596" s="3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c r="AA596" s="31"/>
      <c r="AB596" s="31"/>
      <c r="AC596" s="31"/>
      <c r="AD596" s="31"/>
      <c r="AE596" s="31"/>
      <c r="AF596" s="31"/>
      <c r="AG596" s="31"/>
      <c r="AH596" s="31"/>
      <c r="AI596" s="31"/>
      <c r="AJ596" s="31"/>
      <c r="AK596" s="31"/>
      <c r="AL596" s="31"/>
    </row>
    <row r="597" spans="2:38" ht="12.75" customHeight="1">
      <c r="B597" s="3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c r="AA597" s="31"/>
      <c r="AB597" s="31"/>
      <c r="AC597" s="31"/>
      <c r="AD597" s="31"/>
      <c r="AE597" s="31"/>
      <c r="AF597" s="31"/>
      <c r="AG597" s="31"/>
      <c r="AH597" s="31"/>
      <c r="AI597" s="31"/>
      <c r="AJ597" s="31"/>
      <c r="AK597" s="31"/>
      <c r="AL597" s="31"/>
    </row>
    <row r="598" spans="2:38" ht="12.75" customHeight="1">
      <c r="B598" s="3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c r="AA598" s="31"/>
      <c r="AB598" s="31"/>
      <c r="AC598" s="31"/>
      <c r="AD598" s="31"/>
      <c r="AE598" s="31"/>
      <c r="AF598" s="31"/>
      <c r="AG598" s="31"/>
      <c r="AH598" s="31"/>
      <c r="AI598" s="31"/>
      <c r="AJ598" s="31"/>
      <c r="AK598" s="31"/>
      <c r="AL598" s="31"/>
    </row>
    <row r="599" spans="2:38" ht="12.75" customHeight="1">
      <c r="B599" s="3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c r="AA599" s="31"/>
      <c r="AB599" s="31"/>
      <c r="AC599" s="31"/>
      <c r="AD599" s="31"/>
      <c r="AE599" s="31"/>
      <c r="AF599" s="31"/>
      <c r="AG599" s="31"/>
      <c r="AH599" s="31"/>
      <c r="AI599" s="31"/>
      <c r="AJ599" s="31"/>
      <c r="AK599" s="31"/>
      <c r="AL599" s="31"/>
    </row>
    <row r="600" spans="2:38" ht="12.75" customHeight="1">
      <c r="B600" s="3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c r="AA600" s="31"/>
      <c r="AB600" s="31"/>
      <c r="AC600" s="31"/>
      <c r="AD600" s="31"/>
      <c r="AE600" s="31"/>
      <c r="AF600" s="31"/>
      <c r="AG600" s="31"/>
      <c r="AH600" s="31"/>
      <c r="AI600" s="31"/>
      <c r="AJ600" s="31"/>
      <c r="AK600" s="31"/>
      <c r="AL600" s="31"/>
    </row>
    <row r="601" spans="2:38" ht="12.75" customHeight="1">
      <c r="B601" s="3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c r="AA601" s="31"/>
      <c r="AB601" s="31"/>
      <c r="AC601" s="31"/>
      <c r="AD601" s="31"/>
      <c r="AE601" s="31"/>
      <c r="AF601" s="31"/>
      <c r="AG601" s="31"/>
      <c r="AH601" s="31"/>
      <c r="AI601" s="31"/>
      <c r="AJ601" s="31"/>
      <c r="AK601" s="31"/>
      <c r="AL601" s="31"/>
    </row>
    <row r="602" spans="2:38" ht="12.75" customHeight="1">
      <c r="B602" s="3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c r="AA602" s="31"/>
      <c r="AB602" s="31"/>
      <c r="AC602" s="31"/>
      <c r="AD602" s="31"/>
      <c r="AE602" s="31"/>
      <c r="AF602" s="31"/>
      <c r="AG602" s="31"/>
      <c r="AH602" s="31"/>
      <c r="AI602" s="31"/>
      <c r="AJ602" s="31"/>
      <c r="AK602" s="31"/>
      <c r="AL602" s="31"/>
    </row>
    <row r="603" spans="2:38" ht="12.75" customHeight="1">
      <c r="B603" s="3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c r="AA603" s="31"/>
      <c r="AB603" s="31"/>
      <c r="AC603" s="31"/>
      <c r="AD603" s="31"/>
      <c r="AE603" s="31"/>
      <c r="AF603" s="31"/>
      <c r="AG603" s="31"/>
      <c r="AH603" s="31"/>
      <c r="AI603" s="31"/>
      <c r="AJ603" s="31"/>
      <c r="AK603" s="31"/>
      <c r="AL603" s="31"/>
    </row>
    <row r="604" spans="2:38" ht="12.75" customHeight="1">
      <c r="B604" s="3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c r="AA604" s="31"/>
      <c r="AB604" s="31"/>
      <c r="AC604" s="31"/>
      <c r="AD604" s="31"/>
      <c r="AE604" s="31"/>
      <c r="AF604" s="31"/>
      <c r="AG604" s="31"/>
      <c r="AH604" s="31"/>
      <c r="AI604" s="31"/>
      <c r="AJ604" s="31"/>
      <c r="AK604" s="31"/>
      <c r="AL604" s="31"/>
    </row>
    <row r="605" spans="2:38" ht="12.75" customHeight="1">
      <c r="B605" s="3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c r="AA605" s="31"/>
      <c r="AB605" s="31"/>
      <c r="AC605" s="31"/>
      <c r="AD605" s="31"/>
      <c r="AE605" s="31"/>
      <c r="AF605" s="31"/>
      <c r="AG605" s="31"/>
      <c r="AH605" s="31"/>
      <c r="AI605" s="31"/>
      <c r="AJ605" s="31"/>
      <c r="AK605" s="31"/>
      <c r="AL605" s="31"/>
    </row>
    <row r="606" spans="2:38" ht="12.75" customHeight="1">
      <c r="B606" s="3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c r="AA606" s="31"/>
      <c r="AB606" s="31"/>
      <c r="AC606" s="31"/>
      <c r="AD606" s="31"/>
      <c r="AE606" s="31"/>
      <c r="AF606" s="31"/>
      <c r="AG606" s="31"/>
      <c r="AH606" s="31"/>
      <c r="AI606" s="31"/>
      <c r="AJ606" s="31"/>
      <c r="AK606" s="31"/>
      <c r="AL606" s="31"/>
    </row>
    <row r="607" spans="2:38" ht="12.75" customHeight="1">
      <c r="B607" s="3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c r="AA607" s="31"/>
      <c r="AB607" s="31"/>
      <c r="AC607" s="31"/>
      <c r="AD607" s="31"/>
      <c r="AE607" s="31"/>
      <c r="AF607" s="31"/>
      <c r="AG607" s="31"/>
      <c r="AH607" s="31"/>
      <c r="AI607" s="31"/>
      <c r="AJ607" s="31"/>
      <c r="AK607" s="31"/>
      <c r="AL607" s="31"/>
    </row>
    <row r="608" spans="2:38" ht="12.75" customHeight="1">
      <c r="B608" s="3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c r="AA608" s="31"/>
      <c r="AB608" s="31"/>
      <c r="AC608" s="31"/>
      <c r="AD608" s="31"/>
      <c r="AE608" s="31"/>
      <c r="AF608" s="31"/>
      <c r="AG608" s="31"/>
      <c r="AH608" s="31"/>
      <c r="AI608" s="31"/>
      <c r="AJ608" s="31"/>
      <c r="AK608" s="31"/>
      <c r="AL608" s="31"/>
    </row>
    <row r="609" spans="2:38" ht="12.75" customHeight="1">
      <c r="B609" s="3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c r="AA609" s="31"/>
      <c r="AB609" s="31"/>
      <c r="AC609" s="31"/>
      <c r="AD609" s="31"/>
      <c r="AE609" s="31"/>
      <c r="AF609" s="31"/>
      <c r="AG609" s="31"/>
      <c r="AH609" s="31"/>
      <c r="AI609" s="31"/>
      <c r="AJ609" s="31"/>
      <c r="AK609" s="31"/>
      <c r="AL609" s="31"/>
    </row>
    <row r="610" spans="2:38" ht="12.75" customHeight="1">
      <c r="B610" s="3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c r="AA610" s="31"/>
      <c r="AB610" s="31"/>
      <c r="AC610" s="31"/>
      <c r="AD610" s="31"/>
      <c r="AE610" s="31"/>
      <c r="AF610" s="31"/>
      <c r="AG610" s="31"/>
      <c r="AH610" s="31"/>
      <c r="AI610" s="31"/>
      <c r="AJ610" s="31"/>
      <c r="AK610" s="31"/>
      <c r="AL610" s="31"/>
    </row>
    <row r="611" spans="2:38" ht="12.75" customHeight="1">
      <c r="B611" s="3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c r="AA611" s="31"/>
      <c r="AB611" s="31"/>
      <c r="AC611" s="31"/>
      <c r="AD611" s="31"/>
      <c r="AE611" s="31"/>
      <c r="AF611" s="31"/>
      <c r="AG611" s="31"/>
      <c r="AH611" s="31"/>
      <c r="AI611" s="31"/>
      <c r="AJ611" s="31"/>
      <c r="AK611" s="31"/>
      <c r="AL611" s="31"/>
    </row>
    <row r="612" spans="2:38" ht="12.75" customHeight="1">
      <c r="B612" s="3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c r="AA612" s="31"/>
      <c r="AB612" s="31"/>
      <c r="AC612" s="31"/>
      <c r="AD612" s="31"/>
      <c r="AE612" s="31"/>
      <c r="AF612" s="31"/>
      <c r="AG612" s="31"/>
      <c r="AH612" s="31"/>
      <c r="AI612" s="31"/>
      <c r="AJ612" s="31"/>
      <c r="AK612" s="31"/>
      <c r="AL612" s="31"/>
    </row>
    <row r="613" spans="2:38" ht="12.75" customHeight="1">
      <c r="B613" s="3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c r="AA613" s="31"/>
      <c r="AB613" s="31"/>
      <c r="AC613" s="31"/>
      <c r="AD613" s="31"/>
      <c r="AE613" s="31"/>
      <c r="AF613" s="31"/>
      <c r="AG613" s="31"/>
      <c r="AH613" s="31"/>
      <c r="AI613" s="31"/>
      <c r="AJ613" s="31"/>
      <c r="AK613" s="31"/>
      <c r="AL613" s="31"/>
    </row>
    <row r="614" spans="2:38" ht="12.75" customHeight="1">
      <c r="B614" s="3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c r="AA614" s="31"/>
      <c r="AB614" s="31"/>
      <c r="AC614" s="31"/>
      <c r="AD614" s="31"/>
      <c r="AE614" s="31"/>
      <c r="AF614" s="31"/>
      <c r="AG614" s="31"/>
      <c r="AH614" s="31"/>
      <c r="AI614" s="31"/>
      <c r="AJ614" s="31"/>
      <c r="AK614" s="31"/>
      <c r="AL614" s="31"/>
    </row>
    <row r="615" spans="2:38" ht="12.75" customHeight="1">
      <c r="B615" s="3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c r="AA615" s="31"/>
      <c r="AB615" s="31"/>
      <c r="AC615" s="31"/>
      <c r="AD615" s="31"/>
      <c r="AE615" s="31"/>
      <c r="AF615" s="31"/>
      <c r="AG615" s="31"/>
      <c r="AH615" s="31"/>
      <c r="AI615" s="31"/>
      <c r="AJ615" s="31"/>
      <c r="AK615" s="31"/>
      <c r="AL615" s="31"/>
    </row>
    <row r="616" spans="2:38" ht="12.75" customHeight="1">
      <c r="B616" s="3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c r="AA616" s="31"/>
      <c r="AB616" s="31"/>
      <c r="AC616" s="31"/>
      <c r="AD616" s="31"/>
      <c r="AE616" s="31"/>
      <c r="AF616" s="31"/>
      <c r="AG616" s="31"/>
      <c r="AH616" s="31"/>
      <c r="AI616" s="31"/>
      <c r="AJ616" s="31"/>
      <c r="AK616" s="31"/>
      <c r="AL616" s="31"/>
    </row>
    <row r="617" spans="2:38" ht="12.75" customHeight="1">
      <c r="B617" s="3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c r="AA617" s="31"/>
      <c r="AB617" s="31"/>
      <c r="AC617" s="31"/>
      <c r="AD617" s="31"/>
      <c r="AE617" s="31"/>
      <c r="AF617" s="31"/>
      <c r="AG617" s="31"/>
      <c r="AH617" s="31"/>
      <c r="AI617" s="31"/>
      <c r="AJ617" s="31"/>
      <c r="AK617" s="31"/>
      <c r="AL617" s="31"/>
    </row>
    <row r="618" spans="2:38" ht="12.75" customHeight="1">
      <c r="B618" s="3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c r="AA618" s="31"/>
      <c r="AB618" s="31"/>
      <c r="AC618" s="31"/>
      <c r="AD618" s="31"/>
      <c r="AE618" s="31"/>
      <c r="AF618" s="31"/>
      <c r="AG618" s="31"/>
      <c r="AH618" s="31"/>
      <c r="AI618" s="31"/>
      <c r="AJ618" s="31"/>
      <c r="AK618" s="31"/>
      <c r="AL618" s="31"/>
    </row>
    <row r="619" spans="2:38" ht="12.75" customHeight="1">
      <c r="B619" s="3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c r="AA619" s="31"/>
      <c r="AB619" s="31"/>
      <c r="AC619" s="31"/>
      <c r="AD619" s="31"/>
      <c r="AE619" s="31"/>
      <c r="AF619" s="31"/>
      <c r="AG619" s="31"/>
      <c r="AH619" s="31"/>
      <c r="AI619" s="31"/>
      <c r="AJ619" s="31"/>
      <c r="AK619" s="31"/>
      <c r="AL619" s="31"/>
    </row>
    <row r="620" spans="2:38" ht="12.75" customHeight="1">
      <c r="B620" s="3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c r="AA620" s="31"/>
      <c r="AB620" s="31"/>
      <c r="AC620" s="31"/>
      <c r="AD620" s="31"/>
      <c r="AE620" s="31"/>
      <c r="AF620" s="31"/>
      <c r="AG620" s="31"/>
      <c r="AH620" s="31"/>
      <c r="AI620" s="31"/>
      <c r="AJ620" s="31"/>
      <c r="AK620" s="31"/>
      <c r="AL620" s="31"/>
    </row>
    <row r="621" spans="2:38" ht="12.75" customHeight="1">
      <c r="B621" s="3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c r="AA621" s="31"/>
      <c r="AB621" s="31"/>
      <c r="AC621" s="31"/>
      <c r="AD621" s="31"/>
      <c r="AE621" s="31"/>
      <c r="AF621" s="31"/>
      <c r="AG621" s="31"/>
      <c r="AH621" s="31"/>
      <c r="AI621" s="31"/>
      <c r="AJ621" s="31"/>
      <c r="AK621" s="31"/>
      <c r="AL621" s="31"/>
    </row>
    <row r="622" spans="2:38" ht="12.75" customHeight="1">
      <c r="B622" s="3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c r="AA622" s="31"/>
      <c r="AB622" s="31"/>
      <c r="AC622" s="31"/>
      <c r="AD622" s="31"/>
      <c r="AE622" s="31"/>
      <c r="AF622" s="31"/>
      <c r="AG622" s="31"/>
      <c r="AH622" s="31"/>
      <c r="AI622" s="31"/>
      <c r="AJ622" s="31"/>
      <c r="AK622" s="31"/>
      <c r="AL622" s="31"/>
    </row>
    <row r="623" spans="2:38" ht="12.75" customHeight="1">
      <c r="B623" s="3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c r="AA623" s="31"/>
      <c r="AB623" s="31"/>
      <c r="AC623" s="31"/>
      <c r="AD623" s="31"/>
      <c r="AE623" s="31"/>
      <c r="AF623" s="31"/>
      <c r="AG623" s="31"/>
      <c r="AH623" s="31"/>
      <c r="AI623" s="31"/>
      <c r="AJ623" s="31"/>
      <c r="AK623" s="31"/>
      <c r="AL623" s="31"/>
    </row>
    <row r="624" spans="2:38" ht="12.75" customHeight="1">
      <c r="B624" s="3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c r="AA624" s="31"/>
      <c r="AB624" s="31"/>
      <c r="AC624" s="31"/>
      <c r="AD624" s="31"/>
      <c r="AE624" s="31"/>
      <c r="AF624" s="31"/>
      <c r="AG624" s="31"/>
      <c r="AH624" s="31"/>
      <c r="AI624" s="31"/>
      <c r="AJ624" s="31"/>
      <c r="AK624" s="31"/>
      <c r="AL624" s="31"/>
    </row>
    <row r="625" spans="2:38" ht="12.75" customHeight="1">
      <c r="B625" s="3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c r="AA625" s="31"/>
      <c r="AB625" s="31"/>
      <c r="AC625" s="31"/>
      <c r="AD625" s="31"/>
      <c r="AE625" s="31"/>
      <c r="AF625" s="31"/>
      <c r="AG625" s="31"/>
      <c r="AH625" s="31"/>
      <c r="AI625" s="31"/>
      <c r="AJ625" s="31"/>
      <c r="AK625" s="31"/>
      <c r="AL625" s="31"/>
    </row>
    <row r="626" spans="2:38" ht="12.75" customHeight="1">
      <c r="B626" s="3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c r="AA626" s="31"/>
      <c r="AB626" s="31"/>
      <c r="AC626" s="31"/>
      <c r="AD626" s="31"/>
      <c r="AE626" s="31"/>
      <c r="AF626" s="31"/>
      <c r="AG626" s="31"/>
      <c r="AH626" s="31"/>
      <c r="AI626" s="31"/>
      <c r="AJ626" s="31"/>
      <c r="AK626" s="31"/>
      <c r="AL626" s="31"/>
    </row>
    <row r="627" spans="2:38" ht="12.75" customHeight="1">
      <c r="B627" s="3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c r="AA627" s="31"/>
      <c r="AB627" s="31"/>
      <c r="AC627" s="31"/>
      <c r="AD627" s="31"/>
      <c r="AE627" s="31"/>
      <c r="AF627" s="31"/>
      <c r="AG627" s="31"/>
      <c r="AH627" s="31"/>
      <c r="AI627" s="31"/>
      <c r="AJ627" s="31"/>
      <c r="AK627" s="31"/>
      <c r="AL627" s="31"/>
    </row>
    <row r="628" spans="2:38" ht="12.75" customHeight="1">
      <c r="B628" s="3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c r="AA628" s="31"/>
      <c r="AB628" s="31"/>
      <c r="AC628" s="31"/>
      <c r="AD628" s="31"/>
      <c r="AE628" s="31"/>
      <c r="AF628" s="31"/>
      <c r="AG628" s="31"/>
      <c r="AH628" s="31"/>
      <c r="AI628" s="31"/>
      <c r="AJ628" s="31"/>
      <c r="AK628" s="31"/>
      <c r="AL628" s="31"/>
    </row>
    <row r="629" spans="2:38" ht="12.75" customHeight="1">
      <c r="B629" s="3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c r="AA629" s="31"/>
      <c r="AB629" s="31"/>
      <c r="AC629" s="31"/>
      <c r="AD629" s="31"/>
      <c r="AE629" s="31"/>
      <c r="AF629" s="31"/>
      <c r="AG629" s="31"/>
      <c r="AH629" s="31"/>
      <c r="AI629" s="31"/>
      <c r="AJ629" s="31"/>
      <c r="AK629" s="31"/>
      <c r="AL629" s="31"/>
    </row>
    <row r="630" spans="2:38" ht="12.75" customHeight="1">
      <c r="B630" s="3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c r="AA630" s="31"/>
      <c r="AB630" s="31"/>
      <c r="AC630" s="31"/>
      <c r="AD630" s="31"/>
      <c r="AE630" s="31"/>
      <c r="AF630" s="31"/>
      <c r="AG630" s="31"/>
      <c r="AH630" s="31"/>
      <c r="AI630" s="31"/>
      <c r="AJ630" s="31"/>
      <c r="AK630" s="31"/>
      <c r="AL630" s="31"/>
    </row>
    <row r="631" spans="2:38" ht="12.75" customHeight="1">
      <c r="B631" s="3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c r="AA631" s="31"/>
      <c r="AB631" s="31"/>
      <c r="AC631" s="31"/>
      <c r="AD631" s="31"/>
      <c r="AE631" s="31"/>
      <c r="AF631" s="31"/>
      <c r="AG631" s="31"/>
      <c r="AH631" s="31"/>
      <c r="AI631" s="31"/>
      <c r="AJ631" s="31"/>
      <c r="AK631" s="31"/>
      <c r="AL631" s="31"/>
    </row>
    <row r="632" spans="2:38" ht="12.75" customHeight="1">
      <c r="B632" s="3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c r="AA632" s="31"/>
      <c r="AB632" s="31"/>
      <c r="AC632" s="31"/>
      <c r="AD632" s="31"/>
      <c r="AE632" s="31"/>
      <c r="AF632" s="31"/>
      <c r="AG632" s="31"/>
      <c r="AH632" s="31"/>
      <c r="AI632" s="31"/>
      <c r="AJ632" s="31"/>
      <c r="AK632" s="31"/>
      <c r="AL632" s="31"/>
    </row>
    <row r="633" spans="2:38" ht="12.75" customHeight="1">
      <c r="B633" s="3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c r="AA633" s="31"/>
      <c r="AB633" s="31"/>
      <c r="AC633" s="31"/>
      <c r="AD633" s="31"/>
      <c r="AE633" s="31"/>
      <c r="AF633" s="31"/>
      <c r="AG633" s="31"/>
      <c r="AH633" s="31"/>
      <c r="AI633" s="31"/>
      <c r="AJ633" s="31"/>
      <c r="AK633" s="31"/>
      <c r="AL633" s="31"/>
    </row>
    <row r="634" spans="2:38" ht="12.75" customHeight="1">
      <c r="B634" s="3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c r="AA634" s="31"/>
      <c r="AB634" s="31"/>
      <c r="AC634" s="31"/>
      <c r="AD634" s="31"/>
      <c r="AE634" s="31"/>
      <c r="AF634" s="31"/>
      <c r="AG634" s="31"/>
      <c r="AH634" s="31"/>
      <c r="AI634" s="31"/>
      <c r="AJ634" s="31"/>
      <c r="AK634" s="31"/>
      <c r="AL634" s="31"/>
    </row>
    <row r="635" spans="2:38" ht="12.75" customHeight="1">
      <c r="B635" s="3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c r="AA635" s="31"/>
      <c r="AB635" s="31"/>
      <c r="AC635" s="31"/>
      <c r="AD635" s="31"/>
      <c r="AE635" s="31"/>
      <c r="AF635" s="31"/>
      <c r="AG635" s="31"/>
      <c r="AH635" s="31"/>
      <c r="AI635" s="31"/>
      <c r="AJ635" s="31"/>
      <c r="AK635" s="31"/>
      <c r="AL635" s="31"/>
    </row>
    <row r="636" spans="2:38" ht="12.75" customHeight="1">
      <c r="B636" s="3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c r="AA636" s="31"/>
      <c r="AB636" s="31"/>
      <c r="AC636" s="31"/>
      <c r="AD636" s="31"/>
      <c r="AE636" s="31"/>
      <c r="AF636" s="31"/>
      <c r="AG636" s="31"/>
      <c r="AH636" s="31"/>
      <c r="AI636" s="31"/>
      <c r="AJ636" s="31"/>
      <c r="AK636" s="31"/>
      <c r="AL636" s="31"/>
    </row>
    <row r="637" spans="2:38" ht="12.75" customHeight="1">
      <c r="B637" s="3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c r="AA637" s="31"/>
      <c r="AB637" s="31"/>
      <c r="AC637" s="31"/>
      <c r="AD637" s="31"/>
      <c r="AE637" s="31"/>
      <c r="AF637" s="31"/>
      <c r="AG637" s="31"/>
      <c r="AH637" s="31"/>
      <c r="AI637" s="31"/>
      <c r="AJ637" s="31"/>
      <c r="AK637" s="31"/>
      <c r="AL637" s="31"/>
    </row>
    <row r="638" spans="2:38" ht="12.75" customHeight="1">
      <c r="B638" s="3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c r="AA638" s="31"/>
      <c r="AB638" s="31"/>
      <c r="AC638" s="31"/>
      <c r="AD638" s="31"/>
      <c r="AE638" s="31"/>
      <c r="AF638" s="31"/>
      <c r="AG638" s="31"/>
      <c r="AH638" s="31"/>
      <c r="AI638" s="31"/>
      <c r="AJ638" s="31"/>
      <c r="AK638" s="31"/>
      <c r="AL638" s="31"/>
    </row>
    <row r="639" spans="2:38" ht="12.75" customHeight="1">
      <c r="B639" s="3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c r="AA639" s="31"/>
      <c r="AB639" s="31"/>
      <c r="AC639" s="31"/>
      <c r="AD639" s="31"/>
      <c r="AE639" s="31"/>
      <c r="AF639" s="31"/>
      <c r="AG639" s="31"/>
      <c r="AH639" s="31"/>
      <c r="AI639" s="31"/>
      <c r="AJ639" s="31"/>
      <c r="AK639" s="31"/>
      <c r="AL639" s="31"/>
    </row>
    <row r="640" spans="2:38" ht="12.75" customHeight="1">
      <c r="B640" s="3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c r="AA640" s="31"/>
      <c r="AB640" s="31"/>
      <c r="AC640" s="31"/>
      <c r="AD640" s="31"/>
      <c r="AE640" s="31"/>
      <c r="AF640" s="31"/>
      <c r="AG640" s="31"/>
      <c r="AH640" s="31"/>
      <c r="AI640" s="31"/>
      <c r="AJ640" s="31"/>
      <c r="AK640" s="31"/>
      <c r="AL640" s="31"/>
    </row>
    <row r="641" spans="2:38" ht="12.75" customHeight="1">
      <c r="B641" s="3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c r="AA641" s="31"/>
      <c r="AB641" s="31"/>
      <c r="AC641" s="31"/>
      <c r="AD641" s="31"/>
      <c r="AE641" s="31"/>
      <c r="AF641" s="31"/>
      <c r="AG641" s="31"/>
      <c r="AH641" s="31"/>
      <c r="AI641" s="31"/>
      <c r="AJ641" s="31"/>
      <c r="AK641" s="31"/>
      <c r="AL641" s="31"/>
    </row>
    <row r="642" spans="2:38" ht="12.75" customHeight="1">
      <c r="B642" s="3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c r="AA642" s="31"/>
      <c r="AB642" s="31"/>
      <c r="AC642" s="31"/>
      <c r="AD642" s="31"/>
      <c r="AE642" s="31"/>
      <c r="AF642" s="31"/>
      <c r="AG642" s="31"/>
      <c r="AH642" s="31"/>
      <c r="AI642" s="31"/>
      <c r="AJ642" s="31"/>
      <c r="AK642" s="31"/>
      <c r="AL642" s="31"/>
    </row>
    <row r="643" spans="2:38" ht="12.75" customHeight="1">
      <c r="B643" s="3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c r="AA643" s="31"/>
      <c r="AB643" s="31"/>
      <c r="AC643" s="31"/>
      <c r="AD643" s="31"/>
      <c r="AE643" s="31"/>
      <c r="AF643" s="31"/>
      <c r="AG643" s="31"/>
      <c r="AH643" s="31"/>
      <c r="AI643" s="31"/>
      <c r="AJ643" s="31"/>
      <c r="AK643" s="31"/>
      <c r="AL643" s="31"/>
    </row>
    <row r="644" spans="2:38" ht="12.75" customHeight="1">
      <c r="B644" s="3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c r="AA644" s="31"/>
      <c r="AB644" s="31"/>
      <c r="AC644" s="31"/>
      <c r="AD644" s="31"/>
      <c r="AE644" s="31"/>
      <c r="AF644" s="31"/>
      <c r="AG644" s="31"/>
      <c r="AH644" s="31"/>
      <c r="AI644" s="31"/>
      <c r="AJ644" s="31"/>
      <c r="AK644" s="31"/>
      <c r="AL644" s="31"/>
    </row>
    <row r="645" spans="2:38" ht="12.75" customHeight="1">
      <c r="B645" s="3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c r="AA645" s="31"/>
      <c r="AB645" s="31"/>
      <c r="AC645" s="31"/>
      <c r="AD645" s="31"/>
      <c r="AE645" s="31"/>
      <c r="AF645" s="31"/>
      <c r="AG645" s="31"/>
      <c r="AH645" s="31"/>
      <c r="AI645" s="31"/>
      <c r="AJ645" s="31"/>
      <c r="AK645" s="31"/>
      <c r="AL645" s="31"/>
    </row>
    <row r="646" spans="2:38" ht="12.75" customHeight="1">
      <c r="B646" s="3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c r="AA646" s="31"/>
      <c r="AB646" s="31"/>
      <c r="AC646" s="31"/>
      <c r="AD646" s="31"/>
      <c r="AE646" s="31"/>
      <c r="AF646" s="31"/>
      <c r="AG646" s="31"/>
      <c r="AH646" s="31"/>
      <c r="AI646" s="31"/>
      <c r="AJ646" s="31"/>
      <c r="AK646" s="31"/>
      <c r="AL646" s="31"/>
    </row>
    <row r="647" spans="2:38" ht="12.75" customHeight="1">
      <c r="B647" s="3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c r="AA647" s="31"/>
      <c r="AB647" s="31"/>
      <c r="AC647" s="31"/>
      <c r="AD647" s="31"/>
      <c r="AE647" s="31"/>
      <c r="AF647" s="31"/>
      <c r="AG647" s="31"/>
      <c r="AH647" s="31"/>
      <c r="AI647" s="31"/>
      <c r="AJ647" s="31"/>
      <c r="AK647" s="31"/>
      <c r="AL647" s="31"/>
    </row>
    <row r="648" spans="2:38" ht="12.75" customHeight="1">
      <c r="B648" s="3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c r="AA648" s="31"/>
      <c r="AB648" s="31"/>
      <c r="AC648" s="31"/>
      <c r="AD648" s="31"/>
      <c r="AE648" s="31"/>
      <c r="AF648" s="31"/>
      <c r="AG648" s="31"/>
      <c r="AH648" s="31"/>
      <c r="AI648" s="31"/>
      <c r="AJ648" s="31"/>
      <c r="AK648" s="31"/>
      <c r="AL648" s="31"/>
    </row>
    <row r="649" spans="2:38" ht="12.75" customHeight="1">
      <c r="B649" s="3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c r="AA649" s="31"/>
      <c r="AB649" s="31"/>
      <c r="AC649" s="31"/>
      <c r="AD649" s="31"/>
      <c r="AE649" s="31"/>
      <c r="AF649" s="31"/>
      <c r="AG649" s="31"/>
      <c r="AH649" s="31"/>
      <c r="AI649" s="31"/>
      <c r="AJ649" s="31"/>
      <c r="AK649" s="31"/>
      <c r="AL649" s="31"/>
    </row>
    <row r="650" spans="2:38" ht="12.75" customHeight="1">
      <c r="B650" s="3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c r="AA650" s="31"/>
      <c r="AB650" s="31"/>
      <c r="AC650" s="31"/>
      <c r="AD650" s="31"/>
      <c r="AE650" s="31"/>
      <c r="AF650" s="31"/>
      <c r="AG650" s="31"/>
      <c r="AH650" s="31"/>
      <c r="AI650" s="31"/>
      <c r="AJ650" s="31"/>
      <c r="AK650" s="31"/>
      <c r="AL650" s="31"/>
    </row>
    <row r="651" spans="2:38" ht="12.75" customHeight="1">
      <c r="B651" s="3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c r="AA651" s="31"/>
      <c r="AB651" s="31"/>
      <c r="AC651" s="31"/>
      <c r="AD651" s="31"/>
      <c r="AE651" s="31"/>
      <c r="AF651" s="31"/>
      <c r="AG651" s="31"/>
      <c r="AH651" s="31"/>
      <c r="AI651" s="31"/>
      <c r="AJ651" s="31"/>
      <c r="AK651" s="31"/>
      <c r="AL651" s="31"/>
    </row>
    <row r="652" spans="2:38" ht="12.75" customHeight="1">
      <c r="B652" s="3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c r="AA652" s="31"/>
      <c r="AB652" s="31"/>
      <c r="AC652" s="31"/>
      <c r="AD652" s="31"/>
      <c r="AE652" s="31"/>
      <c r="AF652" s="31"/>
      <c r="AG652" s="31"/>
      <c r="AH652" s="31"/>
      <c r="AI652" s="31"/>
      <c r="AJ652" s="31"/>
      <c r="AK652" s="31"/>
      <c r="AL652" s="31"/>
    </row>
    <row r="653" spans="2:38" ht="12.75" customHeight="1">
      <c r="B653" s="3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c r="AA653" s="31"/>
      <c r="AB653" s="31"/>
      <c r="AC653" s="31"/>
      <c r="AD653" s="31"/>
      <c r="AE653" s="31"/>
      <c r="AF653" s="31"/>
      <c r="AG653" s="31"/>
      <c r="AH653" s="31"/>
      <c r="AI653" s="31"/>
      <c r="AJ653" s="31"/>
      <c r="AK653" s="31"/>
      <c r="AL653" s="31"/>
    </row>
    <row r="654" spans="2:38" ht="12.75" customHeight="1">
      <c r="B654" s="3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c r="AA654" s="31"/>
      <c r="AB654" s="31"/>
      <c r="AC654" s="31"/>
      <c r="AD654" s="31"/>
      <c r="AE654" s="31"/>
      <c r="AF654" s="31"/>
      <c r="AG654" s="31"/>
      <c r="AH654" s="31"/>
      <c r="AI654" s="31"/>
      <c r="AJ654" s="31"/>
      <c r="AK654" s="31"/>
      <c r="AL654" s="31"/>
    </row>
    <row r="655" spans="2:38" ht="12.75" customHeight="1">
      <c r="B655" s="3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c r="AA655" s="31"/>
      <c r="AB655" s="31"/>
      <c r="AC655" s="31"/>
      <c r="AD655" s="31"/>
      <c r="AE655" s="31"/>
      <c r="AF655" s="31"/>
      <c r="AG655" s="31"/>
      <c r="AH655" s="31"/>
      <c r="AI655" s="31"/>
      <c r="AJ655" s="31"/>
      <c r="AK655" s="31"/>
      <c r="AL655" s="31"/>
    </row>
    <row r="656" spans="2:38" ht="12.75" customHeight="1">
      <c r="B656" s="3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c r="AA656" s="31"/>
      <c r="AB656" s="31"/>
      <c r="AC656" s="31"/>
      <c r="AD656" s="31"/>
      <c r="AE656" s="31"/>
      <c r="AF656" s="31"/>
      <c r="AG656" s="31"/>
      <c r="AH656" s="31"/>
      <c r="AI656" s="31"/>
      <c r="AJ656" s="31"/>
      <c r="AK656" s="31"/>
      <c r="AL656" s="31"/>
    </row>
    <row r="657" spans="2:38" ht="12.75" customHeight="1">
      <c r="B657" s="3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c r="AA657" s="31"/>
      <c r="AB657" s="31"/>
      <c r="AC657" s="31"/>
      <c r="AD657" s="31"/>
      <c r="AE657" s="31"/>
      <c r="AF657" s="31"/>
      <c r="AG657" s="31"/>
      <c r="AH657" s="31"/>
      <c r="AI657" s="31"/>
      <c r="AJ657" s="31"/>
      <c r="AK657" s="31"/>
      <c r="AL657" s="31"/>
    </row>
    <row r="658" spans="2:38" ht="12.75" customHeight="1">
      <c r="B658" s="3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c r="AA658" s="31"/>
      <c r="AB658" s="31"/>
      <c r="AC658" s="31"/>
      <c r="AD658" s="31"/>
      <c r="AE658" s="31"/>
      <c r="AF658" s="31"/>
      <c r="AG658" s="31"/>
      <c r="AH658" s="31"/>
      <c r="AI658" s="31"/>
      <c r="AJ658" s="31"/>
      <c r="AK658" s="31"/>
      <c r="AL658" s="31"/>
    </row>
    <row r="659" spans="2:38" ht="12.75" customHeight="1">
      <c r="B659" s="3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c r="AA659" s="31"/>
      <c r="AB659" s="31"/>
      <c r="AC659" s="31"/>
      <c r="AD659" s="31"/>
      <c r="AE659" s="31"/>
      <c r="AF659" s="31"/>
      <c r="AG659" s="31"/>
      <c r="AH659" s="31"/>
      <c r="AI659" s="31"/>
      <c r="AJ659" s="31"/>
      <c r="AK659" s="31"/>
      <c r="AL659" s="31"/>
    </row>
    <row r="660" spans="2:38" ht="12.75" customHeight="1">
      <c r="B660" s="3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c r="AA660" s="31"/>
      <c r="AB660" s="31"/>
      <c r="AC660" s="31"/>
      <c r="AD660" s="31"/>
      <c r="AE660" s="31"/>
      <c r="AF660" s="31"/>
      <c r="AG660" s="31"/>
      <c r="AH660" s="31"/>
      <c r="AI660" s="31"/>
      <c r="AJ660" s="31"/>
      <c r="AK660" s="31"/>
      <c r="AL660" s="31"/>
    </row>
    <row r="661" spans="2:38" ht="12.75" customHeight="1">
      <c r="B661" s="3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c r="AA661" s="31"/>
      <c r="AB661" s="31"/>
      <c r="AC661" s="31"/>
      <c r="AD661" s="31"/>
      <c r="AE661" s="31"/>
      <c r="AF661" s="31"/>
      <c r="AG661" s="31"/>
      <c r="AH661" s="31"/>
      <c r="AI661" s="31"/>
      <c r="AJ661" s="31"/>
      <c r="AK661" s="31"/>
      <c r="AL661" s="31"/>
    </row>
    <row r="662" spans="2:38" ht="12.75" customHeight="1">
      <c r="B662" s="3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c r="AA662" s="31"/>
      <c r="AB662" s="31"/>
      <c r="AC662" s="31"/>
      <c r="AD662" s="31"/>
      <c r="AE662" s="31"/>
      <c r="AF662" s="31"/>
      <c r="AG662" s="31"/>
      <c r="AH662" s="31"/>
      <c r="AI662" s="31"/>
      <c r="AJ662" s="31"/>
      <c r="AK662" s="31"/>
      <c r="AL662" s="31"/>
    </row>
    <row r="663" spans="2:38" ht="12.75" customHeight="1">
      <c r="B663" s="3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c r="AA663" s="31"/>
      <c r="AB663" s="31"/>
      <c r="AC663" s="31"/>
      <c r="AD663" s="31"/>
      <c r="AE663" s="31"/>
      <c r="AF663" s="31"/>
      <c r="AG663" s="31"/>
      <c r="AH663" s="31"/>
      <c r="AI663" s="31"/>
      <c r="AJ663" s="31"/>
      <c r="AK663" s="31"/>
      <c r="AL663" s="31"/>
    </row>
    <row r="664" spans="2:38" ht="12.75" customHeight="1">
      <c r="B664" s="3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c r="AA664" s="31"/>
      <c r="AB664" s="31"/>
      <c r="AC664" s="31"/>
      <c r="AD664" s="31"/>
      <c r="AE664" s="31"/>
      <c r="AF664" s="31"/>
      <c r="AG664" s="31"/>
      <c r="AH664" s="31"/>
      <c r="AI664" s="31"/>
      <c r="AJ664" s="31"/>
      <c r="AK664" s="31"/>
      <c r="AL664" s="31"/>
    </row>
    <row r="665" spans="2:38" ht="12.75" customHeight="1">
      <c r="B665" s="3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c r="AA665" s="31"/>
      <c r="AB665" s="31"/>
      <c r="AC665" s="31"/>
      <c r="AD665" s="31"/>
      <c r="AE665" s="31"/>
      <c r="AF665" s="31"/>
      <c r="AG665" s="31"/>
      <c r="AH665" s="31"/>
      <c r="AI665" s="31"/>
      <c r="AJ665" s="31"/>
      <c r="AK665" s="31"/>
      <c r="AL665" s="31"/>
    </row>
    <row r="666" spans="2:38" ht="12.75" customHeight="1">
      <c r="B666" s="3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c r="AA666" s="31"/>
      <c r="AB666" s="31"/>
      <c r="AC666" s="31"/>
      <c r="AD666" s="31"/>
      <c r="AE666" s="31"/>
      <c r="AF666" s="31"/>
      <c r="AG666" s="31"/>
      <c r="AH666" s="31"/>
      <c r="AI666" s="31"/>
      <c r="AJ666" s="31"/>
      <c r="AK666" s="31"/>
      <c r="AL666" s="31"/>
    </row>
    <row r="667" spans="2:38" ht="12.75" customHeight="1">
      <c r="B667" s="3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c r="AA667" s="31"/>
      <c r="AB667" s="31"/>
      <c r="AC667" s="31"/>
      <c r="AD667" s="31"/>
      <c r="AE667" s="31"/>
      <c r="AF667" s="31"/>
      <c r="AG667" s="31"/>
      <c r="AH667" s="31"/>
      <c r="AI667" s="31"/>
      <c r="AJ667" s="31"/>
      <c r="AK667" s="31"/>
      <c r="AL667" s="31"/>
    </row>
    <row r="668" spans="2:38" ht="12.75" customHeight="1">
      <c r="B668" s="3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c r="AA668" s="31"/>
      <c r="AB668" s="31"/>
      <c r="AC668" s="31"/>
      <c r="AD668" s="31"/>
      <c r="AE668" s="31"/>
      <c r="AF668" s="31"/>
      <c r="AG668" s="31"/>
      <c r="AH668" s="31"/>
      <c r="AI668" s="31"/>
      <c r="AJ668" s="31"/>
      <c r="AK668" s="31"/>
      <c r="AL668" s="31"/>
    </row>
    <row r="669" spans="2:38" ht="12.75" customHeight="1">
      <c r="B669" s="3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c r="AA669" s="31"/>
      <c r="AB669" s="31"/>
      <c r="AC669" s="31"/>
      <c r="AD669" s="31"/>
      <c r="AE669" s="31"/>
      <c r="AF669" s="31"/>
      <c r="AG669" s="31"/>
      <c r="AH669" s="31"/>
      <c r="AI669" s="31"/>
      <c r="AJ669" s="31"/>
      <c r="AK669" s="31"/>
      <c r="AL669" s="31"/>
    </row>
    <row r="670" spans="2:38" ht="12.75" customHeight="1">
      <c r="B670" s="3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c r="AA670" s="31"/>
      <c r="AB670" s="31"/>
      <c r="AC670" s="31"/>
      <c r="AD670" s="31"/>
      <c r="AE670" s="31"/>
      <c r="AF670" s="31"/>
      <c r="AG670" s="31"/>
      <c r="AH670" s="31"/>
      <c r="AI670" s="31"/>
      <c r="AJ670" s="31"/>
      <c r="AK670" s="31"/>
      <c r="AL670" s="31"/>
    </row>
    <row r="671" spans="2:38" ht="12.75" customHeight="1">
      <c r="B671" s="3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c r="AA671" s="31"/>
      <c r="AB671" s="31"/>
      <c r="AC671" s="31"/>
      <c r="AD671" s="31"/>
      <c r="AE671" s="31"/>
      <c r="AF671" s="31"/>
      <c r="AG671" s="31"/>
      <c r="AH671" s="31"/>
      <c r="AI671" s="31"/>
      <c r="AJ671" s="31"/>
      <c r="AK671" s="31"/>
      <c r="AL671" s="31"/>
    </row>
    <row r="672" spans="2:38" ht="12.75" customHeight="1">
      <c r="B672" s="3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c r="AA672" s="31"/>
      <c r="AB672" s="31"/>
      <c r="AC672" s="31"/>
      <c r="AD672" s="31"/>
      <c r="AE672" s="31"/>
      <c r="AF672" s="31"/>
      <c r="AG672" s="31"/>
      <c r="AH672" s="31"/>
      <c r="AI672" s="31"/>
      <c r="AJ672" s="31"/>
      <c r="AK672" s="31"/>
      <c r="AL672" s="31"/>
    </row>
    <row r="673" spans="2:38" ht="12.75" customHeight="1">
      <c r="B673" s="3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c r="AA673" s="31"/>
      <c r="AB673" s="31"/>
      <c r="AC673" s="31"/>
      <c r="AD673" s="31"/>
      <c r="AE673" s="31"/>
      <c r="AF673" s="31"/>
      <c r="AG673" s="31"/>
      <c r="AH673" s="31"/>
      <c r="AI673" s="31"/>
      <c r="AJ673" s="31"/>
      <c r="AK673" s="31"/>
      <c r="AL673" s="31"/>
    </row>
    <row r="674" spans="2:38" ht="12.75" customHeight="1">
      <c r="B674" s="3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c r="AA674" s="31"/>
      <c r="AB674" s="31"/>
      <c r="AC674" s="31"/>
      <c r="AD674" s="31"/>
      <c r="AE674" s="31"/>
      <c r="AF674" s="31"/>
      <c r="AG674" s="31"/>
      <c r="AH674" s="31"/>
      <c r="AI674" s="31"/>
      <c r="AJ674" s="31"/>
      <c r="AK674" s="31"/>
      <c r="AL674" s="31"/>
    </row>
    <row r="675" spans="2:38" ht="12.75" customHeight="1">
      <c r="B675" s="3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c r="AA675" s="31"/>
      <c r="AB675" s="31"/>
      <c r="AC675" s="31"/>
      <c r="AD675" s="31"/>
      <c r="AE675" s="31"/>
      <c r="AF675" s="31"/>
      <c r="AG675" s="31"/>
      <c r="AH675" s="31"/>
      <c r="AI675" s="31"/>
      <c r="AJ675" s="31"/>
      <c r="AK675" s="31"/>
      <c r="AL675" s="31"/>
    </row>
    <row r="676" spans="2:38" ht="12.75" customHeight="1">
      <c r="B676" s="3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c r="AA676" s="31"/>
      <c r="AB676" s="31"/>
      <c r="AC676" s="31"/>
      <c r="AD676" s="31"/>
      <c r="AE676" s="31"/>
      <c r="AF676" s="31"/>
      <c r="AG676" s="31"/>
      <c r="AH676" s="31"/>
      <c r="AI676" s="31"/>
      <c r="AJ676" s="31"/>
      <c r="AK676" s="31"/>
      <c r="AL676" s="31"/>
    </row>
    <row r="677" spans="2:38" ht="12.75" customHeight="1">
      <c r="B677" s="3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c r="AA677" s="31"/>
      <c r="AB677" s="31"/>
      <c r="AC677" s="31"/>
      <c r="AD677" s="31"/>
      <c r="AE677" s="31"/>
      <c r="AF677" s="31"/>
      <c r="AG677" s="31"/>
      <c r="AH677" s="31"/>
      <c r="AI677" s="31"/>
      <c r="AJ677" s="31"/>
      <c r="AK677" s="31"/>
      <c r="AL677" s="31"/>
    </row>
    <row r="678" spans="2:38" ht="12.75" customHeight="1">
      <c r="B678" s="3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c r="AA678" s="31"/>
      <c r="AB678" s="31"/>
      <c r="AC678" s="31"/>
      <c r="AD678" s="31"/>
      <c r="AE678" s="31"/>
      <c r="AF678" s="31"/>
      <c r="AG678" s="31"/>
      <c r="AH678" s="31"/>
      <c r="AI678" s="31"/>
      <c r="AJ678" s="31"/>
      <c r="AK678" s="31"/>
      <c r="AL678" s="31"/>
    </row>
    <row r="679" spans="2:38" ht="12.75" customHeight="1">
      <c r="B679" s="3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c r="AA679" s="31"/>
      <c r="AB679" s="31"/>
      <c r="AC679" s="31"/>
      <c r="AD679" s="31"/>
      <c r="AE679" s="31"/>
      <c r="AF679" s="31"/>
      <c r="AG679" s="31"/>
      <c r="AH679" s="31"/>
      <c r="AI679" s="31"/>
      <c r="AJ679" s="31"/>
      <c r="AK679" s="31"/>
      <c r="AL679" s="31"/>
    </row>
    <row r="680" spans="2:38" ht="12.75" customHeight="1">
      <c r="B680" s="3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c r="AA680" s="31"/>
      <c r="AB680" s="31"/>
      <c r="AC680" s="31"/>
      <c r="AD680" s="31"/>
      <c r="AE680" s="31"/>
      <c r="AF680" s="31"/>
      <c r="AG680" s="31"/>
      <c r="AH680" s="31"/>
      <c r="AI680" s="31"/>
      <c r="AJ680" s="31"/>
      <c r="AK680" s="31"/>
      <c r="AL680" s="31"/>
    </row>
    <row r="681" spans="2:38" ht="12.75" customHeight="1">
      <c r="B681" s="3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c r="AA681" s="31"/>
      <c r="AB681" s="31"/>
      <c r="AC681" s="31"/>
      <c r="AD681" s="31"/>
      <c r="AE681" s="31"/>
      <c r="AF681" s="31"/>
      <c r="AG681" s="31"/>
      <c r="AH681" s="31"/>
      <c r="AI681" s="31"/>
      <c r="AJ681" s="31"/>
      <c r="AK681" s="31"/>
      <c r="AL681" s="31"/>
    </row>
    <row r="682" spans="2:38" ht="12.75" customHeight="1">
      <c r="B682" s="3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c r="AA682" s="31"/>
      <c r="AB682" s="31"/>
      <c r="AC682" s="31"/>
      <c r="AD682" s="31"/>
      <c r="AE682" s="31"/>
      <c r="AF682" s="31"/>
      <c r="AG682" s="31"/>
      <c r="AH682" s="31"/>
      <c r="AI682" s="31"/>
      <c r="AJ682" s="31"/>
      <c r="AK682" s="31"/>
      <c r="AL682" s="31"/>
    </row>
    <row r="683" spans="2:38" ht="12.75" customHeight="1">
      <c r="B683" s="3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c r="AA683" s="31"/>
      <c r="AB683" s="31"/>
      <c r="AC683" s="31"/>
      <c r="AD683" s="31"/>
      <c r="AE683" s="31"/>
      <c r="AF683" s="31"/>
      <c r="AG683" s="31"/>
      <c r="AH683" s="31"/>
      <c r="AI683" s="31"/>
      <c r="AJ683" s="31"/>
      <c r="AK683" s="31"/>
      <c r="AL683" s="31"/>
    </row>
    <row r="684" spans="2:38" ht="12.75" customHeight="1">
      <c r="B684" s="3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c r="AA684" s="31"/>
      <c r="AB684" s="31"/>
      <c r="AC684" s="31"/>
      <c r="AD684" s="31"/>
      <c r="AE684" s="31"/>
      <c r="AF684" s="31"/>
      <c r="AG684" s="31"/>
      <c r="AH684" s="31"/>
      <c r="AI684" s="31"/>
      <c r="AJ684" s="31"/>
      <c r="AK684" s="31"/>
      <c r="AL684" s="31"/>
    </row>
    <row r="685" spans="2:38" ht="12.75" customHeight="1">
      <c r="B685" s="3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c r="AA685" s="31"/>
      <c r="AB685" s="31"/>
      <c r="AC685" s="31"/>
      <c r="AD685" s="31"/>
      <c r="AE685" s="31"/>
      <c r="AF685" s="31"/>
      <c r="AG685" s="31"/>
      <c r="AH685" s="31"/>
      <c r="AI685" s="31"/>
      <c r="AJ685" s="31"/>
      <c r="AK685" s="31"/>
      <c r="AL685" s="31"/>
    </row>
    <row r="686" spans="2:38" ht="12.75" customHeight="1">
      <c r="B686" s="3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c r="AA686" s="31"/>
      <c r="AB686" s="31"/>
      <c r="AC686" s="31"/>
      <c r="AD686" s="31"/>
      <c r="AE686" s="31"/>
      <c r="AF686" s="31"/>
      <c r="AG686" s="31"/>
      <c r="AH686" s="31"/>
      <c r="AI686" s="31"/>
      <c r="AJ686" s="31"/>
      <c r="AK686" s="31"/>
      <c r="AL686" s="31"/>
    </row>
    <row r="687" spans="2:38" ht="12.75" customHeight="1">
      <c r="B687" s="3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c r="AA687" s="31"/>
      <c r="AB687" s="31"/>
      <c r="AC687" s="31"/>
      <c r="AD687" s="31"/>
      <c r="AE687" s="31"/>
      <c r="AF687" s="31"/>
      <c r="AG687" s="31"/>
      <c r="AH687" s="31"/>
      <c r="AI687" s="31"/>
      <c r="AJ687" s="31"/>
      <c r="AK687" s="31"/>
      <c r="AL687" s="31"/>
    </row>
    <row r="688" spans="2:38" ht="12.75" customHeight="1">
      <c r="B688" s="3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c r="AA688" s="31"/>
      <c r="AB688" s="31"/>
      <c r="AC688" s="31"/>
      <c r="AD688" s="31"/>
      <c r="AE688" s="31"/>
      <c r="AF688" s="31"/>
      <c r="AG688" s="31"/>
      <c r="AH688" s="31"/>
      <c r="AI688" s="31"/>
      <c r="AJ688" s="31"/>
      <c r="AK688" s="31"/>
      <c r="AL688" s="31"/>
    </row>
    <row r="689" spans="2:38" ht="12.75" customHeight="1">
      <c r="B689" s="3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c r="AA689" s="31"/>
      <c r="AB689" s="31"/>
      <c r="AC689" s="31"/>
      <c r="AD689" s="31"/>
      <c r="AE689" s="31"/>
      <c r="AF689" s="31"/>
      <c r="AG689" s="31"/>
      <c r="AH689" s="31"/>
      <c r="AI689" s="31"/>
      <c r="AJ689" s="31"/>
      <c r="AK689" s="31"/>
      <c r="AL689" s="31"/>
    </row>
    <row r="690" spans="2:38" ht="12.75" customHeight="1">
      <c r="B690" s="3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c r="AA690" s="31"/>
      <c r="AB690" s="31"/>
      <c r="AC690" s="31"/>
      <c r="AD690" s="31"/>
      <c r="AE690" s="31"/>
      <c r="AF690" s="31"/>
      <c r="AG690" s="31"/>
      <c r="AH690" s="31"/>
      <c r="AI690" s="31"/>
      <c r="AJ690" s="31"/>
      <c r="AK690" s="31"/>
      <c r="AL690" s="31"/>
    </row>
    <row r="691" spans="2:38" ht="12.75" customHeight="1">
      <c r="B691" s="3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c r="AA691" s="31"/>
      <c r="AB691" s="31"/>
      <c r="AC691" s="31"/>
      <c r="AD691" s="31"/>
      <c r="AE691" s="31"/>
      <c r="AF691" s="31"/>
      <c r="AG691" s="31"/>
      <c r="AH691" s="31"/>
      <c r="AI691" s="31"/>
      <c r="AJ691" s="31"/>
      <c r="AK691" s="31"/>
      <c r="AL691" s="31"/>
    </row>
    <row r="692" spans="2:38" ht="12.75" customHeight="1">
      <c r="B692" s="3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c r="AA692" s="31"/>
      <c r="AB692" s="31"/>
      <c r="AC692" s="31"/>
      <c r="AD692" s="31"/>
      <c r="AE692" s="31"/>
      <c r="AF692" s="31"/>
      <c r="AG692" s="31"/>
      <c r="AH692" s="31"/>
      <c r="AI692" s="31"/>
      <c r="AJ692" s="31"/>
      <c r="AK692" s="31"/>
      <c r="AL692" s="31"/>
    </row>
    <row r="693" spans="2:38" ht="12.75" customHeight="1">
      <c r="B693" s="3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c r="AA693" s="31"/>
      <c r="AB693" s="31"/>
      <c r="AC693" s="31"/>
      <c r="AD693" s="31"/>
      <c r="AE693" s="31"/>
      <c r="AF693" s="31"/>
      <c r="AG693" s="31"/>
      <c r="AH693" s="31"/>
      <c r="AI693" s="31"/>
      <c r="AJ693" s="31"/>
      <c r="AK693" s="31"/>
      <c r="AL693" s="31"/>
    </row>
    <row r="694" spans="2:38" ht="12.75" customHeight="1">
      <c r="B694" s="3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c r="AA694" s="31"/>
      <c r="AB694" s="31"/>
      <c r="AC694" s="31"/>
      <c r="AD694" s="31"/>
      <c r="AE694" s="31"/>
      <c r="AF694" s="31"/>
      <c r="AG694" s="31"/>
      <c r="AH694" s="31"/>
      <c r="AI694" s="31"/>
      <c r="AJ694" s="31"/>
      <c r="AK694" s="31"/>
      <c r="AL694" s="31"/>
    </row>
    <row r="695" spans="2:38" ht="12.75" customHeight="1">
      <c r="B695" s="3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c r="AA695" s="31"/>
      <c r="AB695" s="31"/>
      <c r="AC695" s="31"/>
      <c r="AD695" s="31"/>
      <c r="AE695" s="31"/>
      <c r="AF695" s="31"/>
      <c r="AG695" s="31"/>
      <c r="AH695" s="31"/>
      <c r="AI695" s="31"/>
      <c r="AJ695" s="31"/>
      <c r="AK695" s="31"/>
      <c r="AL695" s="31"/>
    </row>
    <row r="696" spans="2:38" ht="12.75" customHeight="1">
      <c r="B696" s="3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c r="AA696" s="31"/>
      <c r="AB696" s="31"/>
      <c r="AC696" s="31"/>
      <c r="AD696" s="31"/>
      <c r="AE696" s="31"/>
      <c r="AF696" s="31"/>
      <c r="AG696" s="31"/>
      <c r="AH696" s="31"/>
      <c r="AI696" s="31"/>
      <c r="AJ696" s="31"/>
      <c r="AK696" s="31"/>
      <c r="AL696" s="31"/>
    </row>
    <row r="697" spans="2:38" ht="12.75" customHeight="1">
      <c r="B697" s="3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c r="AA697" s="31"/>
      <c r="AB697" s="31"/>
      <c r="AC697" s="31"/>
      <c r="AD697" s="31"/>
      <c r="AE697" s="31"/>
      <c r="AF697" s="31"/>
      <c r="AG697" s="31"/>
      <c r="AH697" s="31"/>
      <c r="AI697" s="31"/>
      <c r="AJ697" s="31"/>
      <c r="AK697" s="31"/>
      <c r="AL697" s="31"/>
    </row>
    <row r="698" spans="2:38" ht="12.75" customHeight="1">
      <c r="B698" s="3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c r="AA698" s="31"/>
      <c r="AB698" s="31"/>
      <c r="AC698" s="31"/>
      <c r="AD698" s="31"/>
      <c r="AE698" s="31"/>
      <c r="AF698" s="31"/>
      <c r="AG698" s="31"/>
      <c r="AH698" s="31"/>
      <c r="AI698" s="31"/>
      <c r="AJ698" s="31"/>
      <c r="AK698" s="31"/>
      <c r="AL698" s="31"/>
    </row>
    <row r="699" spans="2:38" ht="12.75" customHeight="1">
      <c r="B699" s="3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c r="AA699" s="31"/>
      <c r="AB699" s="31"/>
      <c r="AC699" s="31"/>
      <c r="AD699" s="31"/>
      <c r="AE699" s="31"/>
      <c r="AF699" s="31"/>
      <c r="AG699" s="31"/>
      <c r="AH699" s="31"/>
      <c r="AI699" s="31"/>
      <c r="AJ699" s="31"/>
      <c r="AK699" s="31"/>
      <c r="AL699" s="31"/>
    </row>
    <row r="700" spans="2:38" ht="12.75" customHeight="1">
      <c r="B700" s="3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c r="AA700" s="31"/>
      <c r="AB700" s="31"/>
      <c r="AC700" s="31"/>
      <c r="AD700" s="31"/>
      <c r="AE700" s="31"/>
      <c r="AF700" s="31"/>
      <c r="AG700" s="31"/>
      <c r="AH700" s="31"/>
      <c r="AI700" s="31"/>
      <c r="AJ700" s="31"/>
      <c r="AK700" s="31"/>
      <c r="AL700" s="31"/>
    </row>
    <row r="701" spans="2:38" ht="12.75" customHeight="1">
      <c r="B701" s="3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c r="AA701" s="31"/>
      <c r="AB701" s="31"/>
      <c r="AC701" s="31"/>
      <c r="AD701" s="31"/>
      <c r="AE701" s="31"/>
      <c r="AF701" s="31"/>
      <c r="AG701" s="31"/>
      <c r="AH701" s="31"/>
      <c r="AI701" s="31"/>
      <c r="AJ701" s="31"/>
      <c r="AK701" s="31"/>
      <c r="AL701" s="31"/>
    </row>
    <row r="702" spans="2:38" ht="12.75" customHeight="1">
      <c r="B702" s="3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c r="AA702" s="31"/>
      <c r="AB702" s="31"/>
      <c r="AC702" s="31"/>
      <c r="AD702" s="31"/>
      <c r="AE702" s="31"/>
      <c r="AF702" s="31"/>
      <c r="AG702" s="31"/>
      <c r="AH702" s="31"/>
      <c r="AI702" s="31"/>
      <c r="AJ702" s="31"/>
      <c r="AK702" s="31"/>
      <c r="AL702" s="31"/>
    </row>
    <row r="703" spans="2:38" ht="12.75" customHeight="1">
      <c r="B703" s="3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c r="AA703" s="31"/>
      <c r="AB703" s="31"/>
      <c r="AC703" s="31"/>
      <c r="AD703" s="31"/>
      <c r="AE703" s="31"/>
      <c r="AF703" s="31"/>
      <c r="AG703" s="31"/>
      <c r="AH703" s="31"/>
      <c r="AI703" s="31"/>
      <c r="AJ703" s="31"/>
      <c r="AK703" s="31"/>
      <c r="AL703" s="31"/>
    </row>
    <row r="704" spans="2:38" ht="12.75" customHeight="1">
      <c r="B704" s="3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c r="AA704" s="31"/>
      <c r="AB704" s="31"/>
      <c r="AC704" s="31"/>
      <c r="AD704" s="31"/>
      <c r="AE704" s="31"/>
      <c r="AF704" s="31"/>
      <c r="AG704" s="31"/>
      <c r="AH704" s="31"/>
      <c r="AI704" s="31"/>
      <c r="AJ704" s="31"/>
      <c r="AK704" s="31"/>
      <c r="AL704" s="31"/>
    </row>
    <row r="705" spans="2:38" ht="12.75" customHeight="1">
      <c r="B705" s="3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c r="AA705" s="31"/>
      <c r="AB705" s="31"/>
      <c r="AC705" s="31"/>
      <c r="AD705" s="31"/>
      <c r="AE705" s="31"/>
      <c r="AF705" s="31"/>
      <c r="AG705" s="31"/>
      <c r="AH705" s="31"/>
      <c r="AI705" s="31"/>
      <c r="AJ705" s="31"/>
      <c r="AK705" s="31"/>
      <c r="AL705" s="31"/>
    </row>
    <row r="706" spans="2:38" ht="12.75" customHeight="1">
      <c r="B706" s="3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c r="AA706" s="31"/>
      <c r="AB706" s="31"/>
      <c r="AC706" s="31"/>
      <c r="AD706" s="31"/>
      <c r="AE706" s="31"/>
      <c r="AF706" s="31"/>
      <c r="AG706" s="31"/>
      <c r="AH706" s="31"/>
      <c r="AI706" s="31"/>
      <c r="AJ706" s="31"/>
      <c r="AK706" s="31"/>
      <c r="AL706" s="31"/>
    </row>
    <row r="707" spans="2:38" ht="12.75" customHeight="1">
      <c r="B707" s="3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c r="AA707" s="31"/>
      <c r="AB707" s="31"/>
      <c r="AC707" s="31"/>
      <c r="AD707" s="31"/>
      <c r="AE707" s="31"/>
      <c r="AF707" s="31"/>
      <c r="AG707" s="31"/>
      <c r="AH707" s="31"/>
      <c r="AI707" s="31"/>
      <c r="AJ707" s="31"/>
      <c r="AK707" s="31"/>
      <c r="AL707" s="31"/>
    </row>
    <row r="708" spans="2:38" ht="12.75" customHeight="1">
      <c r="B708" s="3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c r="AA708" s="31"/>
      <c r="AB708" s="31"/>
      <c r="AC708" s="31"/>
      <c r="AD708" s="31"/>
      <c r="AE708" s="31"/>
      <c r="AF708" s="31"/>
      <c r="AG708" s="31"/>
      <c r="AH708" s="31"/>
      <c r="AI708" s="31"/>
      <c r="AJ708" s="31"/>
      <c r="AK708" s="31"/>
      <c r="AL708" s="31"/>
    </row>
    <row r="709" spans="2:38" ht="12.75" customHeight="1">
      <c r="B709" s="3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c r="AA709" s="31"/>
      <c r="AB709" s="31"/>
      <c r="AC709" s="31"/>
      <c r="AD709" s="31"/>
      <c r="AE709" s="31"/>
      <c r="AF709" s="31"/>
      <c r="AG709" s="31"/>
      <c r="AH709" s="31"/>
      <c r="AI709" s="31"/>
      <c r="AJ709" s="31"/>
      <c r="AK709" s="31"/>
      <c r="AL709" s="31"/>
    </row>
    <row r="710" spans="2:38" ht="12.75" customHeight="1">
      <c r="B710" s="3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c r="AA710" s="31"/>
      <c r="AB710" s="31"/>
      <c r="AC710" s="31"/>
      <c r="AD710" s="31"/>
      <c r="AE710" s="31"/>
      <c r="AF710" s="31"/>
      <c r="AG710" s="31"/>
      <c r="AH710" s="31"/>
      <c r="AI710" s="31"/>
      <c r="AJ710" s="31"/>
      <c r="AK710" s="31"/>
      <c r="AL710" s="31"/>
    </row>
    <row r="711" spans="2:38" ht="12.75" customHeight="1">
      <c r="B711" s="3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c r="AA711" s="31"/>
      <c r="AB711" s="31"/>
      <c r="AC711" s="31"/>
      <c r="AD711" s="31"/>
      <c r="AE711" s="31"/>
      <c r="AF711" s="31"/>
      <c r="AG711" s="31"/>
      <c r="AH711" s="31"/>
      <c r="AI711" s="31"/>
      <c r="AJ711" s="31"/>
      <c r="AK711" s="31"/>
      <c r="AL711" s="31"/>
    </row>
    <row r="712" spans="2:38" ht="12.75" customHeight="1">
      <c r="B712" s="3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c r="AA712" s="31"/>
      <c r="AB712" s="31"/>
      <c r="AC712" s="31"/>
      <c r="AD712" s="31"/>
      <c r="AE712" s="31"/>
      <c r="AF712" s="31"/>
      <c r="AG712" s="31"/>
      <c r="AH712" s="31"/>
      <c r="AI712" s="31"/>
      <c r="AJ712" s="31"/>
      <c r="AK712" s="31"/>
      <c r="AL712" s="31"/>
    </row>
    <row r="713" spans="2:38" ht="12.75" customHeight="1">
      <c r="B713" s="3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c r="AA713" s="31"/>
      <c r="AB713" s="31"/>
      <c r="AC713" s="31"/>
      <c r="AD713" s="31"/>
      <c r="AE713" s="31"/>
      <c r="AF713" s="31"/>
      <c r="AG713" s="31"/>
      <c r="AH713" s="31"/>
      <c r="AI713" s="31"/>
      <c r="AJ713" s="31"/>
      <c r="AK713" s="31"/>
      <c r="AL713" s="31"/>
    </row>
    <row r="714" spans="2:38" ht="12.75" customHeight="1">
      <c r="B714" s="3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c r="AA714" s="31"/>
      <c r="AB714" s="31"/>
      <c r="AC714" s="31"/>
      <c r="AD714" s="31"/>
      <c r="AE714" s="31"/>
      <c r="AF714" s="31"/>
      <c r="AG714" s="31"/>
      <c r="AH714" s="31"/>
      <c r="AI714" s="31"/>
      <c r="AJ714" s="31"/>
      <c r="AK714" s="31"/>
      <c r="AL714" s="31"/>
    </row>
    <row r="715" spans="2:38" ht="12.75" customHeight="1">
      <c r="B715" s="3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c r="AA715" s="31"/>
      <c r="AB715" s="31"/>
      <c r="AC715" s="31"/>
      <c r="AD715" s="31"/>
      <c r="AE715" s="31"/>
      <c r="AF715" s="31"/>
      <c r="AG715" s="31"/>
      <c r="AH715" s="31"/>
      <c r="AI715" s="31"/>
      <c r="AJ715" s="31"/>
      <c r="AK715" s="31"/>
      <c r="AL715" s="31"/>
    </row>
    <row r="716" spans="2:38" ht="12.75" customHeight="1">
      <c r="B716" s="3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c r="AA716" s="31"/>
      <c r="AB716" s="31"/>
      <c r="AC716" s="31"/>
      <c r="AD716" s="31"/>
      <c r="AE716" s="31"/>
      <c r="AF716" s="31"/>
      <c r="AG716" s="31"/>
      <c r="AH716" s="31"/>
      <c r="AI716" s="31"/>
      <c r="AJ716" s="31"/>
      <c r="AK716" s="31"/>
      <c r="AL716" s="31"/>
    </row>
    <row r="717" spans="2:38" ht="12.75" customHeight="1">
      <c r="B717" s="3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c r="AA717" s="31"/>
      <c r="AB717" s="31"/>
      <c r="AC717" s="31"/>
      <c r="AD717" s="31"/>
      <c r="AE717" s="31"/>
      <c r="AF717" s="31"/>
      <c r="AG717" s="31"/>
      <c r="AH717" s="31"/>
      <c r="AI717" s="31"/>
      <c r="AJ717" s="31"/>
      <c r="AK717" s="31"/>
      <c r="AL717" s="31"/>
    </row>
    <row r="718" spans="2:38" ht="12.75" customHeight="1">
      <c r="B718" s="3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c r="AA718" s="31"/>
      <c r="AB718" s="31"/>
      <c r="AC718" s="31"/>
      <c r="AD718" s="31"/>
      <c r="AE718" s="31"/>
      <c r="AF718" s="31"/>
      <c r="AG718" s="31"/>
      <c r="AH718" s="31"/>
      <c r="AI718" s="31"/>
      <c r="AJ718" s="31"/>
      <c r="AK718" s="31"/>
      <c r="AL718" s="31"/>
    </row>
    <row r="719" spans="2:38" ht="12.75" customHeight="1">
      <c r="B719" s="3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c r="AA719" s="31"/>
      <c r="AB719" s="31"/>
      <c r="AC719" s="31"/>
      <c r="AD719" s="31"/>
      <c r="AE719" s="31"/>
      <c r="AF719" s="31"/>
      <c r="AG719" s="31"/>
      <c r="AH719" s="31"/>
      <c r="AI719" s="31"/>
      <c r="AJ719" s="31"/>
      <c r="AK719" s="31"/>
      <c r="AL719" s="31"/>
    </row>
    <row r="720" spans="2:38" ht="12.75" customHeight="1">
      <c r="B720" s="3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c r="AA720" s="31"/>
      <c r="AB720" s="31"/>
      <c r="AC720" s="31"/>
      <c r="AD720" s="31"/>
      <c r="AE720" s="31"/>
      <c r="AF720" s="31"/>
      <c r="AG720" s="31"/>
      <c r="AH720" s="31"/>
      <c r="AI720" s="31"/>
      <c r="AJ720" s="31"/>
      <c r="AK720" s="31"/>
      <c r="AL720" s="31"/>
    </row>
    <row r="721" spans="2:38" ht="12.75" customHeight="1">
      <c r="B721" s="3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c r="AA721" s="31"/>
      <c r="AB721" s="31"/>
      <c r="AC721" s="31"/>
      <c r="AD721" s="31"/>
      <c r="AE721" s="31"/>
      <c r="AF721" s="31"/>
      <c r="AG721" s="31"/>
      <c r="AH721" s="31"/>
      <c r="AI721" s="31"/>
      <c r="AJ721" s="31"/>
      <c r="AK721" s="31"/>
      <c r="AL721" s="31"/>
    </row>
    <row r="722" spans="2:38" ht="12.75" customHeight="1">
      <c r="B722" s="3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c r="AA722" s="31"/>
      <c r="AB722" s="31"/>
      <c r="AC722" s="31"/>
      <c r="AD722" s="31"/>
      <c r="AE722" s="31"/>
      <c r="AF722" s="31"/>
      <c r="AG722" s="31"/>
      <c r="AH722" s="31"/>
      <c r="AI722" s="31"/>
      <c r="AJ722" s="31"/>
      <c r="AK722" s="31"/>
      <c r="AL722" s="31"/>
    </row>
    <row r="723" spans="2:38" ht="12.75" customHeight="1">
      <c r="B723" s="3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c r="AA723" s="31"/>
      <c r="AB723" s="31"/>
      <c r="AC723" s="31"/>
      <c r="AD723" s="31"/>
      <c r="AE723" s="31"/>
      <c r="AF723" s="31"/>
      <c r="AG723" s="31"/>
      <c r="AH723" s="31"/>
      <c r="AI723" s="31"/>
      <c r="AJ723" s="31"/>
      <c r="AK723" s="31"/>
      <c r="AL723" s="31"/>
    </row>
    <row r="724" spans="2:38" ht="12.75" customHeight="1">
      <c r="B724" s="3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c r="AA724" s="31"/>
      <c r="AB724" s="31"/>
      <c r="AC724" s="31"/>
      <c r="AD724" s="31"/>
      <c r="AE724" s="31"/>
      <c r="AF724" s="31"/>
      <c r="AG724" s="31"/>
      <c r="AH724" s="31"/>
      <c r="AI724" s="31"/>
      <c r="AJ724" s="31"/>
      <c r="AK724" s="31"/>
      <c r="AL724" s="31"/>
    </row>
    <row r="725" spans="2:38" ht="12.75" customHeight="1">
      <c r="B725" s="3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c r="AA725" s="31"/>
      <c r="AB725" s="31"/>
      <c r="AC725" s="31"/>
      <c r="AD725" s="31"/>
      <c r="AE725" s="31"/>
      <c r="AF725" s="31"/>
      <c r="AG725" s="31"/>
      <c r="AH725" s="31"/>
      <c r="AI725" s="31"/>
      <c r="AJ725" s="31"/>
      <c r="AK725" s="31"/>
      <c r="AL725" s="31"/>
    </row>
    <row r="726" spans="2:38" ht="12.75" customHeight="1">
      <c r="B726" s="3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c r="AA726" s="31"/>
      <c r="AB726" s="31"/>
      <c r="AC726" s="31"/>
      <c r="AD726" s="31"/>
      <c r="AE726" s="31"/>
      <c r="AF726" s="31"/>
      <c r="AG726" s="31"/>
      <c r="AH726" s="31"/>
      <c r="AI726" s="31"/>
      <c r="AJ726" s="31"/>
      <c r="AK726" s="31"/>
      <c r="AL726" s="31"/>
    </row>
    <row r="727" spans="2:38" ht="12.75" customHeight="1">
      <c r="B727" s="3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c r="AA727" s="31"/>
      <c r="AB727" s="31"/>
      <c r="AC727" s="31"/>
      <c r="AD727" s="31"/>
      <c r="AE727" s="31"/>
      <c r="AF727" s="31"/>
      <c r="AG727" s="31"/>
      <c r="AH727" s="31"/>
      <c r="AI727" s="31"/>
      <c r="AJ727" s="31"/>
      <c r="AK727" s="31"/>
      <c r="AL727" s="31"/>
    </row>
    <row r="728" spans="2:38" ht="12.75" customHeight="1">
      <c r="B728" s="3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c r="AA728" s="31"/>
      <c r="AB728" s="31"/>
      <c r="AC728" s="31"/>
      <c r="AD728" s="31"/>
      <c r="AE728" s="31"/>
      <c r="AF728" s="31"/>
      <c r="AG728" s="31"/>
      <c r="AH728" s="31"/>
      <c r="AI728" s="31"/>
      <c r="AJ728" s="31"/>
      <c r="AK728" s="31"/>
      <c r="AL728" s="31"/>
    </row>
    <row r="729" spans="2:38" ht="12.75" customHeight="1">
      <c r="B729" s="3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c r="AA729" s="31"/>
      <c r="AB729" s="31"/>
      <c r="AC729" s="31"/>
      <c r="AD729" s="31"/>
      <c r="AE729" s="31"/>
      <c r="AF729" s="31"/>
      <c r="AG729" s="31"/>
      <c r="AH729" s="31"/>
      <c r="AI729" s="31"/>
      <c r="AJ729" s="31"/>
      <c r="AK729" s="31"/>
      <c r="AL729" s="31"/>
    </row>
    <row r="730" spans="2:38" ht="12.75" customHeight="1">
      <c r="B730" s="3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c r="AA730" s="31"/>
      <c r="AB730" s="31"/>
      <c r="AC730" s="31"/>
      <c r="AD730" s="31"/>
      <c r="AE730" s="31"/>
      <c r="AF730" s="31"/>
      <c r="AG730" s="31"/>
      <c r="AH730" s="31"/>
      <c r="AI730" s="31"/>
      <c r="AJ730" s="31"/>
      <c r="AK730" s="31"/>
      <c r="AL730" s="31"/>
    </row>
    <row r="731" spans="2:38" ht="12.75" customHeight="1">
      <c r="B731" s="3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c r="AA731" s="31"/>
      <c r="AB731" s="31"/>
      <c r="AC731" s="31"/>
      <c r="AD731" s="31"/>
      <c r="AE731" s="31"/>
      <c r="AF731" s="31"/>
      <c r="AG731" s="31"/>
      <c r="AH731" s="31"/>
      <c r="AI731" s="31"/>
      <c r="AJ731" s="31"/>
      <c r="AK731" s="31"/>
      <c r="AL731" s="31"/>
    </row>
    <row r="732" spans="2:38" ht="12.75" customHeight="1">
      <c r="B732" s="3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c r="AA732" s="31"/>
      <c r="AB732" s="31"/>
      <c r="AC732" s="31"/>
      <c r="AD732" s="31"/>
      <c r="AE732" s="31"/>
      <c r="AF732" s="31"/>
      <c r="AG732" s="31"/>
      <c r="AH732" s="31"/>
      <c r="AI732" s="31"/>
      <c r="AJ732" s="31"/>
      <c r="AK732" s="31"/>
      <c r="AL732" s="31"/>
    </row>
    <row r="733" spans="2:38" ht="12.75" customHeight="1">
      <c r="B733" s="3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c r="AA733" s="31"/>
      <c r="AB733" s="31"/>
      <c r="AC733" s="31"/>
      <c r="AD733" s="31"/>
      <c r="AE733" s="31"/>
      <c r="AF733" s="31"/>
      <c r="AG733" s="31"/>
      <c r="AH733" s="31"/>
      <c r="AI733" s="31"/>
      <c r="AJ733" s="31"/>
      <c r="AK733" s="31"/>
      <c r="AL733" s="31"/>
    </row>
    <row r="734" spans="2:38" ht="12.75" customHeight="1">
      <c r="B734" s="3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c r="AA734" s="31"/>
      <c r="AB734" s="31"/>
      <c r="AC734" s="31"/>
      <c r="AD734" s="31"/>
      <c r="AE734" s="31"/>
      <c r="AF734" s="31"/>
      <c r="AG734" s="31"/>
      <c r="AH734" s="31"/>
      <c r="AI734" s="31"/>
      <c r="AJ734" s="31"/>
      <c r="AK734" s="31"/>
      <c r="AL734" s="31"/>
    </row>
    <row r="735" spans="2:38" ht="12.75" customHeight="1">
      <c r="B735" s="3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c r="AA735" s="31"/>
      <c r="AB735" s="31"/>
      <c r="AC735" s="31"/>
      <c r="AD735" s="31"/>
      <c r="AE735" s="31"/>
      <c r="AF735" s="31"/>
      <c r="AG735" s="31"/>
      <c r="AH735" s="31"/>
      <c r="AI735" s="31"/>
      <c r="AJ735" s="31"/>
      <c r="AK735" s="31"/>
      <c r="AL735" s="31"/>
    </row>
    <row r="736" spans="2:38" ht="12.75" customHeight="1">
      <c r="B736" s="3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c r="AA736" s="31"/>
      <c r="AB736" s="31"/>
      <c r="AC736" s="31"/>
      <c r="AD736" s="31"/>
      <c r="AE736" s="31"/>
      <c r="AF736" s="31"/>
      <c r="AG736" s="31"/>
      <c r="AH736" s="31"/>
      <c r="AI736" s="31"/>
      <c r="AJ736" s="31"/>
      <c r="AK736" s="31"/>
      <c r="AL736" s="31"/>
    </row>
    <row r="737" spans="2:38" ht="12.75" customHeight="1">
      <c r="B737" s="3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c r="AA737" s="31"/>
      <c r="AB737" s="31"/>
      <c r="AC737" s="31"/>
      <c r="AD737" s="31"/>
      <c r="AE737" s="31"/>
      <c r="AF737" s="31"/>
      <c r="AG737" s="31"/>
      <c r="AH737" s="31"/>
      <c r="AI737" s="31"/>
      <c r="AJ737" s="31"/>
      <c r="AK737" s="31"/>
      <c r="AL737" s="31"/>
    </row>
    <row r="738" spans="2:38" ht="12.75" customHeight="1">
      <c r="B738" s="3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c r="AA738" s="31"/>
      <c r="AB738" s="31"/>
      <c r="AC738" s="31"/>
      <c r="AD738" s="31"/>
      <c r="AE738" s="31"/>
      <c r="AF738" s="31"/>
      <c r="AG738" s="31"/>
      <c r="AH738" s="31"/>
      <c r="AI738" s="31"/>
      <c r="AJ738" s="31"/>
      <c r="AK738" s="31"/>
      <c r="AL738" s="31"/>
    </row>
    <row r="739" spans="2:38" ht="12.75" customHeight="1">
      <c r="B739" s="3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c r="AA739" s="31"/>
      <c r="AB739" s="31"/>
      <c r="AC739" s="31"/>
      <c r="AD739" s="31"/>
      <c r="AE739" s="31"/>
      <c r="AF739" s="31"/>
      <c r="AG739" s="31"/>
      <c r="AH739" s="31"/>
      <c r="AI739" s="31"/>
      <c r="AJ739" s="31"/>
      <c r="AK739" s="31"/>
      <c r="AL739" s="31"/>
    </row>
    <row r="740" spans="2:38" ht="12.75" customHeight="1">
      <c r="B740" s="3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c r="AA740" s="31"/>
      <c r="AB740" s="31"/>
      <c r="AC740" s="31"/>
      <c r="AD740" s="31"/>
      <c r="AE740" s="31"/>
      <c r="AF740" s="31"/>
      <c r="AG740" s="31"/>
      <c r="AH740" s="31"/>
      <c r="AI740" s="31"/>
      <c r="AJ740" s="31"/>
      <c r="AK740" s="31"/>
      <c r="AL740" s="31"/>
    </row>
    <row r="741" spans="2:38" ht="12.75" customHeight="1">
      <c r="B741" s="3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c r="AA741" s="31"/>
      <c r="AB741" s="31"/>
      <c r="AC741" s="31"/>
      <c r="AD741" s="31"/>
      <c r="AE741" s="31"/>
      <c r="AF741" s="31"/>
      <c r="AG741" s="31"/>
      <c r="AH741" s="31"/>
      <c r="AI741" s="31"/>
      <c r="AJ741" s="31"/>
      <c r="AK741" s="31"/>
      <c r="AL741" s="31"/>
    </row>
    <row r="742" spans="2:38" ht="12.75" customHeight="1">
      <c r="B742" s="3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c r="AA742" s="31"/>
      <c r="AB742" s="31"/>
      <c r="AC742" s="31"/>
      <c r="AD742" s="31"/>
      <c r="AE742" s="31"/>
      <c r="AF742" s="31"/>
      <c r="AG742" s="31"/>
      <c r="AH742" s="31"/>
      <c r="AI742" s="31"/>
      <c r="AJ742" s="31"/>
      <c r="AK742" s="31"/>
      <c r="AL742" s="31"/>
    </row>
    <row r="743" spans="2:38" ht="12.75" customHeight="1">
      <c r="B743" s="3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c r="AA743" s="31"/>
      <c r="AB743" s="31"/>
      <c r="AC743" s="31"/>
      <c r="AD743" s="31"/>
      <c r="AE743" s="31"/>
      <c r="AF743" s="31"/>
      <c r="AG743" s="31"/>
      <c r="AH743" s="31"/>
      <c r="AI743" s="31"/>
      <c r="AJ743" s="31"/>
      <c r="AK743" s="31"/>
      <c r="AL743" s="31"/>
    </row>
    <row r="744" spans="2:38" ht="12.75" customHeight="1">
      <c r="B744" s="3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c r="AA744" s="31"/>
      <c r="AB744" s="31"/>
      <c r="AC744" s="31"/>
      <c r="AD744" s="31"/>
      <c r="AE744" s="31"/>
      <c r="AF744" s="31"/>
      <c r="AG744" s="31"/>
      <c r="AH744" s="31"/>
      <c r="AI744" s="31"/>
      <c r="AJ744" s="31"/>
      <c r="AK744" s="31"/>
      <c r="AL744" s="31"/>
    </row>
    <row r="745" spans="2:38" ht="12.75" customHeight="1">
      <c r="B745" s="3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c r="AA745" s="31"/>
      <c r="AB745" s="31"/>
      <c r="AC745" s="31"/>
      <c r="AD745" s="31"/>
      <c r="AE745" s="31"/>
      <c r="AF745" s="31"/>
      <c r="AG745" s="31"/>
      <c r="AH745" s="31"/>
      <c r="AI745" s="31"/>
      <c r="AJ745" s="31"/>
      <c r="AK745" s="31"/>
      <c r="AL745" s="31"/>
    </row>
    <row r="746" spans="2:38" ht="12.75" customHeight="1">
      <c r="B746" s="3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c r="AA746" s="31"/>
      <c r="AB746" s="31"/>
      <c r="AC746" s="31"/>
      <c r="AD746" s="31"/>
      <c r="AE746" s="31"/>
      <c r="AF746" s="31"/>
      <c r="AG746" s="31"/>
      <c r="AH746" s="31"/>
      <c r="AI746" s="31"/>
      <c r="AJ746" s="31"/>
      <c r="AK746" s="31"/>
      <c r="AL746" s="31"/>
    </row>
    <row r="747" spans="2:38" ht="12.75" customHeight="1">
      <c r="B747" s="3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c r="AA747" s="31"/>
      <c r="AB747" s="31"/>
      <c r="AC747" s="31"/>
      <c r="AD747" s="31"/>
      <c r="AE747" s="31"/>
      <c r="AF747" s="31"/>
      <c r="AG747" s="31"/>
      <c r="AH747" s="31"/>
      <c r="AI747" s="31"/>
      <c r="AJ747" s="31"/>
      <c r="AK747" s="31"/>
      <c r="AL747" s="31"/>
    </row>
    <row r="748" spans="2:38" ht="12.75" customHeight="1">
      <c r="B748" s="3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c r="AA748" s="31"/>
      <c r="AB748" s="31"/>
      <c r="AC748" s="31"/>
      <c r="AD748" s="31"/>
      <c r="AE748" s="31"/>
      <c r="AF748" s="31"/>
      <c r="AG748" s="31"/>
      <c r="AH748" s="31"/>
      <c r="AI748" s="31"/>
      <c r="AJ748" s="31"/>
      <c r="AK748" s="31"/>
      <c r="AL748" s="31"/>
    </row>
    <row r="749" spans="2:38" ht="12.75" customHeight="1">
      <c r="B749" s="3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c r="AA749" s="31"/>
      <c r="AB749" s="31"/>
      <c r="AC749" s="31"/>
      <c r="AD749" s="31"/>
      <c r="AE749" s="31"/>
      <c r="AF749" s="31"/>
      <c r="AG749" s="31"/>
      <c r="AH749" s="31"/>
      <c r="AI749" s="31"/>
      <c r="AJ749" s="31"/>
      <c r="AK749" s="31"/>
      <c r="AL749" s="31"/>
    </row>
    <row r="750" spans="2:38" ht="12.75" customHeight="1">
      <c r="B750" s="3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c r="AA750" s="31"/>
      <c r="AB750" s="31"/>
      <c r="AC750" s="31"/>
      <c r="AD750" s="31"/>
      <c r="AE750" s="31"/>
      <c r="AF750" s="31"/>
      <c r="AG750" s="31"/>
      <c r="AH750" s="31"/>
      <c r="AI750" s="31"/>
      <c r="AJ750" s="31"/>
      <c r="AK750" s="31"/>
      <c r="AL750" s="31"/>
    </row>
    <row r="751" spans="2:38" ht="12.75" customHeight="1">
      <c r="B751" s="3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c r="AA751" s="31"/>
      <c r="AB751" s="31"/>
      <c r="AC751" s="31"/>
      <c r="AD751" s="31"/>
      <c r="AE751" s="31"/>
      <c r="AF751" s="31"/>
      <c r="AG751" s="31"/>
      <c r="AH751" s="31"/>
      <c r="AI751" s="31"/>
      <c r="AJ751" s="31"/>
      <c r="AK751" s="31"/>
      <c r="AL751" s="31"/>
    </row>
    <row r="752" spans="2:38" ht="12.75" customHeight="1">
      <c r="B752" s="3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c r="AA752" s="31"/>
      <c r="AB752" s="31"/>
      <c r="AC752" s="31"/>
      <c r="AD752" s="31"/>
      <c r="AE752" s="31"/>
      <c r="AF752" s="31"/>
      <c r="AG752" s="31"/>
      <c r="AH752" s="31"/>
      <c r="AI752" s="31"/>
      <c r="AJ752" s="31"/>
      <c r="AK752" s="31"/>
      <c r="AL752" s="31"/>
    </row>
    <row r="753" spans="2:38" ht="12.75" customHeight="1">
      <c r="B753" s="3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c r="AA753" s="31"/>
      <c r="AB753" s="31"/>
      <c r="AC753" s="31"/>
      <c r="AD753" s="31"/>
      <c r="AE753" s="31"/>
      <c r="AF753" s="31"/>
      <c r="AG753" s="31"/>
      <c r="AH753" s="31"/>
      <c r="AI753" s="31"/>
      <c r="AJ753" s="31"/>
      <c r="AK753" s="31"/>
      <c r="AL753" s="31"/>
    </row>
    <row r="754" spans="2:38" ht="12.75" customHeight="1">
      <c r="B754" s="3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c r="AA754" s="31"/>
      <c r="AB754" s="31"/>
      <c r="AC754" s="31"/>
      <c r="AD754" s="31"/>
      <c r="AE754" s="31"/>
      <c r="AF754" s="31"/>
      <c r="AG754" s="31"/>
      <c r="AH754" s="31"/>
      <c r="AI754" s="31"/>
      <c r="AJ754" s="31"/>
      <c r="AK754" s="31"/>
      <c r="AL754" s="31"/>
    </row>
    <row r="755" spans="2:38" ht="12.75" customHeight="1">
      <c r="B755" s="3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c r="AA755" s="31"/>
      <c r="AB755" s="31"/>
      <c r="AC755" s="31"/>
      <c r="AD755" s="31"/>
      <c r="AE755" s="31"/>
      <c r="AF755" s="31"/>
      <c r="AG755" s="31"/>
      <c r="AH755" s="31"/>
      <c r="AI755" s="31"/>
      <c r="AJ755" s="31"/>
      <c r="AK755" s="31"/>
      <c r="AL755" s="31"/>
    </row>
    <row r="756" spans="2:38" ht="12.75" customHeight="1">
      <c r="B756" s="3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c r="AA756" s="31"/>
      <c r="AB756" s="31"/>
      <c r="AC756" s="31"/>
      <c r="AD756" s="31"/>
      <c r="AE756" s="31"/>
      <c r="AF756" s="31"/>
      <c r="AG756" s="31"/>
      <c r="AH756" s="31"/>
      <c r="AI756" s="31"/>
      <c r="AJ756" s="31"/>
      <c r="AK756" s="31"/>
      <c r="AL756" s="31"/>
    </row>
    <row r="757" spans="2:38" ht="12.75" customHeight="1">
      <c r="B757" s="3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c r="AA757" s="31"/>
      <c r="AB757" s="31"/>
      <c r="AC757" s="31"/>
      <c r="AD757" s="31"/>
      <c r="AE757" s="31"/>
      <c r="AF757" s="31"/>
      <c r="AG757" s="31"/>
      <c r="AH757" s="31"/>
      <c r="AI757" s="31"/>
      <c r="AJ757" s="31"/>
      <c r="AK757" s="31"/>
      <c r="AL757" s="31"/>
    </row>
    <row r="758" spans="2:38" ht="12.75" customHeight="1">
      <c r="B758" s="3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c r="AA758" s="31"/>
      <c r="AB758" s="31"/>
      <c r="AC758" s="31"/>
      <c r="AD758" s="31"/>
      <c r="AE758" s="31"/>
      <c r="AF758" s="31"/>
      <c r="AG758" s="31"/>
      <c r="AH758" s="31"/>
      <c r="AI758" s="31"/>
      <c r="AJ758" s="31"/>
      <c r="AK758" s="31"/>
      <c r="AL758" s="31"/>
    </row>
    <row r="759" spans="2:38" ht="12.75" customHeight="1">
      <c r="B759" s="3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c r="AA759" s="31"/>
      <c r="AB759" s="31"/>
      <c r="AC759" s="31"/>
      <c r="AD759" s="31"/>
      <c r="AE759" s="31"/>
      <c r="AF759" s="31"/>
      <c r="AG759" s="31"/>
      <c r="AH759" s="31"/>
      <c r="AI759" s="31"/>
      <c r="AJ759" s="31"/>
      <c r="AK759" s="31"/>
      <c r="AL759" s="31"/>
    </row>
    <row r="760" spans="2:38" ht="12.75" customHeight="1">
      <c r="B760" s="3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c r="AA760" s="31"/>
      <c r="AB760" s="31"/>
      <c r="AC760" s="31"/>
      <c r="AD760" s="31"/>
      <c r="AE760" s="31"/>
      <c r="AF760" s="31"/>
      <c r="AG760" s="31"/>
      <c r="AH760" s="31"/>
      <c r="AI760" s="31"/>
      <c r="AJ760" s="31"/>
      <c r="AK760" s="31"/>
      <c r="AL760" s="31"/>
    </row>
    <row r="761" spans="2:38" ht="12.75" customHeight="1">
      <c r="B761" s="3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c r="AA761" s="31"/>
      <c r="AB761" s="31"/>
      <c r="AC761" s="31"/>
      <c r="AD761" s="31"/>
      <c r="AE761" s="31"/>
      <c r="AF761" s="31"/>
      <c r="AG761" s="31"/>
      <c r="AH761" s="31"/>
      <c r="AI761" s="31"/>
      <c r="AJ761" s="31"/>
      <c r="AK761" s="31"/>
      <c r="AL761" s="31"/>
    </row>
    <row r="762" spans="2:38" ht="12.75" customHeight="1">
      <c r="B762" s="3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c r="AA762" s="31"/>
      <c r="AB762" s="31"/>
      <c r="AC762" s="31"/>
      <c r="AD762" s="31"/>
      <c r="AE762" s="31"/>
      <c r="AF762" s="31"/>
      <c r="AG762" s="31"/>
      <c r="AH762" s="31"/>
      <c r="AI762" s="31"/>
      <c r="AJ762" s="31"/>
      <c r="AK762" s="31"/>
      <c r="AL762" s="31"/>
    </row>
    <row r="763" spans="2:38" ht="12.75" customHeight="1">
      <c r="B763" s="3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c r="AA763" s="31"/>
      <c r="AB763" s="31"/>
      <c r="AC763" s="31"/>
      <c r="AD763" s="31"/>
      <c r="AE763" s="31"/>
      <c r="AF763" s="31"/>
      <c r="AG763" s="31"/>
      <c r="AH763" s="31"/>
      <c r="AI763" s="31"/>
      <c r="AJ763" s="31"/>
      <c r="AK763" s="31"/>
      <c r="AL763" s="31"/>
    </row>
    <row r="764" spans="2:38" ht="12.75" customHeight="1">
      <c r="B764" s="3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c r="AA764" s="31"/>
      <c r="AB764" s="31"/>
      <c r="AC764" s="31"/>
      <c r="AD764" s="31"/>
      <c r="AE764" s="31"/>
      <c r="AF764" s="31"/>
      <c r="AG764" s="31"/>
      <c r="AH764" s="31"/>
      <c r="AI764" s="31"/>
      <c r="AJ764" s="31"/>
      <c r="AK764" s="31"/>
      <c r="AL764" s="31"/>
    </row>
    <row r="765" spans="2:38" ht="12.75" customHeight="1">
      <c r="B765" s="3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c r="AA765" s="31"/>
      <c r="AB765" s="31"/>
      <c r="AC765" s="31"/>
      <c r="AD765" s="31"/>
      <c r="AE765" s="31"/>
      <c r="AF765" s="31"/>
      <c r="AG765" s="31"/>
      <c r="AH765" s="31"/>
      <c r="AI765" s="31"/>
      <c r="AJ765" s="31"/>
      <c r="AK765" s="31"/>
      <c r="AL765" s="31"/>
    </row>
    <row r="766" spans="2:38" ht="12.75" customHeight="1">
      <c r="B766" s="3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c r="AA766" s="31"/>
      <c r="AB766" s="31"/>
      <c r="AC766" s="31"/>
      <c r="AD766" s="31"/>
      <c r="AE766" s="31"/>
      <c r="AF766" s="31"/>
      <c r="AG766" s="31"/>
      <c r="AH766" s="31"/>
      <c r="AI766" s="31"/>
      <c r="AJ766" s="31"/>
      <c r="AK766" s="31"/>
      <c r="AL766" s="31"/>
    </row>
    <row r="767" spans="2:38" ht="12.75" customHeight="1">
      <c r="B767" s="3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c r="AA767" s="31"/>
      <c r="AB767" s="31"/>
      <c r="AC767" s="31"/>
      <c r="AD767" s="31"/>
      <c r="AE767" s="31"/>
      <c r="AF767" s="31"/>
      <c r="AG767" s="31"/>
      <c r="AH767" s="31"/>
      <c r="AI767" s="31"/>
      <c r="AJ767" s="31"/>
      <c r="AK767" s="31"/>
      <c r="AL767" s="31"/>
    </row>
    <row r="768" spans="2:38" ht="12.75" customHeight="1">
      <c r="B768" s="3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c r="AA768" s="31"/>
      <c r="AB768" s="31"/>
      <c r="AC768" s="31"/>
      <c r="AD768" s="31"/>
      <c r="AE768" s="31"/>
      <c r="AF768" s="31"/>
      <c r="AG768" s="31"/>
      <c r="AH768" s="31"/>
      <c r="AI768" s="31"/>
      <c r="AJ768" s="31"/>
      <c r="AK768" s="31"/>
      <c r="AL768" s="31"/>
    </row>
    <row r="769" spans="2:38" ht="12.75" customHeight="1">
      <c r="B769" s="3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c r="AA769" s="31"/>
      <c r="AB769" s="31"/>
      <c r="AC769" s="31"/>
      <c r="AD769" s="31"/>
      <c r="AE769" s="31"/>
      <c r="AF769" s="31"/>
      <c r="AG769" s="31"/>
      <c r="AH769" s="31"/>
      <c r="AI769" s="31"/>
      <c r="AJ769" s="31"/>
      <c r="AK769" s="31"/>
      <c r="AL769" s="31"/>
    </row>
    <row r="770" spans="2:38" ht="12.75" customHeight="1">
      <c r="B770" s="3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c r="AA770" s="31"/>
      <c r="AB770" s="31"/>
      <c r="AC770" s="31"/>
      <c r="AD770" s="31"/>
      <c r="AE770" s="31"/>
      <c r="AF770" s="31"/>
      <c r="AG770" s="31"/>
      <c r="AH770" s="31"/>
      <c r="AI770" s="31"/>
      <c r="AJ770" s="31"/>
      <c r="AK770" s="31"/>
      <c r="AL770" s="31"/>
    </row>
    <row r="771" spans="2:38" ht="12.75" customHeight="1">
      <c r="B771" s="3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c r="AA771" s="31"/>
      <c r="AB771" s="31"/>
      <c r="AC771" s="31"/>
      <c r="AD771" s="31"/>
      <c r="AE771" s="31"/>
      <c r="AF771" s="31"/>
      <c r="AG771" s="31"/>
      <c r="AH771" s="31"/>
      <c r="AI771" s="31"/>
      <c r="AJ771" s="31"/>
      <c r="AK771" s="31"/>
      <c r="AL771" s="31"/>
    </row>
    <row r="772" spans="2:38" ht="12.75" customHeight="1">
      <c r="B772" s="3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c r="AA772" s="31"/>
      <c r="AB772" s="31"/>
      <c r="AC772" s="31"/>
      <c r="AD772" s="31"/>
      <c r="AE772" s="31"/>
      <c r="AF772" s="31"/>
      <c r="AG772" s="31"/>
      <c r="AH772" s="31"/>
      <c r="AI772" s="31"/>
      <c r="AJ772" s="31"/>
      <c r="AK772" s="31"/>
      <c r="AL772" s="31"/>
    </row>
    <row r="773" spans="2:38" ht="12.75" customHeight="1">
      <c r="B773" s="3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c r="AA773" s="31"/>
      <c r="AB773" s="31"/>
      <c r="AC773" s="31"/>
      <c r="AD773" s="31"/>
      <c r="AE773" s="31"/>
      <c r="AF773" s="31"/>
      <c r="AG773" s="31"/>
      <c r="AH773" s="31"/>
      <c r="AI773" s="31"/>
      <c r="AJ773" s="31"/>
      <c r="AK773" s="31"/>
      <c r="AL773" s="31"/>
    </row>
    <row r="774" spans="2:38" ht="12.75" customHeight="1">
      <c r="B774" s="3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c r="AA774" s="31"/>
      <c r="AB774" s="31"/>
      <c r="AC774" s="31"/>
      <c r="AD774" s="31"/>
      <c r="AE774" s="31"/>
      <c r="AF774" s="31"/>
      <c r="AG774" s="31"/>
      <c r="AH774" s="31"/>
      <c r="AI774" s="31"/>
      <c r="AJ774" s="31"/>
      <c r="AK774" s="31"/>
      <c r="AL774" s="31"/>
    </row>
    <row r="775" spans="2:38" ht="12.75" customHeight="1">
      <c r="B775" s="3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c r="AA775" s="31"/>
      <c r="AB775" s="31"/>
      <c r="AC775" s="31"/>
      <c r="AD775" s="31"/>
      <c r="AE775" s="31"/>
      <c r="AF775" s="31"/>
      <c r="AG775" s="31"/>
      <c r="AH775" s="31"/>
      <c r="AI775" s="31"/>
      <c r="AJ775" s="31"/>
      <c r="AK775" s="31"/>
      <c r="AL775" s="31"/>
    </row>
    <row r="776" spans="2:38" ht="12.75" customHeight="1">
      <c r="B776" s="3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c r="AA776" s="31"/>
      <c r="AB776" s="31"/>
      <c r="AC776" s="31"/>
      <c r="AD776" s="31"/>
      <c r="AE776" s="31"/>
      <c r="AF776" s="31"/>
      <c r="AG776" s="31"/>
      <c r="AH776" s="31"/>
      <c r="AI776" s="31"/>
      <c r="AJ776" s="31"/>
      <c r="AK776" s="31"/>
      <c r="AL776" s="31"/>
    </row>
    <row r="777" spans="2:38" ht="12.75" customHeight="1">
      <c r="B777" s="3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c r="AA777" s="31"/>
      <c r="AB777" s="31"/>
      <c r="AC777" s="31"/>
      <c r="AD777" s="31"/>
      <c r="AE777" s="31"/>
      <c r="AF777" s="31"/>
      <c r="AG777" s="31"/>
      <c r="AH777" s="31"/>
      <c r="AI777" s="31"/>
      <c r="AJ777" s="31"/>
      <c r="AK777" s="31"/>
      <c r="AL777" s="31"/>
    </row>
    <row r="778" spans="2:38" ht="12.75" customHeight="1">
      <c r="B778" s="3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c r="AA778" s="31"/>
      <c r="AB778" s="31"/>
      <c r="AC778" s="31"/>
      <c r="AD778" s="31"/>
      <c r="AE778" s="31"/>
      <c r="AF778" s="31"/>
      <c r="AG778" s="31"/>
      <c r="AH778" s="31"/>
      <c r="AI778" s="31"/>
      <c r="AJ778" s="31"/>
      <c r="AK778" s="31"/>
      <c r="AL778" s="31"/>
    </row>
    <row r="779" spans="2:38" ht="12.75" customHeight="1">
      <c r="B779" s="3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c r="AA779" s="31"/>
      <c r="AB779" s="31"/>
      <c r="AC779" s="31"/>
      <c r="AD779" s="31"/>
      <c r="AE779" s="31"/>
      <c r="AF779" s="31"/>
      <c r="AG779" s="31"/>
      <c r="AH779" s="31"/>
      <c r="AI779" s="31"/>
      <c r="AJ779" s="31"/>
      <c r="AK779" s="31"/>
      <c r="AL779" s="31"/>
    </row>
    <row r="780" spans="2:38" ht="12.75" customHeight="1">
      <c r="B780" s="3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c r="AA780" s="31"/>
      <c r="AB780" s="31"/>
      <c r="AC780" s="31"/>
      <c r="AD780" s="31"/>
      <c r="AE780" s="31"/>
      <c r="AF780" s="31"/>
      <c r="AG780" s="31"/>
      <c r="AH780" s="31"/>
      <c r="AI780" s="31"/>
      <c r="AJ780" s="31"/>
      <c r="AK780" s="31"/>
      <c r="AL780" s="31"/>
    </row>
    <row r="781" spans="2:38" ht="12.75" customHeight="1">
      <c r="B781" s="3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c r="AA781" s="31"/>
      <c r="AB781" s="31"/>
      <c r="AC781" s="31"/>
      <c r="AD781" s="31"/>
      <c r="AE781" s="31"/>
      <c r="AF781" s="31"/>
      <c r="AG781" s="31"/>
      <c r="AH781" s="31"/>
      <c r="AI781" s="31"/>
      <c r="AJ781" s="31"/>
      <c r="AK781" s="31"/>
      <c r="AL781" s="31"/>
    </row>
    <row r="782" spans="2:38" ht="12.75" customHeight="1">
      <c r="B782" s="3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c r="AA782" s="31"/>
      <c r="AB782" s="31"/>
      <c r="AC782" s="31"/>
      <c r="AD782" s="31"/>
      <c r="AE782" s="31"/>
      <c r="AF782" s="31"/>
      <c r="AG782" s="31"/>
      <c r="AH782" s="31"/>
      <c r="AI782" s="31"/>
      <c r="AJ782" s="31"/>
      <c r="AK782" s="31"/>
      <c r="AL782" s="31"/>
    </row>
    <row r="783" spans="2:38" ht="12.75" customHeight="1">
      <c r="B783" s="3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c r="AA783" s="31"/>
      <c r="AB783" s="31"/>
      <c r="AC783" s="31"/>
      <c r="AD783" s="31"/>
      <c r="AE783" s="31"/>
      <c r="AF783" s="31"/>
      <c r="AG783" s="31"/>
      <c r="AH783" s="31"/>
      <c r="AI783" s="31"/>
      <c r="AJ783" s="31"/>
      <c r="AK783" s="31"/>
      <c r="AL783" s="31"/>
    </row>
    <row r="784" spans="2:38" ht="12.75" customHeight="1">
      <c r="B784" s="3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c r="AA784" s="31"/>
      <c r="AB784" s="31"/>
      <c r="AC784" s="31"/>
      <c r="AD784" s="31"/>
      <c r="AE784" s="31"/>
      <c r="AF784" s="31"/>
      <c r="AG784" s="31"/>
      <c r="AH784" s="31"/>
      <c r="AI784" s="31"/>
      <c r="AJ784" s="31"/>
      <c r="AK784" s="31"/>
      <c r="AL784" s="31"/>
    </row>
    <row r="785" spans="2:38" ht="12.75" customHeight="1">
      <c r="B785" s="3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c r="AA785" s="31"/>
      <c r="AB785" s="31"/>
      <c r="AC785" s="31"/>
      <c r="AD785" s="31"/>
      <c r="AE785" s="31"/>
      <c r="AF785" s="31"/>
      <c r="AG785" s="31"/>
      <c r="AH785" s="31"/>
      <c r="AI785" s="31"/>
      <c r="AJ785" s="31"/>
      <c r="AK785" s="31"/>
      <c r="AL785" s="31"/>
    </row>
    <row r="786" spans="2:38" ht="12.75" customHeight="1">
      <c r="B786" s="3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c r="AA786" s="31"/>
      <c r="AB786" s="31"/>
      <c r="AC786" s="31"/>
      <c r="AD786" s="31"/>
      <c r="AE786" s="31"/>
      <c r="AF786" s="31"/>
      <c r="AG786" s="31"/>
      <c r="AH786" s="31"/>
      <c r="AI786" s="31"/>
      <c r="AJ786" s="31"/>
      <c r="AK786" s="31"/>
      <c r="AL786" s="31"/>
    </row>
    <row r="787" spans="2:38" ht="12.75" customHeight="1">
      <c r="B787" s="3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c r="AA787" s="31"/>
      <c r="AB787" s="31"/>
      <c r="AC787" s="31"/>
      <c r="AD787" s="31"/>
      <c r="AE787" s="31"/>
      <c r="AF787" s="31"/>
      <c r="AG787" s="31"/>
      <c r="AH787" s="31"/>
      <c r="AI787" s="31"/>
      <c r="AJ787" s="31"/>
      <c r="AK787" s="31"/>
      <c r="AL787" s="31"/>
    </row>
    <row r="788" spans="2:38" ht="12.75" customHeight="1">
      <c r="B788" s="3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c r="AA788" s="31"/>
      <c r="AB788" s="31"/>
      <c r="AC788" s="31"/>
      <c r="AD788" s="31"/>
      <c r="AE788" s="31"/>
      <c r="AF788" s="31"/>
      <c r="AG788" s="31"/>
      <c r="AH788" s="31"/>
      <c r="AI788" s="31"/>
      <c r="AJ788" s="31"/>
      <c r="AK788" s="31"/>
      <c r="AL788" s="31"/>
    </row>
    <row r="789" spans="2:38" ht="12.75" customHeight="1">
      <c r="B789" s="3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c r="AA789" s="31"/>
      <c r="AB789" s="31"/>
      <c r="AC789" s="31"/>
      <c r="AD789" s="31"/>
      <c r="AE789" s="31"/>
      <c r="AF789" s="31"/>
      <c r="AG789" s="31"/>
      <c r="AH789" s="31"/>
      <c r="AI789" s="31"/>
      <c r="AJ789" s="31"/>
      <c r="AK789" s="31"/>
      <c r="AL789" s="31"/>
    </row>
    <row r="790" spans="2:38" ht="12.75" customHeight="1">
      <c r="B790" s="3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c r="AA790" s="31"/>
      <c r="AB790" s="31"/>
      <c r="AC790" s="31"/>
      <c r="AD790" s="31"/>
      <c r="AE790" s="31"/>
      <c r="AF790" s="31"/>
      <c r="AG790" s="31"/>
      <c r="AH790" s="31"/>
      <c r="AI790" s="31"/>
      <c r="AJ790" s="31"/>
      <c r="AK790" s="31"/>
      <c r="AL790" s="31"/>
    </row>
    <row r="791" spans="2:38" ht="12.75" customHeight="1">
      <c r="B791" s="3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c r="AA791" s="31"/>
      <c r="AB791" s="31"/>
      <c r="AC791" s="31"/>
      <c r="AD791" s="31"/>
      <c r="AE791" s="31"/>
      <c r="AF791" s="31"/>
      <c r="AG791" s="31"/>
      <c r="AH791" s="31"/>
      <c r="AI791" s="31"/>
      <c r="AJ791" s="31"/>
      <c r="AK791" s="31"/>
      <c r="AL791" s="31"/>
    </row>
    <row r="792" spans="2:38" ht="12.75" customHeight="1">
      <c r="B792" s="3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c r="AA792" s="31"/>
      <c r="AB792" s="31"/>
      <c r="AC792" s="31"/>
      <c r="AD792" s="31"/>
      <c r="AE792" s="31"/>
      <c r="AF792" s="31"/>
      <c r="AG792" s="31"/>
      <c r="AH792" s="31"/>
      <c r="AI792" s="31"/>
      <c r="AJ792" s="31"/>
      <c r="AK792" s="31"/>
      <c r="AL792" s="31"/>
    </row>
    <row r="793" spans="2:38" ht="12.75" customHeight="1">
      <c r="B793" s="3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c r="AA793" s="31"/>
      <c r="AB793" s="31"/>
      <c r="AC793" s="31"/>
      <c r="AD793" s="31"/>
      <c r="AE793" s="31"/>
      <c r="AF793" s="31"/>
      <c r="AG793" s="31"/>
      <c r="AH793" s="31"/>
      <c r="AI793" s="31"/>
      <c r="AJ793" s="31"/>
      <c r="AK793" s="31"/>
      <c r="AL793" s="31"/>
    </row>
    <row r="794" spans="2:38" ht="12.75" customHeight="1">
      <c r="B794" s="3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c r="AA794" s="31"/>
      <c r="AB794" s="31"/>
      <c r="AC794" s="31"/>
      <c r="AD794" s="31"/>
      <c r="AE794" s="31"/>
      <c r="AF794" s="31"/>
      <c r="AG794" s="31"/>
      <c r="AH794" s="31"/>
      <c r="AI794" s="31"/>
      <c r="AJ794" s="31"/>
      <c r="AK794" s="31"/>
      <c r="AL794" s="31"/>
    </row>
    <row r="795" spans="2:38" ht="12.75" customHeight="1">
      <c r="B795" s="3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c r="AA795" s="31"/>
      <c r="AB795" s="31"/>
      <c r="AC795" s="31"/>
      <c r="AD795" s="31"/>
      <c r="AE795" s="31"/>
      <c r="AF795" s="31"/>
      <c r="AG795" s="31"/>
      <c r="AH795" s="31"/>
      <c r="AI795" s="31"/>
      <c r="AJ795" s="31"/>
      <c r="AK795" s="31"/>
      <c r="AL795" s="31"/>
    </row>
    <row r="796" spans="2:38" ht="12.75" customHeight="1">
      <c r="B796" s="3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c r="AA796" s="31"/>
      <c r="AB796" s="31"/>
      <c r="AC796" s="31"/>
      <c r="AD796" s="31"/>
      <c r="AE796" s="31"/>
      <c r="AF796" s="31"/>
      <c r="AG796" s="31"/>
      <c r="AH796" s="31"/>
      <c r="AI796" s="31"/>
      <c r="AJ796" s="31"/>
      <c r="AK796" s="31"/>
      <c r="AL796" s="31"/>
    </row>
    <row r="797" spans="2:38" ht="12.75" customHeight="1">
      <c r="B797" s="3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c r="AA797" s="31"/>
      <c r="AB797" s="31"/>
      <c r="AC797" s="31"/>
      <c r="AD797" s="31"/>
      <c r="AE797" s="31"/>
      <c r="AF797" s="31"/>
      <c r="AG797" s="31"/>
      <c r="AH797" s="31"/>
      <c r="AI797" s="31"/>
      <c r="AJ797" s="31"/>
      <c r="AK797" s="31"/>
      <c r="AL797" s="31"/>
    </row>
    <row r="798" spans="2:38" ht="12.75" customHeight="1">
      <c r="B798" s="3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c r="AA798" s="31"/>
      <c r="AB798" s="31"/>
      <c r="AC798" s="31"/>
      <c r="AD798" s="31"/>
      <c r="AE798" s="31"/>
      <c r="AF798" s="31"/>
      <c r="AG798" s="31"/>
      <c r="AH798" s="31"/>
      <c r="AI798" s="31"/>
      <c r="AJ798" s="31"/>
      <c r="AK798" s="31"/>
      <c r="AL798" s="31"/>
    </row>
    <row r="799" spans="2:38" ht="12.75" customHeight="1">
      <c r="B799" s="3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c r="AA799" s="31"/>
      <c r="AB799" s="31"/>
      <c r="AC799" s="31"/>
      <c r="AD799" s="31"/>
      <c r="AE799" s="31"/>
      <c r="AF799" s="31"/>
      <c r="AG799" s="31"/>
      <c r="AH799" s="31"/>
      <c r="AI799" s="31"/>
      <c r="AJ799" s="31"/>
      <c r="AK799" s="31"/>
      <c r="AL799" s="31"/>
    </row>
    <row r="800" spans="2:38" ht="12.75" customHeight="1">
      <c r="B800" s="3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c r="AA800" s="31"/>
      <c r="AB800" s="31"/>
      <c r="AC800" s="31"/>
      <c r="AD800" s="31"/>
      <c r="AE800" s="31"/>
      <c r="AF800" s="31"/>
      <c r="AG800" s="31"/>
      <c r="AH800" s="31"/>
      <c r="AI800" s="31"/>
      <c r="AJ800" s="31"/>
      <c r="AK800" s="31"/>
      <c r="AL800" s="31"/>
    </row>
    <row r="801" spans="2:38" ht="12.75" customHeight="1">
      <c r="B801" s="3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c r="AA801" s="31"/>
      <c r="AB801" s="31"/>
      <c r="AC801" s="31"/>
      <c r="AD801" s="31"/>
      <c r="AE801" s="31"/>
      <c r="AF801" s="31"/>
      <c r="AG801" s="31"/>
      <c r="AH801" s="31"/>
      <c r="AI801" s="31"/>
      <c r="AJ801" s="31"/>
      <c r="AK801" s="31"/>
      <c r="AL801" s="31"/>
    </row>
    <row r="802" spans="2:38" ht="12.75" customHeight="1">
      <c r="B802" s="3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c r="AA802" s="31"/>
      <c r="AB802" s="31"/>
      <c r="AC802" s="31"/>
      <c r="AD802" s="31"/>
      <c r="AE802" s="31"/>
      <c r="AF802" s="31"/>
      <c r="AG802" s="31"/>
      <c r="AH802" s="31"/>
      <c r="AI802" s="31"/>
      <c r="AJ802" s="31"/>
      <c r="AK802" s="31"/>
      <c r="AL802" s="31"/>
    </row>
    <row r="803" spans="2:38" ht="12.75" customHeight="1">
      <c r="B803" s="3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c r="AA803" s="31"/>
      <c r="AB803" s="31"/>
      <c r="AC803" s="31"/>
      <c r="AD803" s="31"/>
      <c r="AE803" s="31"/>
      <c r="AF803" s="31"/>
      <c r="AG803" s="31"/>
      <c r="AH803" s="31"/>
      <c r="AI803" s="31"/>
      <c r="AJ803" s="31"/>
      <c r="AK803" s="31"/>
      <c r="AL803" s="31"/>
    </row>
    <row r="804" spans="2:38" ht="12.75" customHeight="1">
      <c r="B804" s="3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c r="AA804" s="31"/>
      <c r="AB804" s="31"/>
      <c r="AC804" s="31"/>
      <c r="AD804" s="31"/>
      <c r="AE804" s="31"/>
      <c r="AF804" s="31"/>
      <c r="AG804" s="31"/>
      <c r="AH804" s="31"/>
      <c r="AI804" s="31"/>
      <c r="AJ804" s="31"/>
      <c r="AK804" s="31"/>
      <c r="AL804" s="31"/>
    </row>
    <row r="805" spans="2:38" ht="12.75" customHeight="1">
      <c r="B805" s="3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c r="AA805" s="31"/>
      <c r="AB805" s="31"/>
      <c r="AC805" s="31"/>
      <c r="AD805" s="31"/>
      <c r="AE805" s="31"/>
      <c r="AF805" s="31"/>
      <c r="AG805" s="31"/>
      <c r="AH805" s="31"/>
      <c r="AI805" s="31"/>
      <c r="AJ805" s="31"/>
      <c r="AK805" s="31"/>
      <c r="AL805" s="31"/>
    </row>
    <row r="806" spans="2:38" ht="12.75" customHeight="1">
      <c r="B806" s="3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c r="AA806" s="31"/>
      <c r="AB806" s="31"/>
      <c r="AC806" s="31"/>
      <c r="AD806" s="31"/>
      <c r="AE806" s="31"/>
      <c r="AF806" s="31"/>
      <c r="AG806" s="31"/>
      <c r="AH806" s="31"/>
      <c r="AI806" s="31"/>
      <c r="AJ806" s="31"/>
      <c r="AK806" s="31"/>
      <c r="AL806" s="31"/>
    </row>
    <row r="807" spans="2:38" ht="12.75" customHeight="1">
      <c r="B807" s="3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c r="AA807" s="31"/>
      <c r="AB807" s="31"/>
      <c r="AC807" s="31"/>
      <c r="AD807" s="31"/>
      <c r="AE807" s="31"/>
      <c r="AF807" s="31"/>
      <c r="AG807" s="31"/>
      <c r="AH807" s="31"/>
      <c r="AI807" s="31"/>
      <c r="AJ807" s="31"/>
      <c r="AK807" s="31"/>
      <c r="AL807" s="31"/>
    </row>
    <row r="808" spans="2:38" ht="12.75" customHeight="1">
      <c r="B808" s="3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c r="AA808" s="31"/>
      <c r="AB808" s="31"/>
      <c r="AC808" s="31"/>
      <c r="AD808" s="31"/>
      <c r="AE808" s="31"/>
      <c r="AF808" s="31"/>
      <c r="AG808" s="31"/>
      <c r="AH808" s="31"/>
      <c r="AI808" s="31"/>
      <c r="AJ808" s="31"/>
      <c r="AK808" s="31"/>
      <c r="AL808" s="31"/>
    </row>
    <row r="809" spans="2:38" ht="12.75" customHeight="1">
      <c r="B809" s="3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c r="AA809" s="31"/>
      <c r="AB809" s="31"/>
      <c r="AC809" s="31"/>
      <c r="AD809" s="31"/>
      <c r="AE809" s="31"/>
      <c r="AF809" s="31"/>
      <c r="AG809" s="31"/>
      <c r="AH809" s="31"/>
      <c r="AI809" s="31"/>
      <c r="AJ809" s="31"/>
      <c r="AK809" s="31"/>
      <c r="AL809" s="31"/>
    </row>
    <row r="810" spans="2:38" ht="12.75" customHeight="1">
      <c r="B810" s="3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c r="AA810" s="31"/>
      <c r="AB810" s="31"/>
      <c r="AC810" s="31"/>
      <c r="AD810" s="31"/>
      <c r="AE810" s="31"/>
      <c r="AF810" s="31"/>
      <c r="AG810" s="31"/>
      <c r="AH810" s="31"/>
      <c r="AI810" s="31"/>
      <c r="AJ810" s="31"/>
      <c r="AK810" s="31"/>
      <c r="AL810" s="31"/>
    </row>
    <row r="811" spans="2:38" ht="12.75" customHeight="1">
      <c r="B811" s="3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c r="AA811" s="31"/>
      <c r="AB811" s="31"/>
      <c r="AC811" s="31"/>
      <c r="AD811" s="31"/>
      <c r="AE811" s="31"/>
      <c r="AF811" s="31"/>
      <c r="AG811" s="31"/>
      <c r="AH811" s="31"/>
      <c r="AI811" s="31"/>
      <c r="AJ811" s="31"/>
      <c r="AK811" s="31"/>
      <c r="AL811" s="31"/>
    </row>
    <row r="812" spans="2:38" ht="12.75" customHeight="1">
      <c r="B812" s="3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c r="AA812" s="31"/>
      <c r="AB812" s="31"/>
      <c r="AC812" s="31"/>
      <c r="AD812" s="31"/>
      <c r="AE812" s="31"/>
      <c r="AF812" s="31"/>
      <c r="AG812" s="31"/>
      <c r="AH812" s="31"/>
      <c r="AI812" s="31"/>
      <c r="AJ812" s="31"/>
      <c r="AK812" s="31"/>
      <c r="AL812" s="31"/>
    </row>
    <row r="813" spans="2:38" ht="12.75" customHeight="1">
      <c r="B813" s="3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c r="AA813" s="31"/>
      <c r="AB813" s="31"/>
      <c r="AC813" s="31"/>
      <c r="AD813" s="31"/>
      <c r="AE813" s="31"/>
      <c r="AF813" s="31"/>
      <c r="AG813" s="31"/>
      <c r="AH813" s="31"/>
      <c r="AI813" s="31"/>
      <c r="AJ813" s="31"/>
      <c r="AK813" s="31"/>
      <c r="AL813" s="31"/>
    </row>
    <row r="814" spans="2:38" ht="12.75" customHeight="1">
      <c r="B814" s="3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c r="AA814" s="31"/>
      <c r="AB814" s="31"/>
      <c r="AC814" s="31"/>
      <c r="AD814" s="31"/>
      <c r="AE814" s="31"/>
      <c r="AF814" s="31"/>
      <c r="AG814" s="31"/>
      <c r="AH814" s="31"/>
      <c r="AI814" s="31"/>
      <c r="AJ814" s="31"/>
      <c r="AK814" s="31"/>
      <c r="AL814" s="31"/>
    </row>
    <row r="815" spans="2:38" ht="12.75" customHeight="1">
      <c r="B815" s="3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c r="AA815" s="31"/>
      <c r="AB815" s="31"/>
      <c r="AC815" s="31"/>
      <c r="AD815" s="31"/>
      <c r="AE815" s="31"/>
      <c r="AF815" s="31"/>
      <c r="AG815" s="31"/>
      <c r="AH815" s="31"/>
      <c r="AI815" s="31"/>
      <c r="AJ815" s="31"/>
      <c r="AK815" s="31"/>
      <c r="AL815" s="31"/>
    </row>
    <row r="816" spans="2:38" ht="12.75" customHeight="1">
      <c r="B816" s="3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c r="AA816" s="31"/>
      <c r="AB816" s="31"/>
      <c r="AC816" s="31"/>
      <c r="AD816" s="31"/>
      <c r="AE816" s="31"/>
      <c r="AF816" s="31"/>
      <c r="AG816" s="31"/>
      <c r="AH816" s="31"/>
      <c r="AI816" s="31"/>
      <c r="AJ816" s="31"/>
      <c r="AK816" s="31"/>
      <c r="AL816" s="31"/>
    </row>
    <row r="817" spans="2:38" ht="12.75" customHeight="1">
      <c r="B817" s="3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c r="AA817" s="31"/>
      <c r="AB817" s="31"/>
      <c r="AC817" s="31"/>
      <c r="AD817" s="31"/>
      <c r="AE817" s="31"/>
      <c r="AF817" s="31"/>
      <c r="AG817" s="31"/>
      <c r="AH817" s="31"/>
      <c r="AI817" s="31"/>
      <c r="AJ817" s="31"/>
      <c r="AK817" s="31"/>
      <c r="AL817" s="31"/>
    </row>
    <row r="818" spans="2:38" ht="12.75" customHeight="1">
      <c r="B818" s="3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c r="AA818" s="31"/>
      <c r="AB818" s="31"/>
      <c r="AC818" s="31"/>
      <c r="AD818" s="31"/>
      <c r="AE818" s="31"/>
      <c r="AF818" s="31"/>
      <c r="AG818" s="31"/>
      <c r="AH818" s="31"/>
      <c r="AI818" s="31"/>
      <c r="AJ818" s="31"/>
      <c r="AK818" s="31"/>
      <c r="AL818" s="31"/>
    </row>
    <row r="819" spans="2:38" ht="12.75" customHeight="1">
      <c r="B819" s="3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c r="AA819" s="31"/>
      <c r="AB819" s="31"/>
      <c r="AC819" s="31"/>
      <c r="AD819" s="31"/>
      <c r="AE819" s="31"/>
      <c r="AF819" s="31"/>
      <c r="AG819" s="31"/>
      <c r="AH819" s="31"/>
      <c r="AI819" s="31"/>
      <c r="AJ819" s="31"/>
      <c r="AK819" s="31"/>
      <c r="AL819" s="31"/>
    </row>
    <row r="820" spans="2:38" ht="12.75" customHeight="1">
      <c r="B820" s="3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c r="AA820" s="31"/>
      <c r="AB820" s="31"/>
      <c r="AC820" s="31"/>
      <c r="AD820" s="31"/>
      <c r="AE820" s="31"/>
      <c r="AF820" s="31"/>
      <c r="AG820" s="31"/>
      <c r="AH820" s="31"/>
      <c r="AI820" s="31"/>
      <c r="AJ820" s="31"/>
      <c r="AK820" s="31"/>
      <c r="AL820" s="31"/>
    </row>
    <row r="821" spans="2:38" ht="12.75" customHeight="1">
      <c r="B821" s="3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c r="AA821" s="31"/>
      <c r="AB821" s="31"/>
      <c r="AC821" s="31"/>
      <c r="AD821" s="31"/>
      <c r="AE821" s="31"/>
      <c r="AF821" s="31"/>
      <c r="AG821" s="31"/>
      <c r="AH821" s="31"/>
      <c r="AI821" s="31"/>
      <c r="AJ821" s="31"/>
      <c r="AK821" s="31"/>
      <c r="AL821" s="31"/>
    </row>
    <row r="822" spans="2:38" ht="12.75" customHeight="1">
      <c r="B822" s="3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c r="AA822" s="31"/>
      <c r="AB822" s="31"/>
      <c r="AC822" s="31"/>
      <c r="AD822" s="31"/>
      <c r="AE822" s="31"/>
      <c r="AF822" s="31"/>
      <c r="AG822" s="31"/>
      <c r="AH822" s="31"/>
      <c r="AI822" s="31"/>
      <c r="AJ822" s="31"/>
      <c r="AK822" s="31"/>
      <c r="AL822" s="31"/>
    </row>
    <row r="823" spans="2:38" ht="12.75" customHeight="1">
      <c r="B823" s="3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c r="AA823" s="31"/>
      <c r="AB823" s="31"/>
      <c r="AC823" s="31"/>
      <c r="AD823" s="31"/>
      <c r="AE823" s="31"/>
      <c r="AF823" s="31"/>
      <c r="AG823" s="31"/>
      <c r="AH823" s="31"/>
      <c r="AI823" s="31"/>
      <c r="AJ823" s="31"/>
      <c r="AK823" s="31"/>
      <c r="AL823" s="31"/>
    </row>
    <row r="824" spans="2:38" ht="12.75" customHeight="1">
      <c r="B824" s="3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c r="AA824" s="31"/>
      <c r="AB824" s="31"/>
      <c r="AC824" s="31"/>
      <c r="AD824" s="31"/>
      <c r="AE824" s="31"/>
      <c r="AF824" s="31"/>
      <c r="AG824" s="31"/>
      <c r="AH824" s="31"/>
      <c r="AI824" s="31"/>
      <c r="AJ824" s="31"/>
      <c r="AK824" s="31"/>
      <c r="AL824" s="31"/>
    </row>
    <row r="825" spans="2:38" ht="12.75" customHeight="1">
      <c r="B825" s="3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c r="AA825" s="31"/>
      <c r="AB825" s="31"/>
      <c r="AC825" s="31"/>
      <c r="AD825" s="31"/>
      <c r="AE825" s="31"/>
      <c r="AF825" s="31"/>
      <c r="AG825" s="31"/>
      <c r="AH825" s="31"/>
      <c r="AI825" s="31"/>
      <c r="AJ825" s="31"/>
      <c r="AK825" s="31"/>
      <c r="AL825" s="31"/>
    </row>
    <row r="826" spans="2:38" ht="12.75" customHeight="1">
      <c r="B826" s="3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c r="AA826" s="31"/>
      <c r="AB826" s="31"/>
      <c r="AC826" s="31"/>
      <c r="AD826" s="31"/>
      <c r="AE826" s="31"/>
      <c r="AF826" s="31"/>
      <c r="AG826" s="31"/>
      <c r="AH826" s="31"/>
      <c r="AI826" s="31"/>
      <c r="AJ826" s="31"/>
      <c r="AK826" s="31"/>
      <c r="AL826" s="31"/>
    </row>
    <row r="827" spans="2:38" ht="12.75" customHeight="1">
      <c r="B827" s="3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c r="AA827" s="31"/>
      <c r="AB827" s="31"/>
      <c r="AC827" s="31"/>
      <c r="AD827" s="31"/>
      <c r="AE827" s="31"/>
      <c r="AF827" s="31"/>
      <c r="AG827" s="31"/>
      <c r="AH827" s="31"/>
      <c r="AI827" s="31"/>
      <c r="AJ827" s="31"/>
      <c r="AK827" s="31"/>
      <c r="AL827" s="31"/>
    </row>
    <row r="828" spans="2:38" ht="12.75" customHeight="1">
      <c r="B828" s="3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c r="AA828" s="31"/>
      <c r="AB828" s="31"/>
      <c r="AC828" s="31"/>
      <c r="AD828" s="31"/>
      <c r="AE828" s="31"/>
      <c r="AF828" s="31"/>
      <c r="AG828" s="31"/>
      <c r="AH828" s="31"/>
      <c r="AI828" s="31"/>
      <c r="AJ828" s="31"/>
      <c r="AK828" s="31"/>
      <c r="AL828" s="31"/>
    </row>
    <row r="829" spans="2:38" ht="12.75" customHeight="1">
      <c r="B829" s="3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c r="AA829" s="31"/>
      <c r="AB829" s="31"/>
      <c r="AC829" s="31"/>
      <c r="AD829" s="31"/>
      <c r="AE829" s="31"/>
      <c r="AF829" s="31"/>
      <c r="AG829" s="31"/>
      <c r="AH829" s="31"/>
      <c r="AI829" s="31"/>
      <c r="AJ829" s="31"/>
      <c r="AK829" s="31"/>
      <c r="AL829" s="31"/>
    </row>
    <row r="830" spans="2:38" ht="12.75" customHeight="1">
      <c r="B830" s="3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c r="AA830" s="31"/>
      <c r="AB830" s="31"/>
      <c r="AC830" s="31"/>
      <c r="AD830" s="31"/>
      <c r="AE830" s="31"/>
      <c r="AF830" s="31"/>
      <c r="AG830" s="31"/>
      <c r="AH830" s="31"/>
      <c r="AI830" s="31"/>
      <c r="AJ830" s="31"/>
      <c r="AK830" s="31"/>
      <c r="AL830" s="31"/>
    </row>
    <row r="831" spans="2:38" ht="12.75" customHeight="1">
      <c r="B831" s="3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c r="AA831" s="31"/>
      <c r="AB831" s="31"/>
      <c r="AC831" s="31"/>
      <c r="AD831" s="31"/>
      <c r="AE831" s="31"/>
      <c r="AF831" s="31"/>
      <c r="AG831" s="31"/>
      <c r="AH831" s="31"/>
      <c r="AI831" s="31"/>
      <c r="AJ831" s="31"/>
      <c r="AK831" s="31"/>
      <c r="AL831" s="31"/>
    </row>
    <row r="832" spans="2:38" ht="12.75" customHeight="1">
      <c r="B832" s="3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c r="AA832" s="31"/>
      <c r="AB832" s="31"/>
      <c r="AC832" s="31"/>
      <c r="AD832" s="31"/>
      <c r="AE832" s="31"/>
      <c r="AF832" s="31"/>
      <c r="AG832" s="31"/>
      <c r="AH832" s="31"/>
      <c r="AI832" s="31"/>
      <c r="AJ832" s="31"/>
      <c r="AK832" s="31"/>
      <c r="AL832" s="31"/>
    </row>
    <row r="833" spans="2:38" ht="12.75" customHeight="1">
      <c r="B833" s="3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c r="AA833" s="31"/>
      <c r="AB833" s="31"/>
      <c r="AC833" s="31"/>
      <c r="AD833" s="31"/>
      <c r="AE833" s="31"/>
      <c r="AF833" s="31"/>
      <c r="AG833" s="31"/>
      <c r="AH833" s="31"/>
      <c r="AI833" s="31"/>
      <c r="AJ833" s="31"/>
      <c r="AK833" s="31"/>
      <c r="AL833" s="31"/>
    </row>
    <row r="834" spans="2:38" ht="12.75" customHeight="1">
      <c r="B834" s="3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c r="AA834" s="31"/>
      <c r="AB834" s="31"/>
      <c r="AC834" s="31"/>
      <c r="AD834" s="31"/>
      <c r="AE834" s="31"/>
      <c r="AF834" s="31"/>
      <c r="AG834" s="31"/>
      <c r="AH834" s="31"/>
      <c r="AI834" s="31"/>
      <c r="AJ834" s="31"/>
      <c r="AK834" s="31"/>
      <c r="AL834" s="31"/>
    </row>
    <row r="835" spans="2:38" ht="12.75" customHeight="1">
      <c r="B835" s="3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c r="AA835" s="31"/>
      <c r="AB835" s="31"/>
      <c r="AC835" s="31"/>
      <c r="AD835" s="31"/>
      <c r="AE835" s="31"/>
      <c r="AF835" s="31"/>
      <c r="AG835" s="31"/>
      <c r="AH835" s="31"/>
      <c r="AI835" s="31"/>
      <c r="AJ835" s="31"/>
      <c r="AK835" s="31"/>
      <c r="AL835" s="31"/>
    </row>
    <row r="836" spans="2:38" ht="12.75" customHeight="1">
      <c r="B836" s="3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c r="AA836" s="31"/>
      <c r="AB836" s="31"/>
      <c r="AC836" s="31"/>
      <c r="AD836" s="31"/>
      <c r="AE836" s="31"/>
      <c r="AF836" s="31"/>
      <c r="AG836" s="31"/>
      <c r="AH836" s="31"/>
      <c r="AI836" s="31"/>
      <c r="AJ836" s="31"/>
      <c r="AK836" s="31"/>
      <c r="AL836" s="31"/>
    </row>
    <row r="837" spans="2:38" ht="12.75" customHeight="1">
      <c r="B837" s="3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c r="AA837" s="31"/>
      <c r="AB837" s="31"/>
      <c r="AC837" s="31"/>
      <c r="AD837" s="31"/>
      <c r="AE837" s="31"/>
      <c r="AF837" s="31"/>
      <c r="AG837" s="31"/>
      <c r="AH837" s="31"/>
      <c r="AI837" s="31"/>
      <c r="AJ837" s="31"/>
      <c r="AK837" s="31"/>
      <c r="AL837" s="31"/>
    </row>
    <row r="838" spans="2:38" ht="12.75" customHeight="1">
      <c r="B838" s="3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c r="AA838" s="31"/>
      <c r="AB838" s="31"/>
      <c r="AC838" s="31"/>
      <c r="AD838" s="31"/>
      <c r="AE838" s="31"/>
      <c r="AF838" s="31"/>
      <c r="AG838" s="31"/>
      <c r="AH838" s="31"/>
      <c r="AI838" s="31"/>
      <c r="AJ838" s="31"/>
      <c r="AK838" s="31"/>
      <c r="AL838" s="31"/>
    </row>
    <row r="839" spans="2:38" ht="12.75" customHeight="1">
      <c r="B839" s="3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c r="AA839" s="31"/>
      <c r="AB839" s="31"/>
      <c r="AC839" s="31"/>
      <c r="AD839" s="31"/>
      <c r="AE839" s="31"/>
      <c r="AF839" s="31"/>
      <c r="AG839" s="31"/>
      <c r="AH839" s="31"/>
      <c r="AI839" s="31"/>
      <c r="AJ839" s="31"/>
      <c r="AK839" s="31"/>
      <c r="AL839" s="31"/>
    </row>
    <row r="840" spans="2:38" ht="12.75" customHeight="1">
      <c r="B840" s="3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c r="AA840" s="31"/>
      <c r="AB840" s="31"/>
      <c r="AC840" s="31"/>
      <c r="AD840" s="31"/>
      <c r="AE840" s="31"/>
      <c r="AF840" s="31"/>
      <c r="AG840" s="31"/>
      <c r="AH840" s="31"/>
      <c r="AI840" s="31"/>
      <c r="AJ840" s="31"/>
      <c r="AK840" s="31"/>
      <c r="AL840" s="31"/>
    </row>
    <row r="841" spans="2:38" ht="12.75" customHeight="1">
      <c r="B841" s="3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c r="AA841" s="31"/>
      <c r="AB841" s="31"/>
      <c r="AC841" s="31"/>
      <c r="AD841" s="31"/>
      <c r="AE841" s="31"/>
      <c r="AF841" s="31"/>
      <c r="AG841" s="31"/>
      <c r="AH841" s="31"/>
      <c r="AI841" s="31"/>
      <c r="AJ841" s="31"/>
      <c r="AK841" s="31"/>
      <c r="AL841" s="31"/>
    </row>
    <row r="842" spans="2:38" ht="12.75" customHeight="1">
      <c r="B842" s="3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c r="AA842" s="31"/>
      <c r="AB842" s="31"/>
      <c r="AC842" s="31"/>
      <c r="AD842" s="31"/>
      <c r="AE842" s="31"/>
      <c r="AF842" s="31"/>
      <c r="AG842" s="31"/>
      <c r="AH842" s="31"/>
      <c r="AI842" s="31"/>
      <c r="AJ842" s="31"/>
      <c r="AK842" s="31"/>
      <c r="AL842" s="31"/>
    </row>
    <row r="843" spans="2:38" ht="12.75" customHeight="1">
      <c r="B843" s="3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c r="AA843" s="31"/>
      <c r="AB843" s="31"/>
      <c r="AC843" s="31"/>
      <c r="AD843" s="31"/>
      <c r="AE843" s="31"/>
      <c r="AF843" s="31"/>
      <c r="AG843" s="31"/>
      <c r="AH843" s="31"/>
      <c r="AI843" s="31"/>
      <c r="AJ843" s="31"/>
      <c r="AK843" s="31"/>
      <c r="AL843" s="31"/>
    </row>
    <row r="844" spans="2:38" ht="12.75" customHeight="1">
      <c r="B844" s="3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c r="AA844" s="31"/>
      <c r="AB844" s="31"/>
      <c r="AC844" s="31"/>
      <c r="AD844" s="31"/>
      <c r="AE844" s="31"/>
      <c r="AF844" s="31"/>
      <c r="AG844" s="31"/>
      <c r="AH844" s="31"/>
      <c r="AI844" s="31"/>
      <c r="AJ844" s="31"/>
      <c r="AK844" s="31"/>
      <c r="AL844" s="31"/>
    </row>
    <row r="845" spans="2:38" ht="12.75" customHeight="1">
      <c r="B845" s="3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c r="AA845" s="31"/>
      <c r="AB845" s="31"/>
      <c r="AC845" s="31"/>
      <c r="AD845" s="31"/>
      <c r="AE845" s="31"/>
      <c r="AF845" s="31"/>
      <c r="AG845" s="31"/>
      <c r="AH845" s="31"/>
      <c r="AI845" s="31"/>
      <c r="AJ845" s="31"/>
      <c r="AK845" s="31"/>
      <c r="AL845" s="31"/>
    </row>
    <row r="846" spans="2:38" ht="12.75" customHeight="1">
      <c r="B846" s="3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c r="AA846" s="31"/>
      <c r="AB846" s="31"/>
      <c r="AC846" s="31"/>
      <c r="AD846" s="31"/>
      <c r="AE846" s="31"/>
      <c r="AF846" s="31"/>
      <c r="AG846" s="31"/>
      <c r="AH846" s="31"/>
      <c r="AI846" s="31"/>
      <c r="AJ846" s="31"/>
      <c r="AK846" s="31"/>
      <c r="AL846" s="31"/>
    </row>
    <row r="847" spans="2:38" ht="12.75" customHeight="1">
      <c r="B847" s="3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c r="AA847" s="31"/>
      <c r="AB847" s="31"/>
      <c r="AC847" s="31"/>
      <c r="AD847" s="31"/>
      <c r="AE847" s="31"/>
      <c r="AF847" s="31"/>
      <c r="AG847" s="31"/>
      <c r="AH847" s="31"/>
      <c r="AI847" s="31"/>
      <c r="AJ847" s="31"/>
      <c r="AK847" s="31"/>
      <c r="AL847" s="31"/>
    </row>
    <row r="848" spans="2:38" ht="12.75" customHeight="1">
      <c r="B848" s="3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c r="AA848" s="31"/>
      <c r="AB848" s="31"/>
      <c r="AC848" s="31"/>
      <c r="AD848" s="31"/>
      <c r="AE848" s="31"/>
      <c r="AF848" s="31"/>
      <c r="AG848" s="31"/>
      <c r="AH848" s="31"/>
      <c r="AI848" s="31"/>
      <c r="AJ848" s="31"/>
      <c r="AK848" s="31"/>
      <c r="AL848" s="31"/>
    </row>
    <row r="849" spans="2:38" ht="12.75" customHeight="1">
      <c r="B849" s="3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c r="AA849" s="31"/>
      <c r="AB849" s="31"/>
      <c r="AC849" s="31"/>
      <c r="AD849" s="31"/>
      <c r="AE849" s="31"/>
      <c r="AF849" s="31"/>
      <c r="AG849" s="31"/>
      <c r="AH849" s="31"/>
      <c r="AI849" s="31"/>
      <c r="AJ849" s="31"/>
      <c r="AK849" s="31"/>
      <c r="AL849" s="31"/>
    </row>
    <row r="850" spans="2:38" ht="12.75" customHeight="1">
      <c r="B850" s="3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c r="AA850" s="31"/>
      <c r="AB850" s="31"/>
      <c r="AC850" s="31"/>
      <c r="AD850" s="31"/>
      <c r="AE850" s="31"/>
      <c r="AF850" s="31"/>
      <c r="AG850" s="31"/>
      <c r="AH850" s="31"/>
      <c r="AI850" s="31"/>
      <c r="AJ850" s="31"/>
      <c r="AK850" s="31"/>
      <c r="AL850" s="31"/>
    </row>
    <row r="851" spans="2:38" ht="12.75" customHeight="1">
      <c r="B851" s="3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c r="AA851" s="31"/>
      <c r="AB851" s="31"/>
      <c r="AC851" s="31"/>
      <c r="AD851" s="31"/>
      <c r="AE851" s="31"/>
      <c r="AF851" s="31"/>
      <c r="AG851" s="31"/>
      <c r="AH851" s="31"/>
      <c r="AI851" s="31"/>
      <c r="AJ851" s="31"/>
      <c r="AK851" s="31"/>
      <c r="AL851" s="31"/>
    </row>
    <row r="852" spans="2:38" ht="12.75" customHeight="1">
      <c r="B852" s="3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c r="AA852" s="31"/>
      <c r="AB852" s="31"/>
      <c r="AC852" s="31"/>
      <c r="AD852" s="31"/>
      <c r="AE852" s="31"/>
      <c r="AF852" s="31"/>
      <c r="AG852" s="31"/>
      <c r="AH852" s="31"/>
      <c r="AI852" s="31"/>
      <c r="AJ852" s="31"/>
      <c r="AK852" s="31"/>
      <c r="AL852" s="31"/>
    </row>
    <row r="853" spans="2:38" ht="12.75" customHeight="1">
      <c r="B853" s="3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c r="AA853" s="31"/>
      <c r="AB853" s="31"/>
      <c r="AC853" s="31"/>
      <c r="AD853" s="31"/>
      <c r="AE853" s="31"/>
      <c r="AF853" s="31"/>
      <c r="AG853" s="31"/>
      <c r="AH853" s="31"/>
      <c r="AI853" s="31"/>
      <c r="AJ853" s="31"/>
      <c r="AK853" s="31"/>
      <c r="AL853" s="31"/>
    </row>
    <row r="854" spans="2:38" ht="12.75" customHeight="1">
      <c r="B854" s="3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c r="AA854" s="31"/>
      <c r="AB854" s="31"/>
      <c r="AC854" s="31"/>
      <c r="AD854" s="31"/>
      <c r="AE854" s="31"/>
      <c r="AF854" s="31"/>
      <c r="AG854" s="31"/>
      <c r="AH854" s="31"/>
      <c r="AI854" s="31"/>
      <c r="AJ854" s="31"/>
      <c r="AK854" s="31"/>
      <c r="AL854" s="31"/>
    </row>
    <row r="855" spans="2:38" ht="12.75" customHeight="1">
      <c r="B855" s="3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c r="AA855" s="31"/>
      <c r="AB855" s="31"/>
      <c r="AC855" s="31"/>
      <c r="AD855" s="31"/>
      <c r="AE855" s="31"/>
      <c r="AF855" s="31"/>
      <c r="AG855" s="31"/>
      <c r="AH855" s="31"/>
      <c r="AI855" s="31"/>
      <c r="AJ855" s="31"/>
      <c r="AK855" s="31"/>
      <c r="AL855" s="31"/>
    </row>
    <row r="856" spans="2:38" ht="12.75" customHeight="1">
      <c r="B856" s="3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c r="AA856" s="31"/>
      <c r="AB856" s="31"/>
      <c r="AC856" s="31"/>
      <c r="AD856" s="31"/>
      <c r="AE856" s="31"/>
      <c r="AF856" s="31"/>
      <c r="AG856" s="31"/>
      <c r="AH856" s="31"/>
      <c r="AI856" s="31"/>
      <c r="AJ856" s="31"/>
      <c r="AK856" s="31"/>
      <c r="AL856" s="31"/>
    </row>
    <row r="857" spans="2:38" ht="12.75" customHeight="1">
      <c r="B857" s="3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c r="AA857" s="31"/>
      <c r="AB857" s="31"/>
      <c r="AC857" s="31"/>
      <c r="AD857" s="31"/>
      <c r="AE857" s="31"/>
      <c r="AF857" s="31"/>
      <c r="AG857" s="31"/>
      <c r="AH857" s="31"/>
      <c r="AI857" s="31"/>
      <c r="AJ857" s="31"/>
      <c r="AK857" s="31"/>
      <c r="AL857" s="31"/>
    </row>
    <row r="858" spans="2:38" ht="12.75" customHeight="1">
      <c r="B858" s="3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c r="AA858" s="31"/>
      <c r="AB858" s="31"/>
      <c r="AC858" s="31"/>
      <c r="AD858" s="31"/>
      <c r="AE858" s="31"/>
      <c r="AF858" s="31"/>
      <c r="AG858" s="31"/>
      <c r="AH858" s="31"/>
      <c r="AI858" s="31"/>
      <c r="AJ858" s="31"/>
      <c r="AK858" s="31"/>
      <c r="AL858" s="31"/>
    </row>
    <row r="859" spans="2:38" ht="12.75" customHeight="1">
      <c r="B859" s="3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c r="AA859" s="31"/>
      <c r="AB859" s="31"/>
      <c r="AC859" s="31"/>
      <c r="AD859" s="31"/>
      <c r="AE859" s="31"/>
      <c r="AF859" s="31"/>
      <c r="AG859" s="31"/>
      <c r="AH859" s="31"/>
      <c r="AI859" s="31"/>
      <c r="AJ859" s="31"/>
      <c r="AK859" s="31"/>
      <c r="AL859" s="31"/>
    </row>
    <row r="860" spans="2:38" ht="12.75" customHeight="1">
      <c r="B860" s="3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c r="AA860" s="31"/>
      <c r="AB860" s="31"/>
      <c r="AC860" s="31"/>
      <c r="AD860" s="31"/>
      <c r="AE860" s="31"/>
      <c r="AF860" s="31"/>
      <c r="AG860" s="31"/>
      <c r="AH860" s="31"/>
      <c r="AI860" s="31"/>
      <c r="AJ860" s="31"/>
      <c r="AK860" s="31"/>
      <c r="AL860" s="31"/>
    </row>
    <row r="861" spans="2:38" ht="12.75" customHeight="1">
      <c r="B861" s="3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c r="AA861" s="31"/>
      <c r="AB861" s="31"/>
      <c r="AC861" s="31"/>
      <c r="AD861" s="31"/>
      <c r="AE861" s="31"/>
      <c r="AF861" s="31"/>
      <c r="AG861" s="31"/>
      <c r="AH861" s="31"/>
      <c r="AI861" s="31"/>
      <c r="AJ861" s="31"/>
      <c r="AK861" s="31"/>
      <c r="AL861" s="31"/>
    </row>
    <row r="862" spans="2:38" ht="12.75" customHeight="1">
      <c r="B862" s="3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c r="AA862" s="31"/>
      <c r="AB862" s="31"/>
      <c r="AC862" s="31"/>
      <c r="AD862" s="31"/>
      <c r="AE862" s="31"/>
      <c r="AF862" s="31"/>
      <c r="AG862" s="31"/>
      <c r="AH862" s="31"/>
      <c r="AI862" s="31"/>
      <c r="AJ862" s="31"/>
      <c r="AK862" s="31"/>
      <c r="AL862" s="31"/>
    </row>
    <row r="863" spans="2:38" ht="12.75" customHeight="1">
      <c r="B863" s="3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c r="AA863" s="31"/>
      <c r="AB863" s="31"/>
      <c r="AC863" s="31"/>
      <c r="AD863" s="31"/>
      <c r="AE863" s="31"/>
      <c r="AF863" s="31"/>
      <c r="AG863" s="31"/>
      <c r="AH863" s="31"/>
      <c r="AI863" s="31"/>
      <c r="AJ863" s="31"/>
      <c r="AK863" s="31"/>
      <c r="AL863" s="31"/>
    </row>
    <row r="864" spans="2:38" ht="12.75" customHeight="1">
      <c r="B864" s="3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c r="AA864" s="31"/>
      <c r="AB864" s="31"/>
      <c r="AC864" s="31"/>
      <c r="AD864" s="31"/>
      <c r="AE864" s="31"/>
      <c r="AF864" s="31"/>
      <c r="AG864" s="31"/>
      <c r="AH864" s="31"/>
      <c r="AI864" s="31"/>
      <c r="AJ864" s="31"/>
      <c r="AK864" s="31"/>
      <c r="AL864" s="31"/>
    </row>
    <row r="865" spans="2:38" ht="12.75" customHeight="1">
      <c r="B865" s="3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c r="AA865" s="31"/>
      <c r="AB865" s="31"/>
      <c r="AC865" s="31"/>
      <c r="AD865" s="31"/>
      <c r="AE865" s="31"/>
      <c r="AF865" s="31"/>
      <c r="AG865" s="31"/>
      <c r="AH865" s="31"/>
      <c r="AI865" s="31"/>
      <c r="AJ865" s="31"/>
      <c r="AK865" s="31"/>
      <c r="AL865" s="31"/>
    </row>
    <row r="866" spans="2:38" ht="12.75" customHeight="1">
      <c r="B866" s="3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c r="AA866" s="31"/>
      <c r="AB866" s="31"/>
      <c r="AC866" s="31"/>
      <c r="AD866" s="31"/>
      <c r="AE866" s="31"/>
      <c r="AF866" s="31"/>
      <c r="AG866" s="31"/>
      <c r="AH866" s="31"/>
      <c r="AI866" s="31"/>
      <c r="AJ866" s="31"/>
      <c r="AK866" s="31"/>
      <c r="AL866" s="31"/>
    </row>
    <row r="867" spans="2:38" ht="12.75" customHeight="1">
      <c r="B867" s="3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c r="AA867" s="31"/>
      <c r="AB867" s="31"/>
      <c r="AC867" s="31"/>
      <c r="AD867" s="31"/>
      <c r="AE867" s="31"/>
      <c r="AF867" s="31"/>
      <c r="AG867" s="31"/>
      <c r="AH867" s="31"/>
      <c r="AI867" s="31"/>
      <c r="AJ867" s="31"/>
      <c r="AK867" s="31"/>
      <c r="AL867" s="31"/>
    </row>
    <row r="868" spans="2:38" ht="12.75" customHeight="1">
      <c r="B868" s="3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c r="AA868" s="31"/>
      <c r="AB868" s="31"/>
      <c r="AC868" s="31"/>
      <c r="AD868" s="31"/>
      <c r="AE868" s="31"/>
      <c r="AF868" s="31"/>
      <c r="AG868" s="31"/>
      <c r="AH868" s="31"/>
      <c r="AI868" s="31"/>
      <c r="AJ868" s="31"/>
      <c r="AK868" s="31"/>
      <c r="AL868" s="31"/>
    </row>
    <row r="869" spans="2:38" ht="12.75" customHeight="1">
      <c r="B869" s="3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c r="AA869" s="31"/>
      <c r="AB869" s="31"/>
      <c r="AC869" s="31"/>
      <c r="AD869" s="31"/>
      <c r="AE869" s="31"/>
      <c r="AF869" s="31"/>
      <c r="AG869" s="31"/>
      <c r="AH869" s="31"/>
      <c r="AI869" s="31"/>
      <c r="AJ869" s="31"/>
      <c r="AK869" s="31"/>
      <c r="AL869" s="31"/>
    </row>
    <row r="870" spans="2:38" ht="12.75" customHeight="1">
      <c r="B870" s="3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c r="AA870" s="31"/>
      <c r="AB870" s="31"/>
      <c r="AC870" s="31"/>
      <c r="AD870" s="31"/>
      <c r="AE870" s="31"/>
      <c r="AF870" s="31"/>
      <c r="AG870" s="31"/>
      <c r="AH870" s="31"/>
      <c r="AI870" s="31"/>
      <c r="AJ870" s="31"/>
      <c r="AK870" s="31"/>
      <c r="AL870" s="31"/>
    </row>
    <row r="871" spans="2:38" ht="12.75" customHeight="1">
      <c r="B871" s="3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c r="AA871" s="31"/>
      <c r="AB871" s="31"/>
      <c r="AC871" s="31"/>
      <c r="AD871" s="31"/>
      <c r="AE871" s="31"/>
      <c r="AF871" s="31"/>
      <c r="AG871" s="31"/>
      <c r="AH871" s="31"/>
      <c r="AI871" s="31"/>
      <c r="AJ871" s="31"/>
      <c r="AK871" s="31"/>
      <c r="AL871" s="31"/>
    </row>
    <row r="872" spans="2:38" ht="12.75" customHeight="1">
      <c r="B872" s="3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c r="AA872" s="31"/>
      <c r="AB872" s="31"/>
      <c r="AC872" s="31"/>
      <c r="AD872" s="31"/>
      <c r="AE872" s="31"/>
      <c r="AF872" s="31"/>
      <c r="AG872" s="31"/>
      <c r="AH872" s="31"/>
      <c r="AI872" s="31"/>
      <c r="AJ872" s="31"/>
      <c r="AK872" s="31"/>
      <c r="AL872" s="31"/>
    </row>
    <row r="873" spans="2:38" ht="12.75" customHeight="1">
      <c r="B873" s="3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c r="AA873" s="31"/>
      <c r="AB873" s="31"/>
      <c r="AC873" s="31"/>
      <c r="AD873" s="31"/>
      <c r="AE873" s="31"/>
      <c r="AF873" s="31"/>
      <c r="AG873" s="31"/>
      <c r="AH873" s="31"/>
      <c r="AI873" s="31"/>
      <c r="AJ873" s="31"/>
      <c r="AK873" s="31"/>
      <c r="AL873" s="31"/>
    </row>
    <row r="874" spans="2:38" ht="12.75" customHeight="1">
      <c r="B874" s="3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c r="AA874" s="31"/>
      <c r="AB874" s="31"/>
      <c r="AC874" s="31"/>
      <c r="AD874" s="31"/>
      <c r="AE874" s="31"/>
      <c r="AF874" s="31"/>
      <c r="AG874" s="31"/>
      <c r="AH874" s="31"/>
      <c r="AI874" s="31"/>
      <c r="AJ874" s="31"/>
      <c r="AK874" s="31"/>
      <c r="AL874" s="31"/>
    </row>
    <row r="875" spans="2:38" ht="12.75" customHeight="1">
      <c r="B875" s="3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c r="AA875" s="31"/>
      <c r="AB875" s="31"/>
      <c r="AC875" s="31"/>
      <c r="AD875" s="31"/>
      <c r="AE875" s="31"/>
      <c r="AF875" s="31"/>
      <c r="AG875" s="31"/>
      <c r="AH875" s="31"/>
      <c r="AI875" s="31"/>
      <c r="AJ875" s="31"/>
      <c r="AK875" s="31"/>
      <c r="AL875" s="31"/>
    </row>
    <row r="876" spans="2:38" ht="12.75" customHeight="1">
      <c r="B876" s="3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c r="AA876" s="31"/>
      <c r="AB876" s="31"/>
      <c r="AC876" s="31"/>
      <c r="AD876" s="31"/>
      <c r="AE876" s="31"/>
      <c r="AF876" s="31"/>
      <c r="AG876" s="31"/>
      <c r="AH876" s="31"/>
      <c r="AI876" s="31"/>
      <c r="AJ876" s="31"/>
      <c r="AK876" s="31"/>
      <c r="AL876" s="31"/>
    </row>
    <row r="877" spans="2:38" ht="12.75" customHeight="1">
      <c r="B877" s="3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c r="AA877" s="31"/>
      <c r="AB877" s="31"/>
      <c r="AC877" s="31"/>
      <c r="AD877" s="31"/>
      <c r="AE877" s="31"/>
      <c r="AF877" s="31"/>
      <c r="AG877" s="31"/>
      <c r="AH877" s="31"/>
      <c r="AI877" s="31"/>
      <c r="AJ877" s="31"/>
      <c r="AK877" s="31"/>
      <c r="AL877" s="31"/>
    </row>
    <row r="878" spans="2:38" ht="12.75" customHeight="1">
      <c r="B878" s="3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c r="AA878" s="31"/>
      <c r="AB878" s="31"/>
      <c r="AC878" s="31"/>
      <c r="AD878" s="31"/>
      <c r="AE878" s="31"/>
      <c r="AF878" s="31"/>
      <c r="AG878" s="31"/>
      <c r="AH878" s="31"/>
      <c r="AI878" s="31"/>
      <c r="AJ878" s="31"/>
      <c r="AK878" s="31"/>
      <c r="AL878" s="31"/>
    </row>
    <row r="879" spans="2:38" ht="12.75" customHeight="1">
      <c r="B879" s="3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c r="AA879" s="31"/>
      <c r="AB879" s="31"/>
      <c r="AC879" s="31"/>
      <c r="AD879" s="31"/>
      <c r="AE879" s="31"/>
      <c r="AF879" s="31"/>
      <c r="AG879" s="31"/>
      <c r="AH879" s="31"/>
      <c r="AI879" s="31"/>
      <c r="AJ879" s="31"/>
      <c r="AK879" s="31"/>
      <c r="AL879" s="31"/>
    </row>
    <row r="880" spans="2:38" ht="12.75" customHeight="1">
      <c r="B880" s="3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c r="AA880" s="31"/>
      <c r="AB880" s="31"/>
      <c r="AC880" s="31"/>
      <c r="AD880" s="31"/>
      <c r="AE880" s="31"/>
      <c r="AF880" s="31"/>
      <c r="AG880" s="31"/>
      <c r="AH880" s="31"/>
      <c r="AI880" s="31"/>
      <c r="AJ880" s="31"/>
      <c r="AK880" s="31"/>
      <c r="AL880" s="31"/>
    </row>
    <row r="881" spans="2:38" ht="12.75" customHeight="1">
      <c r="B881" s="3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c r="AA881" s="31"/>
      <c r="AB881" s="31"/>
      <c r="AC881" s="31"/>
      <c r="AD881" s="31"/>
      <c r="AE881" s="31"/>
      <c r="AF881" s="31"/>
      <c r="AG881" s="31"/>
      <c r="AH881" s="31"/>
      <c r="AI881" s="31"/>
      <c r="AJ881" s="31"/>
      <c r="AK881" s="31"/>
      <c r="AL881" s="31"/>
    </row>
    <row r="882" spans="2:38" ht="12.75" customHeight="1">
      <c r="B882" s="3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c r="AA882" s="31"/>
      <c r="AB882" s="31"/>
      <c r="AC882" s="31"/>
      <c r="AD882" s="31"/>
      <c r="AE882" s="31"/>
      <c r="AF882" s="31"/>
      <c r="AG882" s="31"/>
      <c r="AH882" s="31"/>
      <c r="AI882" s="31"/>
      <c r="AJ882" s="31"/>
      <c r="AK882" s="31"/>
      <c r="AL882" s="31"/>
    </row>
    <row r="883" spans="2:38" ht="12.75" customHeight="1">
      <c r="B883" s="3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c r="AA883" s="31"/>
      <c r="AB883" s="31"/>
      <c r="AC883" s="31"/>
      <c r="AD883" s="31"/>
      <c r="AE883" s="31"/>
      <c r="AF883" s="31"/>
      <c r="AG883" s="31"/>
      <c r="AH883" s="31"/>
      <c r="AI883" s="31"/>
      <c r="AJ883" s="31"/>
      <c r="AK883" s="31"/>
      <c r="AL883" s="31"/>
    </row>
    <row r="884" spans="2:38" ht="12.75" customHeight="1">
      <c r="B884" s="3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c r="AA884" s="31"/>
      <c r="AB884" s="31"/>
      <c r="AC884" s="31"/>
      <c r="AD884" s="31"/>
      <c r="AE884" s="31"/>
      <c r="AF884" s="31"/>
      <c r="AG884" s="31"/>
      <c r="AH884" s="31"/>
      <c r="AI884" s="31"/>
      <c r="AJ884" s="31"/>
      <c r="AK884" s="31"/>
      <c r="AL884" s="31"/>
    </row>
    <row r="885" spans="2:38" ht="12.75" customHeight="1">
      <c r="B885" s="3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c r="AA885" s="31"/>
      <c r="AB885" s="31"/>
      <c r="AC885" s="31"/>
      <c r="AD885" s="31"/>
      <c r="AE885" s="31"/>
      <c r="AF885" s="31"/>
      <c r="AG885" s="31"/>
      <c r="AH885" s="31"/>
      <c r="AI885" s="31"/>
      <c r="AJ885" s="31"/>
      <c r="AK885" s="31"/>
      <c r="AL885" s="31"/>
    </row>
    <row r="886" spans="2:38" ht="12.75" customHeight="1">
      <c r="B886" s="3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c r="AA886" s="31"/>
      <c r="AB886" s="31"/>
      <c r="AC886" s="31"/>
      <c r="AD886" s="31"/>
      <c r="AE886" s="31"/>
      <c r="AF886" s="31"/>
      <c r="AG886" s="31"/>
      <c r="AH886" s="31"/>
      <c r="AI886" s="31"/>
      <c r="AJ886" s="31"/>
      <c r="AK886" s="31"/>
      <c r="AL886" s="31"/>
    </row>
    <row r="887" spans="2:38" ht="12.75" customHeight="1">
      <c r="B887" s="3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c r="AA887" s="31"/>
      <c r="AB887" s="31"/>
      <c r="AC887" s="31"/>
      <c r="AD887" s="31"/>
      <c r="AE887" s="31"/>
      <c r="AF887" s="31"/>
      <c r="AG887" s="31"/>
      <c r="AH887" s="31"/>
      <c r="AI887" s="31"/>
      <c r="AJ887" s="31"/>
      <c r="AK887" s="31"/>
      <c r="AL887" s="31"/>
    </row>
    <row r="888" spans="2:38" ht="12.75" customHeight="1">
      <c r="B888" s="3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c r="AA888" s="31"/>
      <c r="AB888" s="31"/>
      <c r="AC888" s="31"/>
      <c r="AD888" s="31"/>
      <c r="AE888" s="31"/>
      <c r="AF888" s="31"/>
      <c r="AG888" s="31"/>
      <c r="AH888" s="31"/>
      <c r="AI888" s="31"/>
      <c r="AJ888" s="31"/>
      <c r="AK888" s="31"/>
      <c r="AL888" s="31"/>
    </row>
    <row r="889" spans="2:38" ht="12.75" customHeight="1">
      <c r="B889" s="3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c r="AA889" s="31"/>
      <c r="AB889" s="31"/>
      <c r="AC889" s="31"/>
      <c r="AD889" s="31"/>
      <c r="AE889" s="31"/>
      <c r="AF889" s="31"/>
      <c r="AG889" s="31"/>
      <c r="AH889" s="31"/>
      <c r="AI889" s="31"/>
      <c r="AJ889" s="31"/>
      <c r="AK889" s="31"/>
      <c r="AL889" s="31"/>
    </row>
    <row r="890" spans="2:38" ht="12.75" customHeight="1">
      <c r="B890" s="3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c r="AA890" s="31"/>
      <c r="AB890" s="31"/>
      <c r="AC890" s="31"/>
      <c r="AD890" s="31"/>
      <c r="AE890" s="31"/>
      <c r="AF890" s="31"/>
      <c r="AG890" s="31"/>
      <c r="AH890" s="31"/>
      <c r="AI890" s="31"/>
      <c r="AJ890" s="31"/>
      <c r="AK890" s="31"/>
      <c r="AL890" s="31"/>
    </row>
    <row r="891" spans="2:38" ht="12.75" customHeight="1">
      <c r="B891" s="3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c r="AA891" s="31"/>
      <c r="AB891" s="31"/>
      <c r="AC891" s="31"/>
      <c r="AD891" s="31"/>
      <c r="AE891" s="31"/>
      <c r="AF891" s="31"/>
      <c r="AG891" s="31"/>
      <c r="AH891" s="31"/>
      <c r="AI891" s="31"/>
      <c r="AJ891" s="31"/>
      <c r="AK891" s="31"/>
      <c r="AL891" s="31"/>
    </row>
    <row r="892" spans="2:38" ht="12.75" customHeight="1">
      <c r="B892" s="3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c r="AA892" s="31"/>
      <c r="AB892" s="31"/>
      <c r="AC892" s="31"/>
      <c r="AD892" s="31"/>
      <c r="AE892" s="31"/>
      <c r="AF892" s="31"/>
      <c r="AG892" s="31"/>
      <c r="AH892" s="31"/>
      <c r="AI892" s="31"/>
      <c r="AJ892" s="31"/>
      <c r="AK892" s="31"/>
      <c r="AL892" s="31"/>
    </row>
    <row r="893" spans="2:38" ht="12.75" customHeight="1">
      <c r="B893" s="3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c r="AA893" s="31"/>
      <c r="AB893" s="31"/>
      <c r="AC893" s="31"/>
      <c r="AD893" s="31"/>
      <c r="AE893" s="31"/>
      <c r="AF893" s="31"/>
      <c r="AG893" s="31"/>
      <c r="AH893" s="31"/>
      <c r="AI893" s="31"/>
      <c r="AJ893" s="31"/>
      <c r="AK893" s="31"/>
      <c r="AL893" s="31"/>
    </row>
    <row r="894" spans="2:38" ht="12.75" customHeight="1">
      <c r="B894" s="3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c r="AA894" s="31"/>
      <c r="AB894" s="31"/>
      <c r="AC894" s="31"/>
      <c r="AD894" s="31"/>
      <c r="AE894" s="31"/>
      <c r="AF894" s="31"/>
      <c r="AG894" s="31"/>
      <c r="AH894" s="31"/>
      <c r="AI894" s="31"/>
      <c r="AJ894" s="31"/>
      <c r="AK894" s="31"/>
      <c r="AL894" s="31"/>
    </row>
    <row r="895" spans="2:38" ht="12.75" customHeight="1">
      <c r="B895" s="3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c r="AA895" s="31"/>
      <c r="AB895" s="31"/>
      <c r="AC895" s="31"/>
      <c r="AD895" s="31"/>
      <c r="AE895" s="31"/>
      <c r="AF895" s="31"/>
      <c r="AG895" s="31"/>
      <c r="AH895" s="31"/>
      <c r="AI895" s="31"/>
      <c r="AJ895" s="31"/>
      <c r="AK895" s="31"/>
      <c r="AL895" s="31"/>
    </row>
    <row r="896" spans="2:38" ht="12.75" customHeight="1">
      <c r="B896" s="3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c r="AA896" s="31"/>
      <c r="AB896" s="31"/>
      <c r="AC896" s="31"/>
      <c r="AD896" s="31"/>
      <c r="AE896" s="31"/>
      <c r="AF896" s="31"/>
      <c r="AG896" s="31"/>
      <c r="AH896" s="31"/>
      <c r="AI896" s="31"/>
      <c r="AJ896" s="31"/>
      <c r="AK896" s="31"/>
      <c r="AL896" s="31"/>
    </row>
    <row r="897" spans="2:38" ht="12.75" customHeight="1">
      <c r="B897" s="3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c r="AA897" s="31"/>
      <c r="AB897" s="31"/>
      <c r="AC897" s="31"/>
      <c r="AD897" s="31"/>
      <c r="AE897" s="31"/>
      <c r="AF897" s="31"/>
      <c r="AG897" s="31"/>
      <c r="AH897" s="31"/>
      <c r="AI897" s="31"/>
      <c r="AJ897" s="31"/>
      <c r="AK897" s="31"/>
      <c r="AL897" s="31"/>
    </row>
    <row r="898" spans="2:38" ht="12.75" customHeight="1">
      <c r="B898" s="3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c r="AA898" s="31"/>
      <c r="AB898" s="31"/>
      <c r="AC898" s="31"/>
      <c r="AD898" s="31"/>
      <c r="AE898" s="31"/>
      <c r="AF898" s="31"/>
      <c r="AG898" s="31"/>
      <c r="AH898" s="31"/>
      <c r="AI898" s="31"/>
      <c r="AJ898" s="31"/>
      <c r="AK898" s="31"/>
      <c r="AL898" s="31"/>
    </row>
    <row r="899" spans="2:38" ht="12.75" customHeight="1">
      <c r="B899" s="3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c r="AA899" s="31"/>
      <c r="AB899" s="31"/>
      <c r="AC899" s="31"/>
      <c r="AD899" s="31"/>
      <c r="AE899" s="31"/>
      <c r="AF899" s="31"/>
      <c r="AG899" s="31"/>
      <c r="AH899" s="31"/>
      <c r="AI899" s="31"/>
      <c r="AJ899" s="31"/>
      <c r="AK899" s="31"/>
      <c r="AL899" s="31"/>
    </row>
    <row r="900" spans="2:38" ht="12.75" customHeight="1">
      <c r="B900" s="3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c r="AA900" s="31"/>
      <c r="AB900" s="31"/>
      <c r="AC900" s="31"/>
      <c r="AD900" s="31"/>
      <c r="AE900" s="31"/>
      <c r="AF900" s="31"/>
      <c r="AG900" s="31"/>
      <c r="AH900" s="31"/>
      <c r="AI900" s="31"/>
      <c r="AJ900" s="31"/>
      <c r="AK900" s="31"/>
      <c r="AL900" s="31"/>
    </row>
    <row r="901" spans="2:38" ht="12.75" customHeight="1">
      <c r="B901" s="3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c r="AA901" s="31"/>
      <c r="AB901" s="31"/>
      <c r="AC901" s="31"/>
      <c r="AD901" s="31"/>
      <c r="AE901" s="31"/>
      <c r="AF901" s="31"/>
      <c r="AG901" s="31"/>
      <c r="AH901" s="31"/>
      <c r="AI901" s="31"/>
      <c r="AJ901" s="31"/>
      <c r="AK901" s="31"/>
      <c r="AL901" s="31"/>
    </row>
    <row r="902" spans="2:38" ht="12.75" customHeight="1">
      <c r="B902" s="3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c r="AA902" s="31"/>
      <c r="AB902" s="31"/>
      <c r="AC902" s="31"/>
      <c r="AD902" s="31"/>
      <c r="AE902" s="31"/>
      <c r="AF902" s="31"/>
      <c r="AG902" s="31"/>
      <c r="AH902" s="31"/>
      <c r="AI902" s="31"/>
      <c r="AJ902" s="31"/>
      <c r="AK902" s="31"/>
      <c r="AL902" s="31"/>
    </row>
    <row r="903" spans="2:38" ht="12.75" customHeight="1">
      <c r="B903" s="3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c r="AA903" s="31"/>
      <c r="AB903" s="31"/>
      <c r="AC903" s="31"/>
      <c r="AD903" s="31"/>
      <c r="AE903" s="31"/>
      <c r="AF903" s="31"/>
      <c r="AG903" s="31"/>
      <c r="AH903" s="31"/>
      <c r="AI903" s="31"/>
      <c r="AJ903" s="31"/>
      <c r="AK903" s="31"/>
      <c r="AL903" s="31"/>
    </row>
    <row r="904" spans="2:38" ht="12.75" customHeight="1">
      <c r="B904" s="3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c r="AA904" s="31"/>
      <c r="AB904" s="31"/>
      <c r="AC904" s="31"/>
      <c r="AD904" s="31"/>
      <c r="AE904" s="31"/>
      <c r="AF904" s="31"/>
      <c r="AG904" s="31"/>
      <c r="AH904" s="31"/>
      <c r="AI904" s="31"/>
      <c r="AJ904" s="31"/>
      <c r="AK904" s="31"/>
      <c r="AL904" s="31"/>
    </row>
    <row r="905" spans="2:38" ht="12.75" customHeight="1">
      <c r="B905" s="3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c r="AA905" s="31"/>
      <c r="AB905" s="31"/>
      <c r="AC905" s="31"/>
      <c r="AD905" s="31"/>
      <c r="AE905" s="31"/>
      <c r="AF905" s="31"/>
      <c r="AG905" s="31"/>
      <c r="AH905" s="31"/>
      <c r="AI905" s="31"/>
      <c r="AJ905" s="31"/>
      <c r="AK905" s="31"/>
      <c r="AL905" s="31"/>
    </row>
    <row r="906" spans="2:38" ht="12.75" customHeight="1">
      <c r="B906" s="3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c r="AA906" s="31"/>
      <c r="AB906" s="31"/>
      <c r="AC906" s="31"/>
      <c r="AD906" s="31"/>
      <c r="AE906" s="31"/>
      <c r="AF906" s="31"/>
      <c r="AG906" s="31"/>
      <c r="AH906" s="31"/>
      <c r="AI906" s="31"/>
      <c r="AJ906" s="31"/>
      <c r="AK906" s="31"/>
      <c r="AL906" s="31"/>
    </row>
    <row r="907" spans="2:38" ht="12.75" customHeight="1">
      <c r="B907" s="3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c r="AA907" s="31"/>
      <c r="AB907" s="31"/>
      <c r="AC907" s="31"/>
      <c r="AD907" s="31"/>
      <c r="AE907" s="31"/>
      <c r="AF907" s="31"/>
      <c r="AG907" s="31"/>
      <c r="AH907" s="31"/>
      <c r="AI907" s="31"/>
      <c r="AJ907" s="31"/>
      <c r="AK907" s="31"/>
      <c r="AL907" s="31"/>
    </row>
    <row r="908" spans="2:38" ht="12.75" customHeight="1">
      <c r="B908" s="3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c r="AA908" s="31"/>
      <c r="AB908" s="31"/>
      <c r="AC908" s="31"/>
      <c r="AD908" s="31"/>
      <c r="AE908" s="31"/>
      <c r="AF908" s="31"/>
      <c r="AG908" s="31"/>
      <c r="AH908" s="31"/>
      <c r="AI908" s="31"/>
      <c r="AJ908" s="31"/>
      <c r="AK908" s="31"/>
      <c r="AL908" s="31"/>
    </row>
    <row r="909" spans="2:38" ht="12.75" customHeight="1">
      <c r="B909" s="3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c r="AA909" s="31"/>
      <c r="AB909" s="31"/>
      <c r="AC909" s="31"/>
      <c r="AD909" s="31"/>
      <c r="AE909" s="31"/>
      <c r="AF909" s="31"/>
      <c r="AG909" s="31"/>
      <c r="AH909" s="31"/>
      <c r="AI909" s="31"/>
      <c r="AJ909" s="31"/>
      <c r="AK909" s="31"/>
      <c r="AL909" s="31"/>
    </row>
    <row r="910" spans="2:38" ht="12.75" customHeight="1">
      <c r="B910" s="3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c r="AA910" s="31"/>
      <c r="AB910" s="31"/>
      <c r="AC910" s="31"/>
      <c r="AD910" s="31"/>
      <c r="AE910" s="31"/>
      <c r="AF910" s="31"/>
      <c r="AG910" s="31"/>
      <c r="AH910" s="31"/>
      <c r="AI910" s="31"/>
      <c r="AJ910" s="31"/>
      <c r="AK910" s="31"/>
      <c r="AL910" s="31"/>
    </row>
    <row r="911" spans="2:38" ht="12.75" customHeight="1">
      <c r="B911" s="3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c r="AA911" s="31"/>
      <c r="AB911" s="31"/>
      <c r="AC911" s="31"/>
      <c r="AD911" s="31"/>
      <c r="AE911" s="31"/>
      <c r="AF911" s="31"/>
      <c r="AG911" s="31"/>
      <c r="AH911" s="31"/>
      <c r="AI911" s="31"/>
      <c r="AJ911" s="31"/>
      <c r="AK911" s="31"/>
      <c r="AL911" s="31"/>
    </row>
    <row r="912" spans="2:38" ht="12.75" customHeight="1">
      <c r="B912" s="3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c r="AA912" s="31"/>
      <c r="AB912" s="31"/>
      <c r="AC912" s="31"/>
      <c r="AD912" s="31"/>
      <c r="AE912" s="31"/>
      <c r="AF912" s="31"/>
      <c r="AG912" s="31"/>
      <c r="AH912" s="31"/>
      <c r="AI912" s="31"/>
      <c r="AJ912" s="31"/>
      <c r="AK912" s="31"/>
      <c r="AL912" s="31"/>
    </row>
    <row r="913" spans="2:38" ht="12.75" customHeight="1">
      <c r="B913" s="3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c r="AA913" s="31"/>
      <c r="AB913" s="31"/>
      <c r="AC913" s="31"/>
      <c r="AD913" s="31"/>
      <c r="AE913" s="31"/>
      <c r="AF913" s="31"/>
      <c r="AG913" s="31"/>
      <c r="AH913" s="31"/>
      <c r="AI913" s="31"/>
      <c r="AJ913" s="31"/>
      <c r="AK913" s="31"/>
      <c r="AL913" s="31"/>
    </row>
    <row r="914" spans="2:38" ht="12.75" customHeight="1">
      <c r="B914" s="3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c r="AA914" s="31"/>
      <c r="AB914" s="31"/>
      <c r="AC914" s="31"/>
      <c r="AD914" s="31"/>
      <c r="AE914" s="31"/>
      <c r="AF914" s="31"/>
      <c r="AG914" s="31"/>
      <c r="AH914" s="31"/>
      <c r="AI914" s="31"/>
      <c r="AJ914" s="31"/>
      <c r="AK914" s="31"/>
      <c r="AL914" s="31"/>
    </row>
    <row r="915" spans="2:38" ht="12.75" customHeight="1">
      <c r="B915" s="3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c r="AA915" s="31"/>
      <c r="AB915" s="31"/>
      <c r="AC915" s="31"/>
      <c r="AD915" s="31"/>
      <c r="AE915" s="31"/>
      <c r="AF915" s="31"/>
      <c r="AG915" s="31"/>
      <c r="AH915" s="31"/>
      <c r="AI915" s="31"/>
      <c r="AJ915" s="31"/>
      <c r="AK915" s="31"/>
      <c r="AL915" s="31"/>
    </row>
    <row r="916" spans="2:38" ht="12.75" customHeight="1">
      <c r="B916" s="3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c r="AA916" s="31"/>
      <c r="AB916" s="31"/>
      <c r="AC916" s="31"/>
      <c r="AD916" s="31"/>
      <c r="AE916" s="31"/>
      <c r="AF916" s="31"/>
      <c r="AG916" s="31"/>
      <c r="AH916" s="31"/>
      <c r="AI916" s="31"/>
      <c r="AJ916" s="31"/>
      <c r="AK916" s="31"/>
      <c r="AL916" s="31"/>
    </row>
    <row r="917" spans="2:38" ht="12.75" customHeight="1">
      <c r="B917" s="3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c r="AA917" s="31"/>
      <c r="AB917" s="31"/>
      <c r="AC917" s="31"/>
      <c r="AD917" s="31"/>
      <c r="AE917" s="31"/>
      <c r="AF917" s="31"/>
      <c r="AG917" s="31"/>
      <c r="AH917" s="31"/>
      <c r="AI917" s="31"/>
      <c r="AJ917" s="31"/>
      <c r="AK917" s="31"/>
      <c r="AL917" s="31"/>
    </row>
    <row r="918" spans="2:38" ht="12.75" customHeight="1">
      <c r="B918" s="3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c r="AA918" s="31"/>
      <c r="AB918" s="31"/>
      <c r="AC918" s="31"/>
      <c r="AD918" s="31"/>
      <c r="AE918" s="31"/>
      <c r="AF918" s="31"/>
      <c r="AG918" s="31"/>
      <c r="AH918" s="31"/>
      <c r="AI918" s="31"/>
      <c r="AJ918" s="31"/>
      <c r="AK918" s="31"/>
      <c r="AL918" s="31"/>
    </row>
    <row r="919" spans="2:38" ht="12.75" customHeight="1">
      <c r="B919" s="3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c r="AA919" s="31"/>
      <c r="AB919" s="31"/>
      <c r="AC919" s="31"/>
      <c r="AD919" s="31"/>
      <c r="AE919" s="31"/>
      <c r="AF919" s="31"/>
      <c r="AG919" s="31"/>
      <c r="AH919" s="31"/>
      <c r="AI919" s="31"/>
      <c r="AJ919" s="31"/>
      <c r="AK919" s="31"/>
      <c r="AL919" s="31"/>
    </row>
    <row r="920" spans="2:38" ht="12.75" customHeight="1">
      <c r="B920" s="3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c r="AA920" s="31"/>
      <c r="AB920" s="31"/>
      <c r="AC920" s="31"/>
      <c r="AD920" s="31"/>
      <c r="AE920" s="31"/>
      <c r="AF920" s="31"/>
      <c r="AG920" s="31"/>
      <c r="AH920" s="31"/>
      <c r="AI920" s="31"/>
      <c r="AJ920" s="31"/>
      <c r="AK920" s="31"/>
      <c r="AL920" s="31"/>
    </row>
    <row r="921" spans="2:38" ht="12.75" customHeight="1">
      <c r="B921" s="3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c r="AA921" s="31"/>
      <c r="AB921" s="31"/>
      <c r="AC921" s="31"/>
      <c r="AD921" s="31"/>
      <c r="AE921" s="31"/>
      <c r="AF921" s="31"/>
      <c r="AG921" s="31"/>
      <c r="AH921" s="31"/>
      <c r="AI921" s="31"/>
      <c r="AJ921" s="31"/>
      <c r="AK921" s="31"/>
      <c r="AL921" s="31"/>
    </row>
    <row r="922" spans="2:38" ht="12.75" customHeight="1">
      <c r="B922" s="3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c r="AA922" s="31"/>
      <c r="AB922" s="31"/>
      <c r="AC922" s="31"/>
      <c r="AD922" s="31"/>
      <c r="AE922" s="31"/>
      <c r="AF922" s="31"/>
      <c r="AG922" s="31"/>
      <c r="AH922" s="31"/>
      <c r="AI922" s="31"/>
      <c r="AJ922" s="31"/>
      <c r="AK922" s="31"/>
      <c r="AL922" s="31"/>
    </row>
    <row r="923" spans="2:38" ht="12.75" customHeight="1">
      <c r="B923" s="3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c r="AA923" s="31"/>
      <c r="AB923" s="31"/>
      <c r="AC923" s="31"/>
      <c r="AD923" s="31"/>
      <c r="AE923" s="31"/>
      <c r="AF923" s="31"/>
      <c r="AG923" s="31"/>
      <c r="AH923" s="31"/>
      <c r="AI923" s="31"/>
      <c r="AJ923" s="31"/>
      <c r="AK923" s="31"/>
      <c r="AL923" s="31"/>
    </row>
    <row r="924" spans="2:38" ht="12.75" customHeight="1">
      <c r="B924" s="3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c r="AA924" s="31"/>
      <c r="AB924" s="31"/>
      <c r="AC924" s="31"/>
      <c r="AD924" s="31"/>
      <c r="AE924" s="31"/>
      <c r="AF924" s="31"/>
      <c r="AG924" s="31"/>
      <c r="AH924" s="31"/>
      <c r="AI924" s="31"/>
      <c r="AJ924" s="31"/>
      <c r="AK924" s="31"/>
      <c r="AL924" s="31"/>
    </row>
    <row r="925" spans="2:38" ht="12.75" customHeight="1">
      <c r="B925" s="3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c r="AA925" s="31"/>
      <c r="AB925" s="31"/>
      <c r="AC925" s="31"/>
      <c r="AD925" s="31"/>
      <c r="AE925" s="31"/>
      <c r="AF925" s="31"/>
      <c r="AG925" s="31"/>
      <c r="AH925" s="31"/>
      <c r="AI925" s="31"/>
      <c r="AJ925" s="31"/>
      <c r="AK925" s="31"/>
      <c r="AL925" s="31"/>
    </row>
    <row r="926" spans="2:38" ht="12.75" customHeight="1">
      <c r="B926" s="3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c r="AA926" s="31"/>
      <c r="AB926" s="31"/>
      <c r="AC926" s="31"/>
      <c r="AD926" s="31"/>
      <c r="AE926" s="31"/>
      <c r="AF926" s="31"/>
      <c r="AG926" s="31"/>
      <c r="AH926" s="31"/>
      <c r="AI926" s="31"/>
      <c r="AJ926" s="31"/>
      <c r="AK926" s="31"/>
      <c r="AL926" s="31"/>
    </row>
    <row r="927" spans="2:38" ht="12.75" customHeight="1">
      <c r="B927" s="3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c r="AA927" s="31"/>
      <c r="AB927" s="31"/>
      <c r="AC927" s="31"/>
      <c r="AD927" s="31"/>
      <c r="AE927" s="31"/>
      <c r="AF927" s="31"/>
      <c r="AG927" s="31"/>
      <c r="AH927" s="31"/>
      <c r="AI927" s="31"/>
      <c r="AJ927" s="31"/>
      <c r="AK927" s="31"/>
      <c r="AL927" s="31"/>
    </row>
    <row r="928" spans="2:38" ht="12.75" customHeight="1">
      <c r="B928" s="3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c r="AA928" s="31"/>
      <c r="AB928" s="31"/>
      <c r="AC928" s="31"/>
      <c r="AD928" s="31"/>
      <c r="AE928" s="31"/>
      <c r="AF928" s="31"/>
      <c r="AG928" s="31"/>
      <c r="AH928" s="31"/>
      <c r="AI928" s="31"/>
      <c r="AJ928" s="31"/>
      <c r="AK928" s="31"/>
      <c r="AL928" s="31"/>
    </row>
    <row r="929" spans="2:38" ht="12.75" customHeight="1">
      <c r="B929" s="3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c r="AA929" s="31"/>
      <c r="AB929" s="31"/>
      <c r="AC929" s="31"/>
      <c r="AD929" s="31"/>
      <c r="AE929" s="31"/>
      <c r="AF929" s="31"/>
      <c r="AG929" s="31"/>
      <c r="AH929" s="31"/>
      <c r="AI929" s="31"/>
      <c r="AJ929" s="31"/>
      <c r="AK929" s="31"/>
      <c r="AL929" s="31"/>
    </row>
    <row r="930" spans="2:38" ht="12.75" customHeight="1">
      <c r="B930" s="3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c r="AA930" s="31"/>
      <c r="AB930" s="31"/>
      <c r="AC930" s="31"/>
      <c r="AD930" s="31"/>
      <c r="AE930" s="31"/>
      <c r="AF930" s="31"/>
      <c r="AG930" s="31"/>
      <c r="AH930" s="31"/>
      <c r="AI930" s="31"/>
      <c r="AJ930" s="31"/>
      <c r="AK930" s="31"/>
      <c r="AL930" s="31"/>
    </row>
    <row r="931" spans="2:38" ht="12.75" customHeight="1">
      <c r="B931" s="3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c r="AA931" s="31"/>
      <c r="AB931" s="31"/>
      <c r="AC931" s="31"/>
      <c r="AD931" s="31"/>
      <c r="AE931" s="31"/>
      <c r="AF931" s="31"/>
      <c r="AG931" s="31"/>
      <c r="AH931" s="31"/>
      <c r="AI931" s="31"/>
      <c r="AJ931" s="31"/>
      <c r="AK931" s="31"/>
      <c r="AL931" s="31"/>
    </row>
    <row r="932" spans="2:38" ht="12.75" customHeight="1">
      <c r="B932" s="3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c r="AA932" s="31"/>
      <c r="AB932" s="31"/>
      <c r="AC932" s="31"/>
      <c r="AD932" s="31"/>
      <c r="AE932" s="31"/>
      <c r="AF932" s="31"/>
      <c r="AG932" s="31"/>
      <c r="AH932" s="31"/>
      <c r="AI932" s="31"/>
      <c r="AJ932" s="31"/>
      <c r="AK932" s="31"/>
      <c r="AL932" s="31"/>
    </row>
    <row r="933" spans="2:38" ht="12.75" customHeight="1">
      <c r="B933" s="3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c r="AA933" s="31"/>
      <c r="AB933" s="31"/>
      <c r="AC933" s="31"/>
      <c r="AD933" s="31"/>
      <c r="AE933" s="31"/>
      <c r="AF933" s="31"/>
      <c r="AG933" s="31"/>
      <c r="AH933" s="31"/>
      <c r="AI933" s="31"/>
      <c r="AJ933" s="31"/>
      <c r="AK933" s="31"/>
      <c r="AL933" s="31"/>
    </row>
    <row r="934" spans="2:38" ht="12.75" customHeight="1">
      <c r="B934" s="3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c r="AA934" s="31"/>
      <c r="AB934" s="31"/>
      <c r="AC934" s="31"/>
      <c r="AD934" s="31"/>
      <c r="AE934" s="31"/>
      <c r="AF934" s="31"/>
      <c r="AG934" s="31"/>
      <c r="AH934" s="31"/>
      <c r="AI934" s="31"/>
      <c r="AJ934" s="31"/>
      <c r="AK934" s="31"/>
      <c r="AL934" s="31"/>
    </row>
    <row r="935" spans="2:38" ht="12.75" customHeight="1">
      <c r="B935" s="3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c r="AA935" s="31"/>
      <c r="AB935" s="31"/>
      <c r="AC935" s="31"/>
      <c r="AD935" s="31"/>
      <c r="AE935" s="31"/>
      <c r="AF935" s="31"/>
      <c r="AG935" s="31"/>
      <c r="AH935" s="31"/>
      <c r="AI935" s="31"/>
      <c r="AJ935" s="31"/>
      <c r="AK935" s="31"/>
      <c r="AL935" s="31"/>
    </row>
    <row r="936" spans="2:38" ht="12.75" customHeight="1">
      <c r="B936" s="3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c r="AA936" s="31"/>
      <c r="AB936" s="31"/>
      <c r="AC936" s="31"/>
      <c r="AD936" s="31"/>
      <c r="AE936" s="31"/>
      <c r="AF936" s="31"/>
      <c r="AG936" s="31"/>
      <c r="AH936" s="31"/>
      <c r="AI936" s="31"/>
      <c r="AJ936" s="31"/>
      <c r="AK936" s="31"/>
      <c r="AL936" s="31"/>
    </row>
    <row r="937" spans="2:38" ht="12.75" customHeight="1">
      <c r="B937" s="3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c r="AA937" s="31"/>
      <c r="AB937" s="31"/>
      <c r="AC937" s="31"/>
      <c r="AD937" s="31"/>
      <c r="AE937" s="31"/>
      <c r="AF937" s="31"/>
      <c r="AG937" s="31"/>
      <c r="AH937" s="31"/>
      <c r="AI937" s="31"/>
      <c r="AJ937" s="31"/>
      <c r="AK937" s="31"/>
      <c r="AL937" s="31"/>
    </row>
    <row r="938" spans="2:38" ht="12.75" customHeight="1">
      <c r="B938" s="3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c r="AA938" s="31"/>
      <c r="AB938" s="31"/>
      <c r="AC938" s="31"/>
      <c r="AD938" s="31"/>
      <c r="AE938" s="31"/>
      <c r="AF938" s="31"/>
      <c r="AG938" s="31"/>
      <c r="AH938" s="31"/>
      <c r="AI938" s="31"/>
      <c r="AJ938" s="31"/>
      <c r="AK938" s="31"/>
      <c r="AL938" s="31"/>
    </row>
    <row r="939" spans="2:38" ht="12.75" customHeight="1">
      <c r="B939" s="3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c r="AA939" s="31"/>
      <c r="AB939" s="31"/>
      <c r="AC939" s="31"/>
      <c r="AD939" s="31"/>
      <c r="AE939" s="31"/>
      <c r="AF939" s="31"/>
      <c r="AG939" s="31"/>
      <c r="AH939" s="31"/>
      <c r="AI939" s="31"/>
      <c r="AJ939" s="31"/>
      <c r="AK939" s="31"/>
      <c r="AL939" s="31"/>
    </row>
    <row r="940" spans="2:38" ht="12.75" customHeight="1">
      <c r="B940" s="3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c r="AA940" s="31"/>
      <c r="AB940" s="31"/>
      <c r="AC940" s="31"/>
      <c r="AD940" s="31"/>
      <c r="AE940" s="31"/>
      <c r="AF940" s="31"/>
      <c r="AG940" s="31"/>
      <c r="AH940" s="31"/>
      <c r="AI940" s="31"/>
      <c r="AJ940" s="31"/>
      <c r="AK940" s="31"/>
      <c r="AL940" s="31"/>
    </row>
    <row r="941" spans="2:38" ht="12.75" customHeight="1">
      <c r="B941" s="3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c r="AA941" s="31"/>
      <c r="AB941" s="31"/>
      <c r="AC941" s="31"/>
      <c r="AD941" s="31"/>
      <c r="AE941" s="31"/>
      <c r="AF941" s="31"/>
      <c r="AG941" s="31"/>
      <c r="AH941" s="31"/>
      <c r="AI941" s="31"/>
      <c r="AJ941" s="31"/>
      <c r="AK941" s="31"/>
      <c r="AL941" s="31"/>
    </row>
    <row r="942" spans="2:38" ht="12.75" customHeight="1">
      <c r="B942" s="3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c r="AA942" s="31"/>
      <c r="AB942" s="31"/>
      <c r="AC942" s="31"/>
      <c r="AD942" s="31"/>
      <c r="AE942" s="31"/>
      <c r="AF942" s="31"/>
      <c r="AG942" s="31"/>
      <c r="AH942" s="31"/>
      <c r="AI942" s="31"/>
      <c r="AJ942" s="31"/>
      <c r="AK942" s="31"/>
      <c r="AL942" s="31"/>
    </row>
    <row r="943" spans="2:38" ht="12.75" customHeight="1">
      <c r="B943" s="3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c r="AA943" s="31"/>
      <c r="AB943" s="31"/>
      <c r="AC943" s="31"/>
      <c r="AD943" s="31"/>
      <c r="AE943" s="31"/>
      <c r="AF943" s="31"/>
      <c r="AG943" s="31"/>
      <c r="AH943" s="31"/>
      <c r="AI943" s="31"/>
      <c r="AJ943" s="31"/>
      <c r="AK943" s="31"/>
      <c r="AL943" s="31"/>
    </row>
    <row r="944" spans="2:38" ht="12.75" customHeight="1">
      <c r="B944" s="3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c r="AA944" s="31"/>
      <c r="AB944" s="31"/>
      <c r="AC944" s="31"/>
      <c r="AD944" s="31"/>
      <c r="AE944" s="31"/>
      <c r="AF944" s="31"/>
      <c r="AG944" s="31"/>
      <c r="AH944" s="31"/>
      <c r="AI944" s="31"/>
      <c r="AJ944" s="31"/>
      <c r="AK944" s="31"/>
      <c r="AL944" s="31"/>
    </row>
    <row r="945" spans="2:38" ht="12.75" customHeight="1">
      <c r="B945" s="3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c r="AA945" s="31"/>
      <c r="AB945" s="31"/>
      <c r="AC945" s="31"/>
      <c r="AD945" s="31"/>
      <c r="AE945" s="31"/>
      <c r="AF945" s="31"/>
      <c r="AG945" s="31"/>
      <c r="AH945" s="31"/>
      <c r="AI945" s="31"/>
      <c r="AJ945" s="31"/>
      <c r="AK945" s="31"/>
      <c r="AL945" s="31"/>
    </row>
    <row r="946" spans="2:38" ht="12.75" customHeight="1">
      <c r="B946" s="3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c r="AA946" s="31"/>
      <c r="AB946" s="31"/>
      <c r="AC946" s="31"/>
      <c r="AD946" s="31"/>
      <c r="AE946" s="31"/>
      <c r="AF946" s="31"/>
      <c r="AG946" s="31"/>
      <c r="AH946" s="31"/>
      <c r="AI946" s="31"/>
      <c r="AJ946" s="31"/>
      <c r="AK946" s="31"/>
      <c r="AL946" s="31"/>
    </row>
    <row r="947" spans="2:38" ht="12.75" customHeight="1">
      <c r="B947" s="3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c r="AA947" s="31"/>
      <c r="AB947" s="31"/>
      <c r="AC947" s="31"/>
      <c r="AD947" s="31"/>
      <c r="AE947" s="31"/>
      <c r="AF947" s="31"/>
      <c r="AG947" s="31"/>
      <c r="AH947" s="31"/>
      <c r="AI947" s="31"/>
      <c r="AJ947" s="31"/>
      <c r="AK947" s="31"/>
      <c r="AL947" s="31"/>
    </row>
    <row r="948" spans="2:38" ht="12.75" customHeight="1">
      <c r="B948" s="3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c r="AA948" s="31"/>
      <c r="AB948" s="31"/>
      <c r="AC948" s="31"/>
      <c r="AD948" s="31"/>
      <c r="AE948" s="31"/>
      <c r="AF948" s="31"/>
      <c r="AG948" s="31"/>
      <c r="AH948" s="31"/>
      <c r="AI948" s="31"/>
      <c r="AJ948" s="31"/>
      <c r="AK948" s="31"/>
      <c r="AL948" s="31"/>
    </row>
    <row r="949" spans="2:38" ht="12.75" customHeight="1">
      <c r="B949" s="3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c r="AA949" s="31"/>
      <c r="AB949" s="31"/>
      <c r="AC949" s="31"/>
      <c r="AD949" s="31"/>
      <c r="AE949" s="31"/>
      <c r="AF949" s="31"/>
      <c r="AG949" s="31"/>
      <c r="AH949" s="31"/>
      <c r="AI949" s="31"/>
      <c r="AJ949" s="31"/>
      <c r="AK949" s="31"/>
      <c r="AL949" s="31"/>
    </row>
    <row r="950" spans="2:38" ht="12.75" customHeight="1">
      <c r="B950" s="3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c r="AA950" s="31"/>
      <c r="AB950" s="31"/>
      <c r="AC950" s="31"/>
      <c r="AD950" s="31"/>
      <c r="AE950" s="31"/>
      <c r="AF950" s="31"/>
      <c r="AG950" s="31"/>
      <c r="AH950" s="31"/>
      <c r="AI950" s="31"/>
      <c r="AJ950" s="31"/>
      <c r="AK950" s="31"/>
      <c r="AL950" s="31"/>
    </row>
    <row r="951" spans="2:38" ht="12.75" customHeight="1">
      <c r="B951" s="3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c r="AA951" s="31"/>
      <c r="AB951" s="31"/>
      <c r="AC951" s="31"/>
      <c r="AD951" s="31"/>
      <c r="AE951" s="31"/>
      <c r="AF951" s="31"/>
      <c r="AG951" s="31"/>
      <c r="AH951" s="31"/>
      <c r="AI951" s="31"/>
      <c r="AJ951" s="31"/>
      <c r="AK951" s="31"/>
      <c r="AL951" s="31"/>
    </row>
    <row r="952" spans="2:38" ht="12.75" customHeight="1">
      <c r="B952" s="3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c r="AA952" s="31"/>
      <c r="AB952" s="31"/>
      <c r="AC952" s="31"/>
      <c r="AD952" s="31"/>
      <c r="AE952" s="31"/>
      <c r="AF952" s="31"/>
      <c r="AG952" s="31"/>
      <c r="AH952" s="31"/>
      <c r="AI952" s="31"/>
      <c r="AJ952" s="31"/>
      <c r="AK952" s="31"/>
      <c r="AL952" s="31"/>
    </row>
    <row r="953" spans="2:38" ht="12.75" customHeight="1">
      <c r="B953" s="3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c r="AA953" s="31"/>
      <c r="AB953" s="31"/>
      <c r="AC953" s="31"/>
      <c r="AD953" s="31"/>
      <c r="AE953" s="31"/>
      <c r="AF953" s="31"/>
      <c r="AG953" s="31"/>
      <c r="AH953" s="31"/>
      <c r="AI953" s="31"/>
      <c r="AJ953" s="31"/>
      <c r="AK953" s="31"/>
      <c r="AL953" s="31"/>
    </row>
    <row r="954" spans="2:38" ht="12.75" customHeight="1">
      <c r="B954" s="3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c r="AA954" s="31"/>
      <c r="AB954" s="31"/>
      <c r="AC954" s="31"/>
      <c r="AD954" s="31"/>
      <c r="AE954" s="31"/>
      <c r="AF954" s="31"/>
      <c r="AG954" s="31"/>
      <c r="AH954" s="31"/>
      <c r="AI954" s="31"/>
      <c r="AJ954" s="31"/>
      <c r="AK954" s="31"/>
      <c r="AL954" s="31"/>
    </row>
    <row r="955" spans="2:38" ht="12.75" customHeight="1">
      <c r="B955" s="3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c r="AA955" s="31"/>
      <c r="AB955" s="31"/>
      <c r="AC955" s="31"/>
      <c r="AD955" s="31"/>
      <c r="AE955" s="31"/>
      <c r="AF955" s="31"/>
      <c r="AG955" s="31"/>
      <c r="AH955" s="31"/>
      <c r="AI955" s="31"/>
      <c r="AJ955" s="31"/>
      <c r="AK955" s="31"/>
      <c r="AL955" s="31"/>
    </row>
    <row r="956" spans="2:38" ht="12.75" customHeight="1">
      <c r="B956" s="3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c r="AA956" s="31"/>
      <c r="AB956" s="31"/>
      <c r="AC956" s="31"/>
      <c r="AD956" s="31"/>
      <c r="AE956" s="31"/>
      <c r="AF956" s="31"/>
      <c r="AG956" s="31"/>
      <c r="AH956" s="31"/>
      <c r="AI956" s="31"/>
      <c r="AJ956" s="31"/>
      <c r="AK956" s="31"/>
      <c r="AL956" s="31"/>
    </row>
    <row r="957" spans="2:38" ht="12.75" customHeight="1">
      <c r="B957" s="3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c r="AA957" s="31"/>
      <c r="AB957" s="31"/>
      <c r="AC957" s="31"/>
      <c r="AD957" s="31"/>
      <c r="AE957" s="31"/>
      <c r="AF957" s="31"/>
      <c r="AG957" s="31"/>
      <c r="AH957" s="31"/>
      <c r="AI957" s="31"/>
      <c r="AJ957" s="31"/>
      <c r="AK957" s="31"/>
      <c r="AL957" s="31"/>
    </row>
    <row r="958" spans="2:38" ht="12.75" customHeight="1">
      <c r="B958" s="3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c r="AA958" s="31"/>
      <c r="AB958" s="31"/>
      <c r="AC958" s="31"/>
      <c r="AD958" s="31"/>
      <c r="AE958" s="31"/>
      <c r="AF958" s="31"/>
      <c r="AG958" s="31"/>
      <c r="AH958" s="31"/>
      <c r="AI958" s="31"/>
      <c r="AJ958" s="31"/>
      <c r="AK958" s="31"/>
      <c r="AL958" s="31"/>
    </row>
    <row r="959" spans="2:38" ht="12.75" customHeight="1">
      <c r="B959" s="3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c r="AA959" s="31"/>
      <c r="AB959" s="31"/>
      <c r="AC959" s="31"/>
      <c r="AD959" s="31"/>
      <c r="AE959" s="31"/>
      <c r="AF959" s="31"/>
      <c r="AG959" s="31"/>
      <c r="AH959" s="31"/>
      <c r="AI959" s="31"/>
      <c r="AJ959" s="31"/>
      <c r="AK959" s="31"/>
      <c r="AL959" s="31"/>
    </row>
    <row r="960" spans="2:38" ht="12.75" customHeight="1">
      <c r="B960" s="3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c r="AA960" s="31"/>
      <c r="AB960" s="31"/>
      <c r="AC960" s="31"/>
      <c r="AD960" s="31"/>
      <c r="AE960" s="31"/>
      <c r="AF960" s="31"/>
      <c r="AG960" s="31"/>
      <c r="AH960" s="31"/>
      <c r="AI960" s="31"/>
      <c r="AJ960" s="31"/>
      <c r="AK960" s="31"/>
      <c r="AL960" s="31"/>
    </row>
    <row r="961" spans="2:38" ht="12.75" customHeight="1">
      <c r="B961" s="3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c r="AA961" s="31"/>
      <c r="AB961" s="31"/>
      <c r="AC961" s="31"/>
      <c r="AD961" s="31"/>
      <c r="AE961" s="31"/>
      <c r="AF961" s="31"/>
      <c r="AG961" s="31"/>
      <c r="AH961" s="31"/>
      <c r="AI961" s="31"/>
      <c r="AJ961" s="31"/>
      <c r="AK961" s="31"/>
      <c r="AL961" s="31"/>
    </row>
    <row r="962" spans="2:38" ht="12.75" customHeight="1">
      <c r="B962" s="3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c r="AA962" s="31"/>
      <c r="AB962" s="31"/>
      <c r="AC962" s="31"/>
      <c r="AD962" s="31"/>
      <c r="AE962" s="31"/>
      <c r="AF962" s="31"/>
      <c r="AG962" s="31"/>
      <c r="AH962" s="31"/>
      <c r="AI962" s="31"/>
      <c r="AJ962" s="31"/>
      <c r="AK962" s="31"/>
      <c r="AL962" s="31"/>
    </row>
    <row r="963" spans="2:38" ht="12.75" customHeight="1">
      <c r="B963" s="3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c r="AA963" s="31"/>
      <c r="AB963" s="31"/>
      <c r="AC963" s="31"/>
      <c r="AD963" s="31"/>
      <c r="AE963" s="31"/>
      <c r="AF963" s="31"/>
      <c r="AG963" s="31"/>
      <c r="AH963" s="31"/>
      <c r="AI963" s="31"/>
      <c r="AJ963" s="31"/>
      <c r="AK963" s="31"/>
      <c r="AL963" s="31"/>
    </row>
    <row r="964" spans="2:38" ht="12.75" customHeight="1">
      <c r="B964" s="3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c r="AA964" s="31"/>
      <c r="AB964" s="31"/>
      <c r="AC964" s="31"/>
      <c r="AD964" s="31"/>
      <c r="AE964" s="31"/>
      <c r="AF964" s="31"/>
      <c r="AG964" s="31"/>
      <c r="AH964" s="31"/>
      <c r="AI964" s="31"/>
      <c r="AJ964" s="31"/>
      <c r="AK964" s="31"/>
      <c r="AL964" s="31"/>
    </row>
    <row r="965" spans="2:38" ht="12.75" customHeight="1">
      <c r="B965" s="3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c r="AA965" s="31"/>
      <c r="AB965" s="31"/>
      <c r="AC965" s="31"/>
      <c r="AD965" s="31"/>
      <c r="AE965" s="31"/>
      <c r="AF965" s="31"/>
      <c r="AG965" s="31"/>
      <c r="AH965" s="31"/>
      <c r="AI965" s="31"/>
      <c r="AJ965" s="31"/>
      <c r="AK965" s="31"/>
      <c r="AL965" s="31"/>
    </row>
    <row r="966" spans="2:38" ht="12.75" customHeight="1">
      <c r="B966" s="3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c r="AA966" s="31"/>
      <c r="AB966" s="31"/>
      <c r="AC966" s="31"/>
      <c r="AD966" s="31"/>
      <c r="AE966" s="31"/>
      <c r="AF966" s="31"/>
      <c r="AG966" s="31"/>
      <c r="AH966" s="31"/>
      <c r="AI966" s="31"/>
      <c r="AJ966" s="31"/>
      <c r="AK966" s="31"/>
      <c r="AL966" s="31"/>
    </row>
    <row r="967" spans="2:38" ht="12.75" customHeight="1">
      <c r="B967" s="3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c r="AA967" s="31"/>
      <c r="AB967" s="31"/>
      <c r="AC967" s="31"/>
      <c r="AD967" s="31"/>
      <c r="AE967" s="31"/>
      <c r="AF967" s="31"/>
      <c r="AG967" s="31"/>
      <c r="AH967" s="31"/>
      <c r="AI967" s="31"/>
      <c r="AJ967" s="31"/>
      <c r="AK967" s="31"/>
      <c r="AL967" s="31"/>
    </row>
    <row r="968" spans="2:38" ht="12.75" customHeight="1">
      <c r="B968" s="3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c r="AA968" s="31"/>
      <c r="AB968" s="31"/>
      <c r="AC968" s="31"/>
      <c r="AD968" s="31"/>
      <c r="AE968" s="31"/>
      <c r="AF968" s="31"/>
      <c r="AG968" s="31"/>
      <c r="AH968" s="31"/>
      <c r="AI968" s="31"/>
      <c r="AJ968" s="31"/>
      <c r="AK968" s="31"/>
      <c r="AL968" s="31"/>
    </row>
    <row r="969" spans="2:38" ht="12.75" customHeight="1">
      <c r="B969" s="3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c r="AA969" s="31"/>
      <c r="AB969" s="31"/>
      <c r="AC969" s="31"/>
      <c r="AD969" s="31"/>
      <c r="AE969" s="31"/>
      <c r="AF969" s="31"/>
      <c r="AG969" s="31"/>
      <c r="AH969" s="31"/>
      <c r="AI969" s="31"/>
      <c r="AJ969" s="31"/>
      <c r="AK969" s="31"/>
      <c r="AL969" s="31"/>
    </row>
    <row r="970" spans="2:38" ht="12.75" customHeight="1">
      <c r="B970" s="3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c r="AA970" s="31"/>
      <c r="AB970" s="31"/>
      <c r="AC970" s="31"/>
      <c r="AD970" s="31"/>
      <c r="AE970" s="31"/>
      <c r="AF970" s="31"/>
      <c r="AG970" s="31"/>
      <c r="AH970" s="31"/>
      <c r="AI970" s="31"/>
      <c r="AJ970" s="31"/>
      <c r="AK970" s="31"/>
      <c r="AL970" s="31"/>
    </row>
    <row r="971" spans="2:38" ht="12.75" customHeight="1">
      <c r="B971" s="3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c r="AA971" s="31"/>
      <c r="AB971" s="31"/>
      <c r="AC971" s="31"/>
      <c r="AD971" s="31"/>
      <c r="AE971" s="31"/>
      <c r="AF971" s="31"/>
      <c r="AG971" s="31"/>
      <c r="AH971" s="31"/>
      <c r="AI971" s="31"/>
      <c r="AJ971" s="31"/>
      <c r="AK971" s="31"/>
      <c r="AL971" s="31"/>
    </row>
    <row r="972" spans="2:38" ht="12.75" customHeight="1">
      <c r="B972" s="3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c r="AA972" s="31"/>
      <c r="AB972" s="31"/>
      <c r="AC972" s="31"/>
      <c r="AD972" s="31"/>
      <c r="AE972" s="31"/>
      <c r="AF972" s="31"/>
      <c r="AG972" s="31"/>
      <c r="AH972" s="31"/>
      <c r="AI972" s="31"/>
      <c r="AJ972" s="31"/>
      <c r="AK972" s="31"/>
      <c r="AL972" s="31"/>
    </row>
    <row r="973" spans="2:38" ht="12.75" customHeight="1">
      <c r="B973" s="31"/>
      <c r="C973" s="31"/>
      <c r="D973" s="31"/>
      <c r="E973" s="31"/>
      <c r="F973" s="31"/>
      <c r="G973" s="31"/>
      <c r="H973" s="31"/>
      <c r="I973" s="31"/>
      <c r="J973" s="31"/>
      <c r="K973" s="31"/>
      <c r="L973" s="31"/>
      <c r="M973" s="31"/>
      <c r="N973" s="31"/>
      <c r="O973" s="31"/>
      <c r="P973" s="31"/>
      <c r="Q973" s="31"/>
      <c r="R973" s="31"/>
      <c r="S973" s="31"/>
      <c r="T973" s="31"/>
      <c r="U973" s="31"/>
      <c r="V973" s="31"/>
      <c r="W973" s="31"/>
      <c r="X973" s="31"/>
      <c r="Y973" s="31"/>
      <c r="Z973" s="31"/>
      <c r="AA973" s="31"/>
      <c r="AB973" s="31"/>
      <c r="AC973" s="31"/>
      <c r="AD973" s="31"/>
      <c r="AE973" s="31"/>
      <c r="AF973" s="31"/>
      <c r="AG973" s="31"/>
      <c r="AH973" s="31"/>
      <c r="AI973" s="31"/>
      <c r="AJ973" s="31"/>
      <c r="AK973" s="31"/>
      <c r="AL973" s="31"/>
    </row>
    <row r="974" spans="2:38" ht="12.75" customHeight="1">
      <c r="B974" s="31"/>
      <c r="C974" s="31"/>
      <c r="D974" s="31"/>
      <c r="E974" s="31"/>
      <c r="F974" s="31"/>
      <c r="G974" s="31"/>
      <c r="H974" s="31"/>
      <c r="I974" s="31"/>
      <c r="J974" s="31"/>
      <c r="K974" s="31"/>
      <c r="L974" s="31"/>
      <c r="M974" s="31"/>
      <c r="N974" s="31"/>
      <c r="O974" s="31"/>
      <c r="P974" s="31"/>
      <c r="Q974" s="31"/>
      <c r="R974" s="31"/>
      <c r="S974" s="31"/>
      <c r="T974" s="31"/>
      <c r="U974" s="31"/>
      <c r="V974" s="31"/>
      <c r="W974" s="31"/>
      <c r="X974" s="31"/>
      <c r="Y974" s="31"/>
      <c r="Z974" s="31"/>
      <c r="AA974" s="31"/>
      <c r="AB974" s="31"/>
      <c r="AC974" s="31"/>
      <c r="AD974" s="31"/>
      <c r="AE974" s="31"/>
      <c r="AF974" s="31"/>
      <c r="AG974" s="31"/>
      <c r="AH974" s="31"/>
      <c r="AI974" s="31"/>
      <c r="AJ974" s="31"/>
      <c r="AK974" s="31"/>
      <c r="AL974" s="31"/>
    </row>
    <row r="975" spans="2:38" ht="12.75" customHeight="1">
      <c r="B975" s="31"/>
      <c r="C975" s="31"/>
      <c r="D975" s="31"/>
      <c r="E975" s="31"/>
      <c r="F975" s="31"/>
      <c r="G975" s="31"/>
      <c r="H975" s="31"/>
      <c r="I975" s="31"/>
      <c r="J975" s="31"/>
      <c r="K975" s="31"/>
      <c r="L975" s="31"/>
      <c r="M975" s="31"/>
      <c r="N975" s="31"/>
      <c r="O975" s="31"/>
      <c r="P975" s="31"/>
      <c r="Q975" s="31"/>
      <c r="R975" s="31"/>
      <c r="S975" s="31"/>
      <c r="T975" s="31"/>
      <c r="U975" s="31"/>
      <c r="V975" s="31"/>
      <c r="W975" s="31"/>
      <c r="X975" s="31"/>
      <c r="Y975" s="31"/>
      <c r="Z975" s="31"/>
      <c r="AA975" s="31"/>
      <c r="AB975" s="31"/>
      <c r="AC975" s="31"/>
      <c r="AD975" s="31"/>
      <c r="AE975" s="31"/>
      <c r="AF975" s="31"/>
      <c r="AG975" s="31"/>
      <c r="AH975" s="31"/>
      <c r="AI975" s="31"/>
      <c r="AJ975" s="31"/>
      <c r="AK975" s="31"/>
      <c r="AL975" s="31"/>
    </row>
    <row r="976" spans="2:38" ht="12.75" customHeight="1">
      <c r="B976" s="31"/>
      <c r="C976" s="31"/>
      <c r="D976" s="31"/>
      <c r="E976" s="31"/>
      <c r="F976" s="31"/>
      <c r="G976" s="31"/>
      <c r="H976" s="31"/>
      <c r="I976" s="31"/>
      <c r="J976" s="31"/>
      <c r="K976" s="31"/>
      <c r="L976" s="31"/>
      <c r="M976" s="31"/>
      <c r="N976" s="31"/>
      <c r="O976" s="31"/>
      <c r="P976" s="31"/>
      <c r="Q976" s="31"/>
      <c r="R976" s="31"/>
      <c r="S976" s="31"/>
      <c r="T976" s="31"/>
      <c r="U976" s="31"/>
      <c r="V976" s="31"/>
      <c r="W976" s="31"/>
      <c r="X976" s="31"/>
      <c r="Y976" s="31"/>
      <c r="Z976" s="31"/>
      <c r="AA976" s="31"/>
      <c r="AB976" s="31"/>
      <c r="AC976" s="31"/>
      <c r="AD976" s="31"/>
      <c r="AE976" s="31"/>
      <c r="AF976" s="31"/>
      <c r="AG976" s="31"/>
      <c r="AH976" s="31"/>
      <c r="AI976" s="31"/>
      <c r="AJ976" s="31"/>
      <c r="AK976" s="31"/>
      <c r="AL976" s="31"/>
    </row>
    <row r="977" spans="2:38" ht="12.75" customHeight="1">
      <c r="B977" s="31"/>
      <c r="C977" s="31"/>
      <c r="D977" s="31"/>
      <c r="E977" s="31"/>
      <c r="F977" s="31"/>
      <c r="G977" s="31"/>
      <c r="H977" s="31"/>
      <c r="I977" s="31"/>
      <c r="J977" s="31"/>
      <c r="K977" s="31"/>
      <c r="L977" s="31"/>
      <c r="M977" s="31"/>
      <c r="N977" s="31"/>
      <c r="O977" s="31"/>
      <c r="P977" s="31"/>
      <c r="Q977" s="31"/>
      <c r="R977" s="31"/>
      <c r="S977" s="31"/>
      <c r="T977" s="31"/>
      <c r="U977" s="31"/>
      <c r="V977" s="31"/>
      <c r="W977" s="31"/>
      <c r="X977" s="31"/>
      <c r="Y977" s="31"/>
      <c r="Z977" s="31"/>
      <c r="AA977" s="31"/>
      <c r="AB977" s="31"/>
      <c r="AC977" s="31"/>
      <c r="AD977" s="31"/>
      <c r="AE977" s="31"/>
      <c r="AF977" s="31"/>
      <c r="AG977" s="31"/>
      <c r="AH977" s="31"/>
      <c r="AI977" s="31"/>
      <c r="AJ977" s="31"/>
      <c r="AK977" s="31"/>
      <c r="AL977" s="31"/>
    </row>
    <row r="978" spans="2:38" ht="12.75" customHeight="1">
      <c r="B978" s="31"/>
      <c r="C978" s="31"/>
      <c r="D978" s="31"/>
      <c r="E978" s="31"/>
      <c r="F978" s="31"/>
      <c r="G978" s="31"/>
      <c r="H978" s="31"/>
      <c r="I978" s="31"/>
      <c r="J978" s="31"/>
      <c r="K978" s="31"/>
      <c r="L978" s="31"/>
      <c r="M978" s="31"/>
      <c r="N978" s="31"/>
      <c r="O978" s="31"/>
      <c r="P978" s="31"/>
      <c r="Q978" s="31"/>
      <c r="R978" s="31"/>
      <c r="S978" s="31"/>
      <c r="T978" s="31"/>
      <c r="U978" s="31"/>
      <c r="V978" s="31"/>
      <c r="W978" s="31"/>
      <c r="X978" s="31"/>
      <c r="Y978" s="31"/>
      <c r="Z978" s="31"/>
      <c r="AA978" s="31"/>
      <c r="AB978" s="31"/>
      <c r="AC978" s="31"/>
      <c r="AD978" s="31"/>
      <c r="AE978" s="31"/>
      <c r="AF978" s="31"/>
      <c r="AG978" s="31"/>
      <c r="AH978" s="31"/>
      <c r="AI978" s="31"/>
      <c r="AJ978" s="31"/>
      <c r="AK978" s="31"/>
      <c r="AL978" s="31"/>
    </row>
    <row r="979" spans="2:38" ht="12.75" customHeight="1">
      <c r="B979" s="31"/>
      <c r="C979" s="31"/>
      <c r="D979" s="31"/>
      <c r="E979" s="31"/>
      <c r="F979" s="31"/>
      <c r="G979" s="31"/>
      <c r="H979" s="31"/>
      <c r="I979" s="31"/>
      <c r="J979" s="31"/>
      <c r="K979" s="31"/>
      <c r="L979" s="31"/>
      <c r="M979" s="31"/>
      <c r="N979" s="31"/>
      <c r="O979" s="31"/>
      <c r="P979" s="31"/>
      <c r="Q979" s="31"/>
      <c r="R979" s="31"/>
      <c r="S979" s="31"/>
      <c r="T979" s="31"/>
      <c r="U979" s="31"/>
      <c r="V979" s="31"/>
      <c r="W979" s="31"/>
      <c r="X979" s="31"/>
      <c r="Y979" s="31"/>
      <c r="Z979" s="31"/>
      <c r="AA979" s="31"/>
      <c r="AB979" s="31"/>
      <c r="AC979" s="31"/>
      <c r="AD979" s="31"/>
      <c r="AE979" s="31"/>
      <c r="AF979" s="31"/>
      <c r="AG979" s="31"/>
      <c r="AH979" s="31"/>
      <c r="AI979" s="31"/>
      <c r="AJ979" s="31"/>
      <c r="AK979" s="31"/>
      <c r="AL979" s="31"/>
    </row>
    <row r="980" spans="2:38" ht="12.75" customHeight="1">
      <c r="B980" s="31"/>
      <c r="C980" s="31"/>
      <c r="D980" s="31"/>
      <c r="E980" s="31"/>
      <c r="F980" s="31"/>
      <c r="G980" s="31"/>
      <c r="H980" s="31"/>
      <c r="I980" s="31"/>
      <c r="J980" s="31"/>
      <c r="K980" s="31"/>
      <c r="L980" s="31"/>
      <c r="M980" s="31"/>
      <c r="N980" s="31"/>
      <c r="O980" s="31"/>
      <c r="P980" s="31"/>
      <c r="Q980" s="31"/>
      <c r="R980" s="31"/>
      <c r="S980" s="31"/>
      <c r="T980" s="31"/>
      <c r="U980" s="31"/>
      <c r="V980" s="31"/>
      <c r="W980" s="31"/>
      <c r="X980" s="31"/>
      <c r="Y980" s="31"/>
      <c r="Z980" s="31"/>
      <c r="AA980" s="31"/>
      <c r="AB980" s="31"/>
      <c r="AC980" s="31"/>
      <c r="AD980" s="31"/>
      <c r="AE980" s="31"/>
      <c r="AF980" s="31"/>
      <c r="AG980" s="31"/>
      <c r="AH980" s="31"/>
      <c r="AI980" s="31"/>
      <c r="AJ980" s="31"/>
      <c r="AK980" s="31"/>
      <c r="AL980" s="31"/>
    </row>
    <row r="981" spans="2:38" ht="12.75" customHeight="1">
      <c r="B981" s="31"/>
      <c r="C981" s="31"/>
      <c r="D981" s="31"/>
      <c r="E981" s="31"/>
      <c r="F981" s="31"/>
      <c r="G981" s="31"/>
      <c r="H981" s="31"/>
      <c r="I981" s="31"/>
      <c r="J981" s="31"/>
      <c r="K981" s="31"/>
      <c r="L981" s="31"/>
      <c r="M981" s="31"/>
      <c r="N981" s="31"/>
      <c r="O981" s="31"/>
      <c r="P981" s="31"/>
      <c r="Q981" s="31"/>
      <c r="R981" s="31"/>
      <c r="S981" s="31"/>
      <c r="T981" s="31"/>
      <c r="U981" s="31"/>
      <c r="V981" s="31"/>
      <c r="W981" s="31"/>
      <c r="X981" s="31"/>
      <c r="Y981" s="31"/>
      <c r="Z981" s="31"/>
      <c r="AA981" s="31"/>
      <c r="AB981" s="31"/>
      <c r="AC981" s="31"/>
      <c r="AD981" s="31"/>
      <c r="AE981" s="31"/>
      <c r="AF981" s="31"/>
      <c r="AG981" s="31"/>
      <c r="AH981" s="31"/>
      <c r="AI981" s="31"/>
      <c r="AJ981" s="31"/>
      <c r="AK981" s="31"/>
      <c r="AL981" s="31"/>
    </row>
    <row r="982" spans="2:38" ht="12.75" customHeight="1">
      <c r="B982" s="31"/>
      <c r="C982" s="31"/>
      <c r="D982" s="31"/>
      <c r="E982" s="31"/>
      <c r="F982" s="31"/>
      <c r="G982" s="31"/>
      <c r="H982" s="31"/>
      <c r="I982" s="31"/>
      <c r="J982" s="31"/>
      <c r="K982" s="31"/>
      <c r="L982" s="31"/>
      <c r="M982" s="31"/>
      <c r="N982" s="31"/>
      <c r="O982" s="31"/>
      <c r="P982" s="31"/>
      <c r="Q982" s="31"/>
      <c r="R982" s="31"/>
      <c r="S982" s="31"/>
      <c r="T982" s="31"/>
      <c r="U982" s="31"/>
      <c r="V982" s="31"/>
      <c r="W982" s="31"/>
      <c r="X982" s="31"/>
      <c r="Y982" s="31"/>
      <c r="Z982" s="31"/>
      <c r="AA982" s="31"/>
      <c r="AB982" s="31"/>
      <c r="AC982" s="31"/>
      <c r="AD982" s="31"/>
      <c r="AE982" s="31"/>
      <c r="AF982" s="31"/>
      <c r="AG982" s="31"/>
      <c r="AH982" s="31"/>
      <c r="AI982" s="31"/>
      <c r="AJ982" s="31"/>
      <c r="AK982" s="31"/>
      <c r="AL982" s="31"/>
    </row>
    <row r="983" spans="2:38" ht="12.75" customHeight="1">
      <c r="B983" s="31"/>
      <c r="C983" s="31"/>
      <c r="D983" s="31"/>
      <c r="E983" s="31"/>
      <c r="F983" s="31"/>
      <c r="G983" s="31"/>
      <c r="H983" s="31"/>
      <c r="I983" s="31"/>
      <c r="J983" s="31"/>
      <c r="K983" s="31"/>
      <c r="L983" s="31"/>
      <c r="M983" s="31"/>
      <c r="N983" s="31"/>
      <c r="O983" s="31"/>
      <c r="P983" s="31"/>
      <c r="Q983" s="31"/>
      <c r="R983" s="31"/>
      <c r="S983" s="31"/>
      <c r="T983" s="31"/>
      <c r="U983" s="31"/>
      <c r="V983" s="31"/>
      <c r="W983" s="31"/>
      <c r="X983" s="31"/>
      <c r="Y983" s="31"/>
      <c r="Z983" s="31"/>
      <c r="AA983" s="31"/>
      <c r="AB983" s="31"/>
      <c r="AC983" s="31"/>
      <c r="AD983" s="31"/>
      <c r="AE983" s="31"/>
      <c r="AF983" s="31"/>
      <c r="AG983" s="31"/>
      <c r="AH983" s="31"/>
      <c r="AI983" s="31"/>
      <c r="AJ983" s="31"/>
      <c r="AK983" s="31"/>
      <c r="AL983" s="31"/>
    </row>
    <row r="984" spans="2:38" ht="12.75" customHeight="1">
      <c r="B984" s="31"/>
      <c r="C984" s="31"/>
      <c r="D984" s="31"/>
      <c r="E984" s="31"/>
      <c r="F984" s="31"/>
      <c r="G984" s="31"/>
      <c r="H984" s="31"/>
      <c r="I984" s="31"/>
      <c r="J984" s="31"/>
      <c r="K984" s="31"/>
      <c r="L984" s="31"/>
      <c r="M984" s="31"/>
      <c r="N984" s="31"/>
      <c r="O984" s="31"/>
      <c r="P984" s="31"/>
      <c r="Q984" s="31"/>
      <c r="R984" s="31"/>
      <c r="S984" s="31"/>
      <c r="T984" s="31"/>
      <c r="U984" s="31"/>
      <c r="V984" s="31"/>
      <c r="W984" s="31"/>
      <c r="X984" s="31"/>
      <c r="Y984" s="31"/>
      <c r="Z984" s="31"/>
      <c r="AA984" s="31"/>
      <c r="AB984" s="31"/>
      <c r="AC984" s="31"/>
      <c r="AD984" s="31"/>
      <c r="AE984" s="31"/>
      <c r="AF984" s="31"/>
      <c r="AG984" s="31"/>
      <c r="AH984" s="31"/>
      <c r="AI984" s="31"/>
      <c r="AJ984" s="31"/>
      <c r="AK984" s="31"/>
      <c r="AL984" s="31"/>
    </row>
    <row r="985" spans="2:38" ht="12.75" customHeight="1">
      <c r="B985" s="31"/>
      <c r="C985" s="31"/>
      <c r="D985" s="31"/>
      <c r="E985" s="31"/>
      <c r="F985" s="31"/>
      <c r="G985" s="31"/>
      <c r="H985" s="31"/>
      <c r="I985" s="31"/>
      <c r="J985" s="31"/>
      <c r="K985" s="31"/>
      <c r="L985" s="31"/>
      <c r="M985" s="31"/>
      <c r="N985" s="31"/>
      <c r="O985" s="31"/>
      <c r="P985" s="31"/>
      <c r="Q985" s="31"/>
      <c r="R985" s="31"/>
      <c r="S985" s="31"/>
      <c r="T985" s="31"/>
      <c r="U985" s="31"/>
      <c r="V985" s="31"/>
      <c r="W985" s="31"/>
      <c r="X985" s="31"/>
      <c r="Y985" s="31"/>
      <c r="Z985" s="31"/>
      <c r="AA985" s="31"/>
      <c r="AB985" s="31"/>
      <c r="AC985" s="31"/>
      <c r="AD985" s="31"/>
      <c r="AE985" s="31"/>
      <c r="AF985" s="31"/>
      <c r="AG985" s="31"/>
      <c r="AH985" s="31"/>
      <c r="AI985" s="31"/>
      <c r="AJ985" s="31"/>
      <c r="AK985" s="31"/>
      <c r="AL985" s="31"/>
    </row>
    <row r="986" spans="2:38" ht="12.75" customHeight="1">
      <c r="B986" s="31"/>
      <c r="C986" s="31"/>
      <c r="D986" s="31"/>
      <c r="E986" s="31"/>
      <c r="F986" s="31"/>
      <c r="G986" s="31"/>
      <c r="H986" s="31"/>
      <c r="I986" s="31"/>
      <c r="J986" s="31"/>
      <c r="K986" s="31"/>
      <c r="L986" s="31"/>
      <c r="M986" s="31"/>
      <c r="N986" s="31"/>
      <c r="O986" s="31"/>
      <c r="P986" s="31"/>
      <c r="Q986" s="31"/>
      <c r="R986" s="31"/>
      <c r="S986" s="31"/>
      <c r="T986" s="31"/>
      <c r="U986" s="31"/>
      <c r="V986" s="31"/>
      <c r="W986" s="31"/>
      <c r="X986" s="31"/>
      <c r="Y986" s="31"/>
      <c r="Z986" s="31"/>
      <c r="AA986" s="31"/>
      <c r="AB986" s="31"/>
      <c r="AC986" s="31"/>
      <c r="AD986" s="31"/>
      <c r="AE986" s="31"/>
      <c r="AF986" s="31"/>
      <c r="AG986" s="31"/>
      <c r="AH986" s="31"/>
      <c r="AI986" s="31"/>
      <c r="AJ986" s="31"/>
      <c r="AK986" s="31"/>
      <c r="AL986" s="31"/>
    </row>
    <row r="987" spans="2:38" ht="12.75" customHeight="1">
      <c r="B987" s="31"/>
      <c r="C987" s="31"/>
      <c r="D987" s="31"/>
      <c r="E987" s="31"/>
      <c r="F987" s="31"/>
      <c r="G987" s="31"/>
      <c r="H987" s="31"/>
      <c r="I987" s="31"/>
      <c r="J987" s="31"/>
      <c r="K987" s="31"/>
      <c r="L987" s="31"/>
      <c r="M987" s="31"/>
      <c r="N987" s="31"/>
      <c r="O987" s="31"/>
      <c r="P987" s="31"/>
      <c r="Q987" s="31"/>
      <c r="R987" s="31"/>
      <c r="S987" s="31"/>
      <c r="T987" s="31"/>
      <c r="U987" s="31"/>
      <c r="V987" s="31"/>
      <c r="W987" s="31"/>
      <c r="X987" s="31"/>
      <c r="Y987" s="31"/>
      <c r="Z987" s="31"/>
      <c r="AA987" s="31"/>
      <c r="AB987" s="31"/>
      <c r="AC987" s="31"/>
      <c r="AD987" s="31"/>
      <c r="AE987" s="31"/>
      <c r="AF987" s="31"/>
      <c r="AG987" s="31"/>
      <c r="AH987" s="31"/>
      <c r="AI987" s="31"/>
      <c r="AJ987" s="31"/>
      <c r="AK987" s="31"/>
      <c r="AL987" s="31"/>
    </row>
    <row r="988" spans="2:38" ht="12.75" customHeight="1">
      <c r="B988" s="31"/>
      <c r="C988" s="31"/>
      <c r="D988" s="31"/>
      <c r="E988" s="31"/>
      <c r="F988" s="31"/>
      <c r="G988" s="31"/>
      <c r="H988" s="31"/>
      <c r="I988" s="31"/>
      <c r="J988" s="31"/>
      <c r="K988" s="31"/>
      <c r="L988" s="31"/>
      <c r="M988" s="31"/>
      <c r="N988" s="31"/>
      <c r="O988" s="31"/>
      <c r="P988" s="31"/>
      <c r="Q988" s="31"/>
      <c r="R988" s="31"/>
      <c r="S988" s="31"/>
      <c r="T988" s="31"/>
      <c r="U988" s="31"/>
      <c r="V988" s="31"/>
      <c r="W988" s="31"/>
      <c r="X988" s="31"/>
      <c r="Y988" s="31"/>
      <c r="Z988" s="31"/>
      <c r="AA988" s="31"/>
      <c r="AB988" s="31"/>
      <c r="AC988" s="31"/>
      <c r="AD988" s="31"/>
      <c r="AE988" s="31"/>
      <c r="AF988" s="31"/>
      <c r="AG988" s="31"/>
      <c r="AH988" s="31"/>
      <c r="AI988" s="31"/>
      <c r="AJ988" s="31"/>
      <c r="AK988" s="31"/>
      <c r="AL988" s="31"/>
    </row>
    <row r="989" spans="2:38" ht="12.75" customHeight="1">
      <c r="B989" s="31"/>
      <c r="C989" s="31"/>
      <c r="D989" s="31"/>
      <c r="E989" s="31"/>
      <c r="F989" s="31"/>
      <c r="G989" s="31"/>
      <c r="H989" s="31"/>
      <c r="I989" s="31"/>
      <c r="J989" s="31"/>
      <c r="K989" s="31"/>
      <c r="L989" s="31"/>
      <c r="M989" s="31"/>
      <c r="N989" s="31"/>
      <c r="O989" s="31"/>
      <c r="P989" s="31"/>
      <c r="Q989" s="31"/>
      <c r="R989" s="31"/>
      <c r="S989" s="31"/>
      <c r="T989" s="31"/>
      <c r="U989" s="31"/>
      <c r="V989" s="31"/>
      <c r="W989" s="31"/>
      <c r="X989" s="31"/>
      <c r="Y989" s="31"/>
      <c r="Z989" s="31"/>
      <c r="AA989" s="31"/>
      <c r="AB989" s="31"/>
      <c r="AC989" s="31"/>
      <c r="AD989" s="31"/>
      <c r="AE989" s="31"/>
      <c r="AF989" s="31"/>
      <c r="AG989" s="31"/>
      <c r="AH989" s="31"/>
      <c r="AI989" s="31"/>
      <c r="AJ989" s="31"/>
      <c r="AK989" s="31"/>
      <c r="AL989" s="31"/>
    </row>
    <row r="990" spans="2:38" ht="12.75" customHeight="1">
      <c r="B990" s="31"/>
      <c r="C990" s="31"/>
      <c r="D990" s="31"/>
      <c r="E990" s="31"/>
      <c r="F990" s="31"/>
      <c r="G990" s="31"/>
      <c r="H990" s="31"/>
      <c r="I990" s="31"/>
      <c r="J990" s="31"/>
      <c r="K990" s="31"/>
      <c r="L990" s="31"/>
      <c r="M990" s="31"/>
      <c r="N990" s="31"/>
      <c r="O990" s="31"/>
      <c r="P990" s="31"/>
      <c r="Q990" s="31"/>
      <c r="R990" s="31"/>
      <c r="S990" s="31"/>
      <c r="T990" s="31"/>
      <c r="U990" s="31"/>
      <c r="V990" s="31"/>
      <c r="W990" s="31"/>
      <c r="X990" s="31"/>
      <c r="Y990" s="31"/>
      <c r="Z990" s="31"/>
      <c r="AA990" s="31"/>
      <c r="AB990" s="31"/>
      <c r="AC990" s="31"/>
      <c r="AD990" s="31"/>
      <c r="AE990" s="31"/>
      <c r="AF990" s="31"/>
      <c r="AG990" s="31"/>
      <c r="AH990" s="31"/>
      <c r="AI990" s="31"/>
      <c r="AJ990" s="31"/>
      <c r="AK990" s="31"/>
      <c r="AL990" s="31"/>
    </row>
    <row r="991" spans="2:38" ht="12.75" customHeight="1">
      <c r="B991" s="31"/>
      <c r="C991" s="31"/>
      <c r="D991" s="31"/>
      <c r="E991" s="31"/>
      <c r="F991" s="31"/>
      <c r="G991" s="31"/>
      <c r="H991" s="31"/>
      <c r="I991" s="31"/>
      <c r="J991" s="31"/>
      <c r="K991" s="31"/>
      <c r="L991" s="31"/>
      <c r="M991" s="31"/>
      <c r="N991" s="31"/>
      <c r="O991" s="31"/>
      <c r="P991" s="31"/>
      <c r="Q991" s="31"/>
      <c r="R991" s="31"/>
      <c r="S991" s="31"/>
      <c r="T991" s="31"/>
      <c r="U991" s="31"/>
      <c r="V991" s="31"/>
      <c r="W991" s="31"/>
      <c r="X991" s="31"/>
      <c r="Y991" s="31"/>
      <c r="Z991" s="31"/>
      <c r="AA991" s="31"/>
      <c r="AB991" s="31"/>
      <c r="AC991" s="31"/>
      <c r="AD991" s="31"/>
      <c r="AE991" s="31"/>
      <c r="AF991" s="31"/>
      <c r="AG991" s="31"/>
      <c r="AH991" s="31"/>
      <c r="AI991" s="31"/>
      <c r="AJ991" s="31"/>
      <c r="AK991" s="31"/>
      <c r="AL991" s="31"/>
    </row>
    <row r="992" spans="2:38" ht="12.75" customHeight="1">
      <c r="B992" s="31"/>
      <c r="C992" s="31"/>
      <c r="D992" s="31"/>
      <c r="E992" s="31"/>
      <c r="F992" s="31"/>
      <c r="G992" s="31"/>
      <c r="H992" s="31"/>
      <c r="I992" s="31"/>
      <c r="J992" s="31"/>
      <c r="K992" s="31"/>
      <c r="L992" s="31"/>
      <c r="M992" s="31"/>
      <c r="N992" s="31"/>
      <c r="O992" s="31"/>
      <c r="P992" s="31"/>
      <c r="Q992" s="31"/>
      <c r="R992" s="31"/>
      <c r="S992" s="31"/>
      <c r="T992" s="31"/>
      <c r="U992" s="31"/>
      <c r="V992" s="31"/>
      <c r="W992" s="31"/>
      <c r="X992" s="31"/>
      <c r="Y992" s="31"/>
      <c r="Z992" s="31"/>
      <c r="AA992" s="31"/>
      <c r="AB992" s="31"/>
      <c r="AC992" s="31"/>
      <c r="AD992" s="31"/>
      <c r="AE992" s="31"/>
      <c r="AF992" s="31"/>
      <c r="AG992" s="31"/>
      <c r="AH992" s="31"/>
      <c r="AI992" s="31"/>
      <c r="AJ992" s="31"/>
      <c r="AK992" s="31"/>
      <c r="AL992" s="31"/>
    </row>
    <row r="993" spans="2:38" ht="12.75" customHeight="1">
      <c r="B993" s="31"/>
      <c r="C993" s="31"/>
      <c r="D993" s="31"/>
      <c r="E993" s="31"/>
      <c r="F993" s="31"/>
      <c r="G993" s="31"/>
      <c r="H993" s="31"/>
      <c r="I993" s="31"/>
      <c r="J993" s="31"/>
      <c r="K993" s="31"/>
      <c r="L993" s="31"/>
      <c r="M993" s="31"/>
      <c r="N993" s="31"/>
      <c r="O993" s="31"/>
      <c r="P993" s="31"/>
      <c r="Q993" s="31"/>
      <c r="R993" s="31"/>
      <c r="S993" s="31"/>
      <c r="T993" s="31"/>
      <c r="U993" s="31"/>
      <c r="V993" s="31"/>
      <c r="W993" s="31"/>
      <c r="X993" s="31"/>
      <c r="Y993" s="31"/>
      <c r="Z993" s="31"/>
      <c r="AA993" s="31"/>
      <c r="AB993" s="31"/>
      <c r="AC993" s="31"/>
      <c r="AD993" s="31"/>
      <c r="AE993" s="31"/>
      <c r="AF993" s="31"/>
      <c r="AG993" s="31"/>
      <c r="AH993" s="31"/>
      <c r="AI993" s="31"/>
      <c r="AJ993" s="31"/>
      <c r="AK993" s="31"/>
      <c r="AL993" s="31"/>
    </row>
    <row r="994" spans="2:38" ht="12.75" customHeight="1">
      <c r="B994" s="31"/>
      <c r="C994" s="31"/>
      <c r="D994" s="31"/>
      <c r="E994" s="31"/>
      <c r="F994" s="31"/>
      <c r="G994" s="31"/>
      <c r="H994" s="31"/>
      <c r="I994" s="31"/>
      <c r="J994" s="31"/>
      <c r="K994" s="31"/>
      <c r="L994" s="31"/>
      <c r="M994" s="31"/>
      <c r="N994" s="31"/>
      <c r="O994" s="31"/>
      <c r="P994" s="31"/>
      <c r="Q994" s="31"/>
      <c r="R994" s="31"/>
      <c r="S994" s="31"/>
      <c r="T994" s="31"/>
      <c r="U994" s="31"/>
      <c r="V994" s="31"/>
      <c r="W994" s="31"/>
      <c r="X994" s="31"/>
      <c r="Y994" s="31"/>
      <c r="Z994" s="31"/>
      <c r="AA994" s="31"/>
      <c r="AB994" s="31"/>
      <c r="AC994" s="31"/>
      <c r="AD994" s="31"/>
      <c r="AE994" s="31"/>
      <c r="AF994" s="31"/>
      <c r="AG994" s="31"/>
      <c r="AH994" s="31"/>
      <c r="AI994" s="31"/>
      <c r="AJ994" s="31"/>
      <c r="AK994" s="31"/>
      <c r="AL994" s="31"/>
    </row>
    <row r="995" spans="2:38" ht="12.75" customHeight="1">
      <c r="B995" s="31"/>
      <c r="C995" s="31"/>
      <c r="D995" s="31"/>
      <c r="E995" s="31"/>
      <c r="F995" s="31"/>
      <c r="G995" s="31"/>
      <c r="H995" s="31"/>
      <c r="I995" s="31"/>
      <c r="J995" s="31"/>
      <c r="K995" s="31"/>
      <c r="L995" s="31"/>
      <c r="M995" s="31"/>
      <c r="N995" s="31"/>
      <c r="O995" s="31"/>
      <c r="P995" s="31"/>
      <c r="Q995" s="31"/>
      <c r="R995" s="31"/>
      <c r="S995" s="31"/>
      <c r="T995" s="31"/>
      <c r="U995" s="31"/>
      <c r="V995" s="31"/>
      <c r="W995" s="31"/>
      <c r="X995" s="31"/>
      <c r="Y995" s="31"/>
      <c r="Z995" s="31"/>
      <c r="AA995" s="31"/>
      <c r="AB995" s="31"/>
      <c r="AC995" s="31"/>
      <c r="AD995" s="31"/>
      <c r="AE995" s="31"/>
      <c r="AF995" s="31"/>
      <c r="AG995" s="31"/>
      <c r="AH995" s="31"/>
      <c r="AI995" s="31"/>
      <c r="AJ995" s="31"/>
      <c r="AK995" s="31"/>
      <c r="AL995" s="31"/>
    </row>
    <row r="996" spans="2:38" ht="12.75" customHeight="1">
      <c r="B996" s="31"/>
      <c r="C996" s="31"/>
      <c r="D996" s="31"/>
      <c r="E996" s="31"/>
      <c r="F996" s="31"/>
      <c r="G996" s="31"/>
      <c r="H996" s="31"/>
      <c r="I996" s="31"/>
      <c r="J996" s="31"/>
      <c r="K996" s="31"/>
      <c r="L996" s="31"/>
      <c r="M996" s="31"/>
      <c r="N996" s="31"/>
      <c r="O996" s="31"/>
      <c r="P996" s="31"/>
      <c r="Q996" s="31"/>
      <c r="R996" s="31"/>
      <c r="S996" s="31"/>
      <c r="T996" s="31"/>
      <c r="U996" s="31"/>
      <c r="V996" s="31"/>
      <c r="W996" s="31"/>
      <c r="X996" s="31"/>
      <c r="Y996" s="31"/>
      <c r="Z996" s="31"/>
      <c r="AA996" s="31"/>
      <c r="AB996" s="31"/>
      <c r="AC996" s="31"/>
      <c r="AD996" s="31"/>
      <c r="AE996" s="31"/>
      <c r="AF996" s="31"/>
      <c r="AG996" s="31"/>
      <c r="AH996" s="31"/>
      <c r="AI996" s="31"/>
      <c r="AJ996" s="31"/>
      <c r="AK996" s="31"/>
      <c r="AL996" s="31"/>
    </row>
    <row r="997" spans="2:38" ht="12.75" customHeight="1">
      <c r="B997" s="31"/>
      <c r="C997" s="31"/>
      <c r="D997" s="31"/>
      <c r="E997" s="31"/>
      <c r="F997" s="31"/>
      <c r="G997" s="31"/>
      <c r="H997" s="31"/>
      <c r="I997" s="31"/>
      <c r="J997" s="31"/>
      <c r="K997" s="31"/>
      <c r="L997" s="31"/>
      <c r="M997" s="31"/>
      <c r="N997" s="31"/>
      <c r="O997" s="31"/>
      <c r="P997" s="31"/>
      <c r="Q997" s="31"/>
      <c r="R997" s="31"/>
      <c r="S997" s="31"/>
      <c r="T997" s="31"/>
      <c r="U997" s="31"/>
      <c r="V997" s="31"/>
      <c r="W997" s="31"/>
      <c r="X997" s="31"/>
      <c r="Y997" s="31"/>
      <c r="Z997" s="31"/>
      <c r="AA997" s="31"/>
      <c r="AB997" s="31"/>
      <c r="AC997" s="31"/>
      <c r="AD997" s="31"/>
      <c r="AE997" s="31"/>
      <c r="AF997" s="31"/>
      <c r="AG997" s="31"/>
      <c r="AH997" s="31"/>
      <c r="AI997" s="31"/>
      <c r="AJ997" s="31"/>
      <c r="AK997" s="31"/>
      <c r="AL997" s="31"/>
    </row>
    <row r="998" spans="2:38" ht="12.75" customHeight="1">
      <c r="B998" s="31"/>
      <c r="C998" s="31"/>
      <c r="D998" s="31"/>
      <c r="E998" s="31"/>
      <c r="F998" s="31"/>
      <c r="G998" s="31"/>
      <c r="H998" s="31"/>
      <c r="I998" s="31"/>
      <c r="J998" s="31"/>
      <c r="K998" s="31"/>
      <c r="L998" s="31"/>
      <c r="M998" s="31"/>
      <c r="N998" s="31"/>
      <c r="O998" s="31"/>
      <c r="P998" s="31"/>
      <c r="Q998" s="31"/>
      <c r="R998" s="31"/>
      <c r="S998" s="31"/>
      <c r="T998" s="31"/>
      <c r="U998" s="31"/>
      <c r="V998" s="31"/>
      <c r="W998" s="31"/>
      <c r="X998" s="31"/>
      <c r="Y998" s="31"/>
      <c r="Z998" s="31"/>
      <c r="AA998" s="31"/>
      <c r="AB998" s="31"/>
      <c r="AC998" s="31"/>
      <c r="AD998" s="31"/>
      <c r="AE998" s="31"/>
      <c r="AF998" s="31"/>
      <c r="AG998" s="31"/>
      <c r="AH998" s="31"/>
      <c r="AI998" s="31"/>
      <c r="AJ998" s="31"/>
      <c r="AK998" s="31"/>
      <c r="AL998" s="31"/>
    </row>
    <row r="999" spans="2:38" ht="12.75" customHeight="1">
      <c r="B999" s="31"/>
      <c r="C999" s="31"/>
      <c r="D999" s="31"/>
      <c r="E999" s="31"/>
      <c r="F999" s="31"/>
      <c r="G999" s="31"/>
      <c r="H999" s="31"/>
      <c r="I999" s="31"/>
      <c r="J999" s="31"/>
      <c r="K999" s="31"/>
      <c r="L999" s="31"/>
      <c r="M999" s="31"/>
      <c r="N999" s="31"/>
      <c r="O999" s="31"/>
      <c r="P999" s="31"/>
      <c r="Q999" s="31"/>
      <c r="R999" s="31"/>
      <c r="S999" s="31"/>
      <c r="T999" s="31"/>
      <c r="U999" s="31"/>
      <c r="V999" s="31"/>
      <c r="W999" s="31"/>
      <c r="X999" s="31"/>
      <c r="Y999" s="31"/>
      <c r="Z999" s="31"/>
      <c r="AA999" s="31"/>
      <c r="AB999" s="31"/>
      <c r="AC999" s="31"/>
      <c r="AD999" s="31"/>
      <c r="AE999" s="31"/>
      <c r="AF999" s="31"/>
      <c r="AG999" s="31"/>
      <c r="AH999" s="31"/>
      <c r="AI999" s="31"/>
      <c r="AJ999" s="31"/>
      <c r="AK999" s="31"/>
      <c r="AL999" s="31"/>
    </row>
    <row r="1000" spans="2:38" ht="12.75" customHeight="1">
      <c r="B1000" s="31"/>
      <c r="C1000" s="31"/>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c r="AA1000" s="31"/>
      <c r="AB1000" s="31"/>
      <c r="AC1000" s="31"/>
      <c r="AD1000" s="31"/>
      <c r="AE1000" s="31"/>
      <c r="AF1000" s="31"/>
      <c r="AG1000" s="31"/>
      <c r="AH1000" s="31"/>
      <c r="AI1000" s="31"/>
      <c r="AJ1000" s="31"/>
      <c r="AK1000" s="31"/>
      <c r="AL1000" s="31"/>
    </row>
  </sheetData>
  <mergeCells count="8">
    <mergeCell ref="O8:R8"/>
    <mergeCell ref="E70:F70"/>
    <mergeCell ref="E71:F71"/>
    <mergeCell ref="K2:L2"/>
    <mergeCell ref="J3:L3"/>
    <mergeCell ref="B4:L4"/>
    <mergeCell ref="C5:J5"/>
    <mergeCell ref="C6:J6"/>
  </mergeCells>
  <conditionalFormatting sqref="P10:P71 R10:R67 R77">
    <cfRule type="cellIs" dxfId="15" priority="5" operator="equal">
      <formula>"NOK"</formula>
    </cfRule>
  </conditionalFormatting>
  <conditionalFormatting sqref="P10:P71 R10:R67 R77">
    <cfRule type="cellIs" dxfId="14" priority="6" operator="equal">
      <formula>"OK"</formula>
    </cfRule>
  </conditionalFormatting>
  <conditionalFormatting sqref="G11:L11 G15:L15 G17:L17 G20:L20 G22:L22 G25:H27 G32:G34 G39:H41 G43:L43 G46:L46 G48:L48 G51:H55 G60:L60 G63:L63 G65:L65 H32:J32 H34:J34 I25:J25 I27:J27 I39:J39 I41:J41 I51 I53 I55 J33 J36 J51:L55 K25:L27 K32:L34 K39:L41">
    <cfRule type="cellIs" dxfId="13" priority="7" operator="notEqual">
      <formula>0</formula>
    </cfRule>
  </conditionalFormatting>
  <conditionalFormatting sqref="G10:L10 G12:L12 G14:L14 G16:L16 G19:L19 G21:L21 G24:L24 G26:H26 G28:L28 G31:L31 G33 G35:L35 G38:L38 G40:H40 G42:L42 G45:L45 G47:L47 G50:L50 G52:H52 G54:H54 G56:L56 G59:L59 G62:L62 G64:L64 J33:L33 J52:L52 J54:L54 K26:L26 K40:L40">
    <cfRule type="cellIs" dxfId="12" priority="8" operator="equal">
      <formula>0</formula>
    </cfRule>
  </conditionalFormatting>
  <conditionalFormatting sqref="G11:L11 G15:L15 G17:L17 G20:L20 G22:L22 G25:H27 G29:L29 G32:G34 G36:L36 G39:H41 G43:L43 G46:L46 G48:L48 G51:H55 G57:L57 G60:L60 G63:L63 G65:L65 H32:J32 H34:J34 I25:J25 I27:J27 I39:J39 I41:J41 I51 I53 I55 J33 J51:L55 K25:L27 K32:L34 K39:L41">
    <cfRule type="cellIs" dxfId="11" priority="9" operator="equal">
      <formula>0</formula>
    </cfRule>
  </conditionalFormatting>
  <conditionalFormatting sqref="G13 G15 H13:L15">
    <cfRule type="cellIs" dxfId="10" priority="10" operator="equal">
      <formula>0</formula>
    </cfRule>
  </conditionalFormatting>
  <conditionalFormatting sqref="G13 G15 H13:L15">
    <cfRule type="cellIs" dxfId="9" priority="11" operator="notEqual">
      <formula>0</formula>
    </cfRule>
  </conditionalFormatting>
  <conditionalFormatting sqref="G67:L67">
    <cfRule type="cellIs" dxfId="8" priority="12" operator="notEqual">
      <formula>0</formula>
    </cfRule>
  </conditionalFormatting>
  <conditionalFormatting sqref="G67:L67">
    <cfRule type="cellIs" dxfId="7" priority="13" operator="equal">
      <formula>0</formula>
    </cfRule>
  </conditionalFormatting>
  <conditionalFormatting sqref="G27:L27 G29:L29 G53:L53 G55:L55 G57:L57">
    <cfRule type="cellIs" dxfId="6" priority="14" operator="notEqual">
      <formula>0</formula>
    </cfRule>
  </conditionalFormatting>
  <conditionalFormatting sqref="G27:L27 G29:L29 G53:L53 G55:L55 G57:L57">
    <cfRule type="cellIs" dxfId="5" priority="15" operator="notEqual">
      <formula>0</formula>
    </cfRule>
  </conditionalFormatting>
  <conditionalFormatting sqref="G66:L66">
    <cfRule type="cellIs" dxfId="4" priority="16" operator="equal">
      <formula>0</formula>
    </cfRule>
  </conditionalFormatting>
  <conditionalFormatting sqref="R68">
    <cfRule type="cellIs" dxfId="3" priority="4" operator="equal">
      <formula>"NOK"</formula>
    </cfRule>
  </conditionalFormatting>
  <conditionalFormatting sqref="R68">
    <cfRule type="cellIs" dxfId="2" priority="3" operator="equal">
      <formula>"OK"</formula>
    </cfRule>
  </conditionalFormatting>
  <conditionalFormatting sqref="R70">
    <cfRule type="cellIs" dxfId="1" priority="2" operator="equal">
      <formula>"NOK"</formula>
    </cfRule>
  </conditionalFormatting>
  <conditionalFormatting sqref="R70">
    <cfRule type="cellIs" dxfId="0" priority="1" operator="equal">
      <formula>"OK"</formula>
    </cfRule>
  </conditionalFormatting>
  <pageMargins left="0.98425196850393704" right="0.78740157480314965" top="0.98425196850393704" bottom="0.78740157480314965" header="0" footer="0"/>
  <pageSetup paperSize="9" scale="49" fitToHeight="0" pageOrder="overThenDown"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7</vt:i4>
      </vt:variant>
    </vt:vector>
  </HeadingPairs>
  <TitlesOfParts>
    <vt:vector size="11" baseType="lpstr">
      <vt:lpstr>Orçamento</vt:lpstr>
      <vt:lpstr>Composições Abertas</vt:lpstr>
      <vt:lpstr>CRON. AUXILIAR</vt:lpstr>
      <vt:lpstr>CRONOGRAMA</vt:lpstr>
      <vt:lpstr>'Composições Abertas'!Area_de_impressao</vt:lpstr>
      <vt:lpstr>'CRON. AUXILIAR'!Area_de_impressao</vt:lpstr>
      <vt:lpstr>CRONOGRAMA!Area_de_impressao</vt:lpstr>
      <vt:lpstr>Orçamento!Area_de_impressao</vt:lpstr>
      <vt:lpstr>'Composições Abertas'!Titulos_de_impressao</vt:lpstr>
      <vt:lpstr>CRONOGRAMA!Titulos_de_impressao</vt:lpstr>
      <vt:lpstr>Orçamento!Titulos_de_impressao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vanessa.damiao</cp:lastModifiedBy>
  <cp:lastPrinted>2026-08-28T16:10:14Z</cp:lastPrinted>
  <dcterms:modified xsi:type="dcterms:W3CDTF">2026-08-31T13:15:40Z</dcterms:modified>
</cp:coreProperties>
</file>