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600" windowWidth="19815" windowHeight="7110" tabRatio="806" activeTab="1"/>
  </bookViews>
  <sheets>
    <sheet name="Orçamento" sheetId="1" r:id="rId1"/>
    <sheet name="Composições" sheetId="2" r:id="rId2"/>
    <sheet name="Cron. Auxiliar" sheetId="4" r:id="rId3"/>
    <sheet name="CRONOGRAMA" sheetId="5" r:id="rId4"/>
  </sheets>
  <definedNames>
    <definedName name="_xlnm._FilterDatabase" localSheetId="2" hidden="1">'Cron. Auxiliar'!$A$8:$G$126</definedName>
    <definedName name="_xlnm._FilterDatabase" localSheetId="0" hidden="1">Orçamento!$A$8:$J$117</definedName>
    <definedName name="_xlnm.Print_Area" localSheetId="1">Composições!$A$1:$I$843</definedName>
    <definedName name="_xlnm.Print_Area" localSheetId="2">'Cron. Auxiliar'!$A$1:$G$126</definedName>
    <definedName name="_xlnm.Print_Area" localSheetId="3">CRONOGRAMA!$B$1:$K$75</definedName>
    <definedName name="_xlnm.Print_Area" localSheetId="0">Orçamento!$A$1:$J$120</definedName>
    <definedName name="_xlnm.Print_Titles" localSheetId="1">Composições!$1:$8</definedName>
  </definedNames>
  <calcPr calcId="125725"/>
</workbook>
</file>

<file path=xl/calcChain.xml><?xml version="1.0" encoding="utf-8"?>
<calcChain xmlns="http://schemas.openxmlformats.org/spreadsheetml/2006/main">
  <c r="G359" i="2"/>
  <c r="G331"/>
  <c r="G254"/>
  <c r="G248"/>
  <c r="G244"/>
  <c r="G161"/>
  <c r="H141"/>
  <c r="H142"/>
  <c r="H143"/>
  <c r="H144"/>
  <c r="H145"/>
  <c r="H82"/>
  <c r="H83"/>
  <c r="G140" l="1"/>
  <c r="G24" l="1"/>
  <c r="H24" s="1"/>
  <c r="H12"/>
  <c r="C58" i="5"/>
  <c r="C56"/>
  <c r="C54"/>
  <c r="C53"/>
  <c r="C51"/>
  <c r="C49"/>
  <c r="C48"/>
  <c r="C46"/>
  <c r="C44"/>
  <c r="C42"/>
  <c r="C40"/>
  <c r="C38"/>
  <c r="C37"/>
  <c r="C35"/>
  <c r="C33"/>
  <c r="C31"/>
  <c r="C29"/>
  <c r="C28"/>
  <c r="C26"/>
  <c r="C24"/>
  <c r="C22"/>
  <c r="C21"/>
  <c r="C19"/>
  <c r="C17"/>
  <c r="C15"/>
  <c r="C14"/>
  <c r="C12"/>
  <c r="C10"/>
  <c r="C9"/>
  <c r="K6"/>
  <c r="C6"/>
  <c r="K5"/>
  <c r="J5"/>
  <c r="C5"/>
  <c r="V122" i="4"/>
  <c r="T122"/>
  <c r="P122"/>
  <c r="N122"/>
  <c r="G122"/>
  <c r="F122"/>
  <c r="D122"/>
  <c r="C122"/>
  <c r="B122"/>
  <c r="V121"/>
  <c r="T121"/>
  <c r="P121"/>
  <c r="N121"/>
  <c r="G121"/>
  <c r="F121"/>
  <c r="D121"/>
  <c r="C121"/>
  <c r="B121"/>
  <c r="B120"/>
  <c r="R118"/>
  <c r="P118"/>
  <c r="N118"/>
  <c r="E118"/>
  <c r="D118"/>
  <c r="C118"/>
  <c r="V117"/>
  <c r="T117"/>
  <c r="P117"/>
  <c r="N117"/>
  <c r="G117"/>
  <c r="F117"/>
  <c r="D117"/>
  <c r="C117"/>
  <c r="V116"/>
  <c r="T116"/>
  <c r="P116"/>
  <c r="N116"/>
  <c r="G116"/>
  <c r="F116"/>
  <c r="D116"/>
  <c r="C116"/>
  <c r="B115"/>
  <c r="B114"/>
  <c r="V112"/>
  <c r="T112"/>
  <c r="P112"/>
  <c r="P111" s="1"/>
  <c r="N112"/>
  <c r="G112"/>
  <c r="F112"/>
  <c r="D112"/>
  <c r="C112"/>
  <c r="V111"/>
  <c r="T111"/>
  <c r="B111"/>
  <c r="V109"/>
  <c r="T109"/>
  <c r="P109"/>
  <c r="N109"/>
  <c r="G109"/>
  <c r="F109"/>
  <c r="D109"/>
  <c r="C109"/>
  <c r="B109"/>
  <c r="V108"/>
  <c r="T108"/>
  <c r="P108"/>
  <c r="N108"/>
  <c r="G108"/>
  <c r="F108"/>
  <c r="D108"/>
  <c r="C108"/>
  <c r="V107"/>
  <c r="T107"/>
  <c r="P107"/>
  <c r="N107"/>
  <c r="G107"/>
  <c r="F107"/>
  <c r="D107"/>
  <c r="C107"/>
  <c r="V106"/>
  <c r="T106"/>
  <c r="R106"/>
  <c r="N106"/>
  <c r="G106"/>
  <c r="F106"/>
  <c r="E106"/>
  <c r="C106"/>
  <c r="B106"/>
  <c r="B105"/>
  <c r="B104"/>
  <c r="V102"/>
  <c r="T102"/>
  <c r="P102"/>
  <c r="P101" s="1"/>
  <c r="N102"/>
  <c r="N101" s="1"/>
  <c r="G102"/>
  <c r="F102"/>
  <c r="D102"/>
  <c r="C102"/>
  <c r="V101"/>
  <c r="T101"/>
  <c r="B101"/>
  <c r="V99"/>
  <c r="T99"/>
  <c r="P99"/>
  <c r="N99"/>
  <c r="G99"/>
  <c r="F99"/>
  <c r="D99"/>
  <c r="C99"/>
  <c r="V98"/>
  <c r="T98"/>
  <c r="P98"/>
  <c r="N98"/>
  <c r="G98"/>
  <c r="F98"/>
  <c r="D98"/>
  <c r="C98"/>
  <c r="V97"/>
  <c r="T97"/>
  <c r="P97"/>
  <c r="N97"/>
  <c r="G97"/>
  <c r="F97"/>
  <c r="D97"/>
  <c r="C97"/>
  <c r="V96"/>
  <c r="V95" s="1"/>
  <c r="T96"/>
  <c r="P96"/>
  <c r="N96"/>
  <c r="G96"/>
  <c r="F96"/>
  <c r="D96"/>
  <c r="C96"/>
  <c r="T95"/>
  <c r="P95"/>
  <c r="B95"/>
  <c r="V93"/>
  <c r="T93"/>
  <c r="P93"/>
  <c r="N93"/>
  <c r="G93"/>
  <c r="F93"/>
  <c r="D93"/>
  <c r="C93"/>
  <c r="V92"/>
  <c r="T92"/>
  <c r="P92"/>
  <c r="N92"/>
  <c r="G92"/>
  <c r="F92"/>
  <c r="D92"/>
  <c r="C92"/>
  <c r="V91"/>
  <c r="T91"/>
  <c r="P91"/>
  <c r="N91"/>
  <c r="G91"/>
  <c r="F91"/>
  <c r="D91"/>
  <c r="C91"/>
  <c r="V90"/>
  <c r="T90"/>
  <c r="R90"/>
  <c r="N90"/>
  <c r="G90"/>
  <c r="F90"/>
  <c r="E90"/>
  <c r="C90"/>
  <c r="V89"/>
  <c r="T89"/>
  <c r="R89"/>
  <c r="N89"/>
  <c r="N88" s="1"/>
  <c r="G89"/>
  <c r="F89"/>
  <c r="E89"/>
  <c r="C89"/>
  <c r="V88"/>
  <c r="T88"/>
  <c r="B88"/>
  <c r="V86"/>
  <c r="T86"/>
  <c r="R86"/>
  <c r="N86"/>
  <c r="G86"/>
  <c r="F86"/>
  <c r="E86"/>
  <c r="C86"/>
  <c r="V85"/>
  <c r="T85"/>
  <c r="R85"/>
  <c r="N85"/>
  <c r="G85"/>
  <c r="F85"/>
  <c r="E85"/>
  <c r="C85"/>
  <c r="V84"/>
  <c r="V83" s="1"/>
  <c r="T84"/>
  <c r="T83" s="1"/>
  <c r="R84"/>
  <c r="N84"/>
  <c r="G84"/>
  <c r="F84"/>
  <c r="E84"/>
  <c r="C84"/>
  <c r="R83"/>
  <c r="B83"/>
  <c r="V81"/>
  <c r="T81"/>
  <c r="R81"/>
  <c r="N81"/>
  <c r="G81"/>
  <c r="F81"/>
  <c r="E81"/>
  <c r="C81"/>
  <c r="V80"/>
  <c r="T80"/>
  <c r="R80"/>
  <c r="N80"/>
  <c r="G80"/>
  <c r="F80"/>
  <c r="E80"/>
  <c r="C80"/>
  <c r="V79"/>
  <c r="T79"/>
  <c r="R79"/>
  <c r="N79"/>
  <c r="B79"/>
  <c r="B78"/>
  <c r="V76"/>
  <c r="T76"/>
  <c r="T75" s="1"/>
  <c r="P76"/>
  <c r="P75" s="1"/>
  <c r="N76"/>
  <c r="G76"/>
  <c r="F76"/>
  <c r="D76"/>
  <c r="C76"/>
  <c r="V75"/>
  <c r="B75"/>
  <c r="V73"/>
  <c r="T73"/>
  <c r="P73"/>
  <c r="N73"/>
  <c r="G73"/>
  <c r="F73"/>
  <c r="D73"/>
  <c r="C73"/>
  <c r="V72"/>
  <c r="T72"/>
  <c r="P72"/>
  <c r="N72"/>
  <c r="G72"/>
  <c r="F72"/>
  <c r="D72"/>
  <c r="C72"/>
  <c r="V71"/>
  <c r="T71"/>
  <c r="P71"/>
  <c r="N71"/>
  <c r="B71"/>
  <c r="V69"/>
  <c r="T69"/>
  <c r="R69"/>
  <c r="N69"/>
  <c r="G69"/>
  <c r="F69"/>
  <c r="E69"/>
  <c r="C69"/>
  <c r="V68"/>
  <c r="T68"/>
  <c r="R68"/>
  <c r="N68"/>
  <c r="G68"/>
  <c r="F68"/>
  <c r="E68"/>
  <c r="C68"/>
  <c r="V67"/>
  <c r="V66" s="1"/>
  <c r="T67"/>
  <c r="T66" s="1"/>
  <c r="R67"/>
  <c r="N67"/>
  <c r="G67"/>
  <c r="F67"/>
  <c r="E67"/>
  <c r="C67"/>
  <c r="R66"/>
  <c r="B66"/>
  <c r="V64"/>
  <c r="T64"/>
  <c r="R64"/>
  <c r="N64"/>
  <c r="G64"/>
  <c r="F64"/>
  <c r="E64"/>
  <c r="C64"/>
  <c r="V63"/>
  <c r="V62" s="1"/>
  <c r="T63"/>
  <c r="T62" s="1"/>
  <c r="R63"/>
  <c r="R62" s="1"/>
  <c r="N63"/>
  <c r="G63"/>
  <c r="F63"/>
  <c r="E63"/>
  <c r="C63"/>
  <c r="B62"/>
  <c r="B61"/>
  <c r="V59"/>
  <c r="T59"/>
  <c r="P59"/>
  <c r="N59"/>
  <c r="G59"/>
  <c r="F59"/>
  <c r="D59"/>
  <c r="C59"/>
  <c r="V58"/>
  <c r="T58"/>
  <c r="P58"/>
  <c r="N58"/>
  <c r="G58"/>
  <c r="F58"/>
  <c r="D58"/>
  <c r="C58"/>
  <c r="V57"/>
  <c r="T57"/>
  <c r="R57"/>
  <c r="N57"/>
  <c r="G57"/>
  <c r="F57"/>
  <c r="E57"/>
  <c r="C57"/>
  <c r="V56"/>
  <c r="T56"/>
  <c r="R56"/>
  <c r="N56"/>
  <c r="G56"/>
  <c r="F56"/>
  <c r="E56"/>
  <c r="C56"/>
  <c r="V55"/>
  <c r="T55"/>
  <c r="R55"/>
  <c r="N55"/>
  <c r="G55"/>
  <c r="F55"/>
  <c r="E55"/>
  <c r="C55"/>
  <c r="V54"/>
  <c r="T54"/>
  <c r="R54"/>
  <c r="N54"/>
  <c r="G54"/>
  <c r="F54"/>
  <c r="E54"/>
  <c r="C54"/>
  <c r="V53"/>
  <c r="T53"/>
  <c r="T52" s="1"/>
  <c r="R53"/>
  <c r="N53"/>
  <c r="N52" s="1"/>
  <c r="G53"/>
  <c r="F53"/>
  <c r="E53"/>
  <c r="C53"/>
  <c r="V52"/>
  <c r="B52"/>
  <c r="V51"/>
  <c r="T51"/>
  <c r="P51"/>
  <c r="N51"/>
  <c r="G51"/>
  <c r="F51"/>
  <c r="D51"/>
  <c r="C51"/>
  <c r="V50"/>
  <c r="T50"/>
  <c r="R50"/>
  <c r="N50"/>
  <c r="G50"/>
  <c r="F50"/>
  <c r="E50"/>
  <c r="C50"/>
  <c r="V49"/>
  <c r="T49"/>
  <c r="R49"/>
  <c r="N49"/>
  <c r="G49"/>
  <c r="F49"/>
  <c r="E49"/>
  <c r="C49"/>
  <c r="V48"/>
  <c r="T48"/>
  <c r="R48"/>
  <c r="N48"/>
  <c r="G48"/>
  <c r="F48"/>
  <c r="E48"/>
  <c r="C48"/>
  <c r="V47"/>
  <c r="T47"/>
  <c r="R47"/>
  <c r="N47"/>
  <c r="G47"/>
  <c r="F47"/>
  <c r="E47"/>
  <c r="C47"/>
  <c r="V46"/>
  <c r="V45" s="1"/>
  <c r="T46"/>
  <c r="R46"/>
  <c r="N46"/>
  <c r="G46"/>
  <c r="F46"/>
  <c r="E46"/>
  <c r="C46"/>
  <c r="T45"/>
  <c r="B45"/>
  <c r="V43"/>
  <c r="T43"/>
  <c r="R43"/>
  <c r="P43"/>
  <c r="G43"/>
  <c r="F43"/>
  <c r="E43"/>
  <c r="D43"/>
  <c r="V42"/>
  <c r="T42"/>
  <c r="R42"/>
  <c r="P42"/>
  <c r="G42"/>
  <c r="F42"/>
  <c r="E42"/>
  <c r="D42"/>
  <c r="V41"/>
  <c r="T41"/>
  <c r="R41"/>
  <c r="P41"/>
  <c r="G41"/>
  <c r="F41"/>
  <c r="E41"/>
  <c r="D41"/>
  <c r="V40"/>
  <c r="T40"/>
  <c r="R40"/>
  <c r="P40"/>
  <c r="G40"/>
  <c r="F40"/>
  <c r="E40"/>
  <c r="D40"/>
  <c r="V39"/>
  <c r="T39"/>
  <c r="R39"/>
  <c r="P39"/>
  <c r="G39"/>
  <c r="F39"/>
  <c r="E39"/>
  <c r="D39"/>
  <c r="V38"/>
  <c r="T38"/>
  <c r="R38"/>
  <c r="P38"/>
  <c r="P37" s="1"/>
  <c r="G38"/>
  <c r="F38"/>
  <c r="E38"/>
  <c r="D38"/>
  <c r="V37"/>
  <c r="T37"/>
  <c r="R37"/>
  <c r="B37"/>
  <c r="B36"/>
  <c r="V34"/>
  <c r="T34"/>
  <c r="R34"/>
  <c r="P34"/>
  <c r="G34"/>
  <c r="F34"/>
  <c r="E34"/>
  <c r="D34"/>
  <c r="V33"/>
  <c r="T33"/>
  <c r="R33"/>
  <c r="P33"/>
  <c r="G33"/>
  <c r="F33"/>
  <c r="E33"/>
  <c r="D33"/>
  <c r="V32"/>
  <c r="T32"/>
  <c r="R32"/>
  <c r="P32"/>
  <c r="B32"/>
  <c r="V30"/>
  <c r="T30"/>
  <c r="R30"/>
  <c r="P30"/>
  <c r="G30"/>
  <c r="F30"/>
  <c r="E30"/>
  <c r="D30"/>
  <c r="V29"/>
  <c r="T29"/>
  <c r="R29"/>
  <c r="P29"/>
  <c r="G29"/>
  <c r="F29"/>
  <c r="E29"/>
  <c r="D29"/>
  <c r="V28"/>
  <c r="T28"/>
  <c r="R28"/>
  <c r="P28"/>
  <c r="G28"/>
  <c r="F28"/>
  <c r="E28"/>
  <c r="D28"/>
  <c r="V27"/>
  <c r="T27"/>
  <c r="R27"/>
  <c r="P27"/>
  <c r="G27"/>
  <c r="F27"/>
  <c r="E27"/>
  <c r="D27"/>
  <c r="V26"/>
  <c r="T26"/>
  <c r="R26"/>
  <c r="P26"/>
  <c r="G26"/>
  <c r="F26"/>
  <c r="E26"/>
  <c r="D26"/>
  <c r="V25"/>
  <c r="V24" s="1"/>
  <c r="T25"/>
  <c r="T24" s="1"/>
  <c r="R25"/>
  <c r="P25"/>
  <c r="P24" s="1"/>
  <c r="G25"/>
  <c r="F25"/>
  <c r="E25"/>
  <c r="D25"/>
  <c r="B24"/>
  <c r="V22"/>
  <c r="T22"/>
  <c r="T21" s="1"/>
  <c r="R22"/>
  <c r="P22"/>
  <c r="G22"/>
  <c r="F22"/>
  <c r="E22"/>
  <c r="D22"/>
  <c r="V21"/>
  <c r="R21"/>
  <c r="P21"/>
  <c r="B21"/>
  <c r="B20"/>
  <c r="V18"/>
  <c r="T18"/>
  <c r="R18"/>
  <c r="P18"/>
  <c r="G18"/>
  <c r="F18"/>
  <c r="E18"/>
  <c r="D18"/>
  <c r="V17"/>
  <c r="T17"/>
  <c r="T16" s="1"/>
  <c r="R17"/>
  <c r="R16" s="1"/>
  <c r="P17"/>
  <c r="G17"/>
  <c r="F17"/>
  <c r="E17"/>
  <c r="D17"/>
  <c r="V16"/>
  <c r="P16"/>
  <c r="B16"/>
  <c r="V14"/>
  <c r="T14"/>
  <c r="R14"/>
  <c r="P14"/>
  <c r="G14"/>
  <c r="F14"/>
  <c r="E14"/>
  <c r="D14"/>
  <c r="V13"/>
  <c r="T13"/>
  <c r="G13"/>
  <c r="F13"/>
  <c r="V12"/>
  <c r="T12"/>
  <c r="G12"/>
  <c r="F12"/>
  <c r="Y11"/>
  <c r="V11"/>
  <c r="T11"/>
  <c r="R11"/>
  <c r="P11"/>
  <c r="G11"/>
  <c r="F11"/>
  <c r="E11"/>
  <c r="D11"/>
  <c r="B10"/>
  <c r="B9"/>
  <c r="V6"/>
  <c r="T6"/>
  <c r="R6"/>
  <c r="P6"/>
  <c r="N6"/>
  <c r="G82" i="5" s="1"/>
  <c r="H82" s="1"/>
  <c r="H842" i="2"/>
  <c r="G841" s="1"/>
  <c r="H839"/>
  <c r="G838" s="1"/>
  <c r="H836"/>
  <c r="G835" s="1"/>
  <c r="H833"/>
  <c r="G832" s="1"/>
  <c r="H832" s="1"/>
  <c r="H830"/>
  <c r="G829" s="1"/>
  <c r="H827"/>
  <c r="H826"/>
  <c r="H823"/>
  <c r="H822"/>
  <c r="H821"/>
  <c r="H820"/>
  <c r="H819"/>
  <c r="H818"/>
  <c r="H817"/>
  <c r="H816"/>
  <c r="H813"/>
  <c r="H812"/>
  <c r="G811" s="1"/>
  <c r="H809"/>
  <c r="H808"/>
  <c r="H805"/>
  <c r="H804"/>
  <c r="G803" s="1"/>
  <c r="H801"/>
  <c r="G800"/>
  <c r="H800" s="1"/>
  <c r="H798"/>
  <c r="G797" s="1"/>
  <c r="H797" s="1"/>
  <c r="H795"/>
  <c r="G794" s="1"/>
  <c r="H792"/>
  <c r="G791" s="1"/>
  <c r="H789"/>
  <c r="G788"/>
  <c r="I613" s="1"/>
  <c r="H786"/>
  <c r="G785" s="1"/>
  <c r="H785" s="1"/>
  <c r="H783"/>
  <c r="G782" s="1"/>
  <c r="H780"/>
  <c r="G779" s="1"/>
  <c r="H777"/>
  <c r="G776" s="1"/>
  <c r="H774"/>
  <c r="G773" s="1"/>
  <c r="H773" s="1"/>
  <c r="H771"/>
  <c r="G770" s="1"/>
  <c r="H768"/>
  <c r="G767" s="1"/>
  <c r="H765"/>
  <c r="G764" s="1"/>
  <c r="H762"/>
  <c r="G761" s="1"/>
  <c r="H761" s="1"/>
  <c r="H759"/>
  <c r="G758" s="1"/>
  <c r="H756"/>
  <c r="G755" s="1"/>
  <c r="H753"/>
  <c r="G752" s="1"/>
  <c r="H750"/>
  <c r="G749" s="1"/>
  <c r="H749" s="1"/>
  <c r="H747"/>
  <c r="G746" s="1"/>
  <c r="H744"/>
  <c r="G743" s="1"/>
  <c r="H741"/>
  <c r="G740" s="1"/>
  <c r="I491" s="1"/>
  <c r="H738"/>
  <c r="G737" s="1"/>
  <c r="H737" s="1"/>
  <c r="H735"/>
  <c r="G734" s="1"/>
  <c r="H732"/>
  <c r="G731" s="1"/>
  <c r="H729"/>
  <c r="G728" s="1"/>
  <c r="H726"/>
  <c r="G725" s="1"/>
  <c r="H723"/>
  <c r="G722" s="1"/>
  <c r="H720"/>
  <c r="G719" s="1"/>
  <c r="H717"/>
  <c r="G716" s="1"/>
  <c r="H714"/>
  <c r="H713"/>
  <c r="H712"/>
  <c r="H711"/>
  <c r="H710"/>
  <c r="H709"/>
  <c r="G706" s="1"/>
  <c r="H708"/>
  <c r="H707"/>
  <c r="H704"/>
  <c r="G703" s="1"/>
  <c r="H701"/>
  <c r="G700" s="1"/>
  <c r="H698"/>
  <c r="H697"/>
  <c r="G696" s="1"/>
  <c r="H694"/>
  <c r="G693" s="1"/>
  <c r="H691"/>
  <c r="H690"/>
  <c r="H689"/>
  <c r="H688"/>
  <c r="H687"/>
  <c r="H686"/>
  <c r="H685"/>
  <c r="H684"/>
  <c r="G683" s="1"/>
  <c r="H681"/>
  <c r="H680"/>
  <c r="G679" s="1"/>
  <c r="H677"/>
  <c r="G675" s="1"/>
  <c r="H676"/>
  <c r="H673"/>
  <c r="H672"/>
  <c r="G671" s="1"/>
  <c r="H669"/>
  <c r="G668" s="1"/>
  <c r="H666"/>
  <c r="G665" s="1"/>
  <c r="H663"/>
  <c r="G662" s="1"/>
  <c r="H660"/>
  <c r="H659"/>
  <c r="H658"/>
  <c r="H657"/>
  <c r="H656"/>
  <c r="H655"/>
  <c r="H654"/>
  <c r="H653"/>
  <c r="H650"/>
  <c r="G649" s="1"/>
  <c r="H647"/>
  <c r="G646" s="1"/>
  <c r="H644"/>
  <c r="H643"/>
  <c r="H642"/>
  <c r="H641"/>
  <c r="G638" s="1"/>
  <c r="H638" s="1"/>
  <c r="H640"/>
  <c r="H639"/>
  <c r="H636"/>
  <c r="H635"/>
  <c r="I634"/>
  <c r="H634"/>
  <c r="H633"/>
  <c r="H630"/>
  <c r="H629"/>
  <c r="G628" s="1"/>
  <c r="H626"/>
  <c r="H625"/>
  <c r="H624"/>
  <c r="H623"/>
  <c r="H620"/>
  <c r="H619"/>
  <c r="H618"/>
  <c r="H617"/>
  <c r="H616"/>
  <c r="H615"/>
  <c r="H614"/>
  <c r="H613"/>
  <c r="H610"/>
  <c r="H609"/>
  <c r="H608"/>
  <c r="H607"/>
  <c r="H606"/>
  <c r="H605"/>
  <c r="H604"/>
  <c r="H603"/>
  <c r="H600"/>
  <c r="H599"/>
  <c r="H596"/>
  <c r="H595"/>
  <c r="H594"/>
  <c r="H593"/>
  <c r="H590"/>
  <c r="H589"/>
  <c r="H588"/>
  <c r="G586" s="1"/>
  <c r="H586" s="1"/>
  <c r="H587"/>
  <c r="H584"/>
  <c r="H583"/>
  <c r="H582"/>
  <c r="H581"/>
  <c r="H580"/>
  <c r="H579"/>
  <c r="H578"/>
  <c r="H577"/>
  <c r="H574"/>
  <c r="H573"/>
  <c r="H572"/>
  <c r="H571"/>
  <c r="H570"/>
  <c r="H569"/>
  <c r="H568"/>
  <c r="H567"/>
  <c r="H564"/>
  <c r="H563"/>
  <c r="H562"/>
  <c r="H561"/>
  <c r="H560"/>
  <c r="H559"/>
  <c r="H558"/>
  <c r="H557"/>
  <c r="H554"/>
  <c r="H553"/>
  <c r="H552"/>
  <c r="H551"/>
  <c r="H550"/>
  <c r="H549"/>
  <c r="H548"/>
  <c r="H545"/>
  <c r="H544"/>
  <c r="H543"/>
  <c r="H542"/>
  <c r="H541"/>
  <c r="H538"/>
  <c r="H537"/>
  <c r="H536"/>
  <c r="H535"/>
  <c r="H532"/>
  <c r="G530" s="1"/>
  <c r="H531"/>
  <c r="H528"/>
  <c r="H527"/>
  <c r="H526"/>
  <c r="H525"/>
  <c r="H524"/>
  <c r="H523"/>
  <c r="H522"/>
  <c r="H521"/>
  <c r="G520"/>
  <c r="H520" s="1"/>
  <c r="H518"/>
  <c r="H517"/>
  <c r="H516"/>
  <c r="H515"/>
  <c r="H514"/>
  <c r="H513"/>
  <c r="H512"/>
  <c r="H511"/>
  <c r="G510" s="1"/>
  <c r="H508"/>
  <c r="H507"/>
  <c r="H506"/>
  <c r="H505"/>
  <c r="H504"/>
  <c r="H503"/>
  <c r="H502"/>
  <c r="H501"/>
  <c r="G500" s="1"/>
  <c r="H498"/>
  <c r="H497"/>
  <c r="H496"/>
  <c r="H495"/>
  <c r="H494"/>
  <c r="H493"/>
  <c r="H492"/>
  <c r="H491"/>
  <c r="H488"/>
  <c r="H487"/>
  <c r="H486"/>
  <c r="H483"/>
  <c r="H482"/>
  <c r="H479"/>
  <c r="G478" s="1"/>
  <c r="H476"/>
  <c r="G475" s="1"/>
  <c r="H473"/>
  <c r="H472"/>
  <c r="H471"/>
  <c r="H470"/>
  <c r="H469"/>
  <c r="H468"/>
  <c r="H467"/>
  <c r="H466"/>
  <c r="H463"/>
  <c r="H462"/>
  <c r="H461"/>
  <c r="H460"/>
  <c r="H459"/>
  <c r="H458"/>
  <c r="H457"/>
  <c r="H456"/>
  <c r="H453"/>
  <c r="H452"/>
  <c r="H451"/>
  <c r="H450"/>
  <c r="H447"/>
  <c r="H446"/>
  <c r="H443"/>
  <c r="H442"/>
  <c r="H441"/>
  <c r="H440"/>
  <c r="H439"/>
  <c r="H436"/>
  <c r="H435"/>
  <c r="H434"/>
  <c r="H431"/>
  <c r="H430"/>
  <c r="H429"/>
  <c r="H428"/>
  <c r="H427"/>
  <c r="H426"/>
  <c r="G425" s="1"/>
  <c r="H423"/>
  <c r="H422"/>
  <c r="H421"/>
  <c r="H420"/>
  <c r="H417"/>
  <c r="H416"/>
  <c r="H415"/>
  <c r="H414"/>
  <c r="H413"/>
  <c r="H412"/>
  <c r="H411"/>
  <c r="H410"/>
  <c r="H407"/>
  <c r="H406"/>
  <c r="H405"/>
  <c r="H402"/>
  <c r="H401"/>
  <c r="H400"/>
  <c r="H399"/>
  <c r="H398"/>
  <c r="H392"/>
  <c r="H391"/>
  <c r="H390"/>
  <c r="H389"/>
  <c r="H388"/>
  <c r="H385"/>
  <c r="H384"/>
  <c r="H383"/>
  <c r="H382"/>
  <c r="H381"/>
  <c r="H378"/>
  <c r="H377"/>
  <c r="H374"/>
  <c r="H373"/>
  <c r="H370"/>
  <c r="H369"/>
  <c r="H368"/>
  <c r="H367"/>
  <c r="H362"/>
  <c r="H361"/>
  <c r="H360"/>
  <c r="H359"/>
  <c r="H357"/>
  <c r="H356"/>
  <c r="H355"/>
  <c r="H354"/>
  <c r="H353"/>
  <c r="H350"/>
  <c r="G348" s="1"/>
  <c r="H348" s="1"/>
  <c r="H349"/>
  <c r="H346"/>
  <c r="H345"/>
  <c r="H342"/>
  <c r="H341"/>
  <c r="H340"/>
  <c r="H339"/>
  <c r="H334"/>
  <c r="H333"/>
  <c r="H332"/>
  <c r="H331"/>
  <c r="H329"/>
  <c r="H328"/>
  <c r="H327"/>
  <c r="H324"/>
  <c r="H323"/>
  <c r="H322"/>
  <c r="H319"/>
  <c r="H318"/>
  <c r="G317"/>
  <c r="H317" s="1"/>
  <c r="H315"/>
  <c r="H314"/>
  <c r="H313"/>
  <c r="H312"/>
  <c r="H311"/>
  <c r="H310"/>
  <c r="H307"/>
  <c r="H306"/>
  <c r="H305"/>
  <c r="H302"/>
  <c r="H301"/>
  <c r="H300"/>
  <c r="G299" s="1"/>
  <c r="H297"/>
  <c r="H296"/>
  <c r="H295"/>
  <c r="H294"/>
  <c r="G293" s="1"/>
  <c r="H291"/>
  <c r="H290"/>
  <c r="H289"/>
  <c r="H286"/>
  <c r="G285" s="1"/>
  <c r="H283"/>
  <c r="H282"/>
  <c r="H281"/>
  <c r="H280"/>
  <c r="H277"/>
  <c r="H276"/>
  <c r="H275"/>
  <c r="H274"/>
  <c r="H271"/>
  <c r="H270"/>
  <c r="H267"/>
  <c r="H266"/>
  <c r="H263"/>
  <c r="H262"/>
  <c r="G261" s="1"/>
  <c r="H257"/>
  <c r="H256"/>
  <c r="H255"/>
  <c r="H254"/>
  <c r="H252"/>
  <c r="H251"/>
  <c r="H250"/>
  <c r="H249"/>
  <c r="H248"/>
  <c r="H246"/>
  <c r="H245"/>
  <c r="H244"/>
  <c r="H242"/>
  <c r="H241"/>
  <c r="H240"/>
  <c r="H239"/>
  <c r="H236"/>
  <c r="H235"/>
  <c r="H234"/>
  <c r="H233"/>
  <c r="H230"/>
  <c r="H229"/>
  <c r="H226"/>
  <c r="H225"/>
  <c r="H222"/>
  <c r="H221"/>
  <c r="G220" s="1"/>
  <c r="H216"/>
  <c r="H215"/>
  <c r="H214"/>
  <c r="H213"/>
  <c r="H212"/>
  <c r="H209"/>
  <c r="H208"/>
  <c r="H207"/>
  <c r="H206"/>
  <c r="H205"/>
  <c r="H204"/>
  <c r="H203"/>
  <c r="G202" s="1"/>
  <c r="H200"/>
  <c r="G199" s="1"/>
  <c r="H197"/>
  <c r="H196"/>
  <c r="H195"/>
  <c r="H194"/>
  <c r="H193"/>
  <c r="H190"/>
  <c r="H189"/>
  <c r="H188"/>
  <c r="H187"/>
  <c r="H186"/>
  <c r="H183"/>
  <c r="H182"/>
  <c r="H181"/>
  <c r="H180"/>
  <c r="H179"/>
  <c r="G178" s="1"/>
  <c r="H178" s="1"/>
  <c r="H176"/>
  <c r="H175"/>
  <c r="H174"/>
  <c r="H173"/>
  <c r="H172"/>
  <c r="H171"/>
  <c r="H170"/>
  <c r="H167"/>
  <c r="H166"/>
  <c r="G165" s="1"/>
  <c r="H165" s="1"/>
  <c r="H163"/>
  <c r="H162"/>
  <c r="H161"/>
  <c r="H159"/>
  <c r="H158"/>
  <c r="H157"/>
  <c r="H156"/>
  <c r="H155"/>
  <c r="H152"/>
  <c r="H151"/>
  <c r="H150"/>
  <c r="H149"/>
  <c r="H148"/>
  <c r="H140"/>
  <c r="H138"/>
  <c r="H137"/>
  <c r="H136"/>
  <c r="G135" s="1"/>
  <c r="H135" s="1"/>
  <c r="H133"/>
  <c r="H132"/>
  <c r="H131"/>
  <c r="H130"/>
  <c r="H129"/>
  <c r="H128"/>
  <c r="H125"/>
  <c r="H124"/>
  <c r="H123"/>
  <c r="H122"/>
  <c r="H121"/>
  <c r="G119" s="1"/>
  <c r="H119" s="1"/>
  <c r="H120"/>
  <c r="H117"/>
  <c r="H116"/>
  <c r="H115"/>
  <c r="H114"/>
  <c r="H113"/>
  <c r="H112"/>
  <c r="H109"/>
  <c r="H108"/>
  <c r="H107"/>
  <c r="H106"/>
  <c r="H105"/>
  <c r="H104"/>
  <c r="H101"/>
  <c r="H100"/>
  <c r="H99"/>
  <c r="H98"/>
  <c r="H97"/>
  <c r="H96"/>
  <c r="H93"/>
  <c r="H92"/>
  <c r="H91"/>
  <c r="H90"/>
  <c r="H89"/>
  <c r="H88"/>
  <c r="G81"/>
  <c r="H81" s="1"/>
  <c r="H79"/>
  <c r="H78"/>
  <c r="G77" s="1"/>
  <c r="H77" s="1"/>
  <c r="H75"/>
  <c r="H74"/>
  <c r="H73"/>
  <c r="H72"/>
  <c r="H69"/>
  <c r="G68" s="1"/>
  <c r="H66"/>
  <c r="H65"/>
  <c r="H62"/>
  <c r="H61"/>
  <c r="H60"/>
  <c r="H59"/>
  <c r="H56"/>
  <c r="G55"/>
  <c r="H55" s="1"/>
  <c r="H53"/>
  <c r="G52"/>
  <c r="H52" s="1"/>
  <c r="H50"/>
  <c r="H49"/>
  <c r="H48"/>
  <c r="H43"/>
  <c r="H42"/>
  <c r="H41"/>
  <c r="H40"/>
  <c r="H39"/>
  <c r="H38"/>
  <c r="H35"/>
  <c r="H34"/>
  <c r="H33"/>
  <c r="G32" s="1"/>
  <c r="H30"/>
  <c r="H29"/>
  <c r="H28"/>
  <c r="H27"/>
  <c r="H26"/>
  <c r="H25"/>
  <c r="H22"/>
  <c r="H21"/>
  <c r="H20"/>
  <c r="H19"/>
  <c r="H16"/>
  <c r="G15" s="1"/>
  <c r="H15" s="1"/>
  <c r="H13"/>
  <c r="H11"/>
  <c r="H10"/>
  <c r="G9" s="1"/>
  <c r="H9" s="1"/>
  <c r="N113" i="1"/>
  <c r="H109"/>
  <c r="H108"/>
  <c r="H105"/>
  <c r="B117" i="4"/>
  <c r="H104" i="1"/>
  <c r="B116" i="4"/>
  <c r="N102" i="1"/>
  <c r="H98"/>
  <c r="H109" i="4"/>
  <c r="H95" i="1"/>
  <c r="H106" i="4"/>
  <c r="N93" i="1"/>
  <c r="H89"/>
  <c r="H99" i="4"/>
  <c r="H88" i="1"/>
  <c r="H98" i="4"/>
  <c r="H97"/>
  <c r="H86" i="1"/>
  <c r="B96" i="4"/>
  <c r="H84" i="1"/>
  <c r="B93" i="4"/>
  <c r="H83" i="1"/>
  <c r="H82"/>
  <c r="B91" i="4"/>
  <c r="H81" i="1"/>
  <c r="H90" i="4"/>
  <c r="B90"/>
  <c r="H80" i="1"/>
  <c r="H78"/>
  <c r="H86" i="4"/>
  <c r="H77" i="1"/>
  <c r="H85" i="4"/>
  <c r="H76" i="1"/>
  <c r="H84" i="4"/>
  <c r="H74" i="1"/>
  <c r="B81" i="4"/>
  <c r="H73" i="1"/>
  <c r="H80" i="4"/>
  <c r="B80"/>
  <c r="N71" i="1"/>
  <c r="H64"/>
  <c r="H69" i="4"/>
  <c r="B69"/>
  <c r="H63" i="1"/>
  <c r="H68" i="4"/>
  <c r="H62" i="1"/>
  <c r="H67" i="4"/>
  <c r="B67"/>
  <c r="H60" i="1"/>
  <c r="I64" i="4"/>
  <c r="O64" s="1"/>
  <c r="B64"/>
  <c r="H59" i="1"/>
  <c r="H63" i="4"/>
  <c r="B63"/>
  <c r="N57" i="1"/>
  <c r="H55"/>
  <c r="H53"/>
  <c r="H57" i="4"/>
  <c r="B57"/>
  <c r="H52" i="1"/>
  <c r="B56" i="4"/>
  <c r="H51" i="1"/>
  <c r="H50"/>
  <c r="B54" i="4"/>
  <c r="H49" i="1"/>
  <c r="H53" i="4"/>
  <c r="B53"/>
  <c r="H45" i="1"/>
  <c r="H49" i="4"/>
  <c r="H44" i="1"/>
  <c r="B48" i="4"/>
  <c r="H42" i="1"/>
  <c r="H46" i="4"/>
  <c r="N33" i="1"/>
  <c r="H30"/>
  <c r="J33" i="4" s="1"/>
  <c r="H33"/>
  <c r="H28" i="1"/>
  <c r="J30" i="4" s="1"/>
  <c r="H30"/>
  <c r="B30"/>
  <c r="H27" i="1"/>
  <c r="J29" i="4" s="1"/>
  <c r="B29"/>
  <c r="H26" i="1"/>
  <c r="J28" i="4" s="1"/>
  <c r="H28"/>
  <c r="B28"/>
  <c r="H25" i="1"/>
  <c r="J27" i="4" s="1"/>
  <c r="B27"/>
  <c r="H24" i="1"/>
  <c r="J26" i="4" s="1"/>
  <c r="I55" i="2"/>
  <c r="B26" i="4"/>
  <c r="H23" i="1"/>
  <c r="J25" i="4" s="1"/>
  <c r="H25"/>
  <c r="B25"/>
  <c r="H21" i="1"/>
  <c r="J22" i="4" s="1"/>
  <c r="H22"/>
  <c r="B22"/>
  <c r="N19" i="1"/>
  <c r="H17"/>
  <c r="H18" i="4"/>
  <c r="H16" i="1"/>
  <c r="H17" i="4"/>
  <c r="H13" i="1"/>
  <c r="H13" i="4"/>
  <c r="I12"/>
  <c r="H11" i="1"/>
  <c r="H11" i="4"/>
  <c r="C11" s="1"/>
  <c r="B11"/>
  <c r="N9" i="1"/>
  <c r="R24" i="4" l="1"/>
  <c r="N62"/>
  <c r="G29" i="5" s="1"/>
  <c r="G344" i="2"/>
  <c r="H344" s="1"/>
  <c r="P120" i="4"/>
  <c r="H56" i="5" s="1"/>
  <c r="G46"/>
  <c r="G38"/>
  <c r="G33"/>
  <c r="G42"/>
  <c r="N115" i="4"/>
  <c r="T120"/>
  <c r="T105"/>
  <c r="V120"/>
  <c r="N105"/>
  <c r="G49" i="5" s="1"/>
  <c r="N120" i="4"/>
  <c r="G56" i="5" s="1"/>
  <c r="T10" i="4"/>
  <c r="V105"/>
  <c r="V10"/>
  <c r="P115"/>
  <c r="H54" i="5" s="1"/>
  <c r="H425" i="2"/>
  <c r="I60"/>
  <c r="I66"/>
  <c r="H628"/>
  <c r="I339"/>
  <c r="H683"/>
  <c r="I431"/>
  <c r="H835"/>
  <c r="I684"/>
  <c r="I317"/>
  <c r="G37"/>
  <c r="H37" s="1"/>
  <c r="G87"/>
  <c r="H87" s="1"/>
  <c r="G103"/>
  <c r="H103" s="1"/>
  <c r="G238"/>
  <c r="G321"/>
  <c r="H321" s="1"/>
  <c r="G338"/>
  <c r="H338" s="1"/>
  <c r="G366"/>
  <c r="G397"/>
  <c r="G445"/>
  <c r="G592"/>
  <c r="G598"/>
  <c r="G465"/>
  <c r="G652"/>
  <c r="H652" s="1"/>
  <c r="G807"/>
  <c r="G815"/>
  <c r="G825"/>
  <c r="G154"/>
  <c r="G192"/>
  <c r="G58"/>
  <c r="G64"/>
  <c r="G71"/>
  <c r="G169"/>
  <c r="H169" s="1"/>
  <c r="G185"/>
  <c r="H185" s="1"/>
  <c r="G279"/>
  <c r="G288"/>
  <c r="G449"/>
  <c r="G556"/>
  <c r="G612"/>
  <c r="G622"/>
  <c r="H706"/>
  <c r="I443"/>
  <c r="I436"/>
  <c r="H776"/>
  <c r="I594"/>
  <c r="H592"/>
  <c r="I280"/>
  <c r="I239"/>
  <c r="I274"/>
  <c r="I233"/>
  <c r="I531"/>
  <c r="H752"/>
  <c r="I537"/>
  <c r="H675"/>
  <c r="I429"/>
  <c r="H465"/>
  <c r="I196"/>
  <c r="I193"/>
  <c r="H530"/>
  <c r="I401"/>
  <c r="H662"/>
  <c r="H716"/>
  <c r="I439"/>
  <c r="I450"/>
  <c r="H728"/>
  <c r="I557"/>
  <c r="H764"/>
  <c r="H449"/>
  <c r="I180"/>
  <c r="I73"/>
  <c r="I149"/>
  <c r="H475"/>
  <c r="I104"/>
  <c r="I88"/>
  <c r="I128"/>
  <c r="I96"/>
  <c r="I120"/>
  <c r="I112"/>
  <c r="H671"/>
  <c r="I420"/>
  <c r="H679"/>
  <c r="I422"/>
  <c r="I426"/>
  <c r="H693"/>
  <c r="H725"/>
  <c r="I453"/>
  <c r="I52"/>
  <c r="G18"/>
  <c r="G95"/>
  <c r="H95" s="1"/>
  <c r="G211"/>
  <c r="I211" s="1"/>
  <c r="G304"/>
  <c r="G326"/>
  <c r="G372"/>
  <c r="H372" s="1"/>
  <c r="G380"/>
  <c r="H380" s="1"/>
  <c r="G404"/>
  <c r="H404" s="1"/>
  <c r="G481"/>
  <c r="G547"/>
  <c r="H547" s="1"/>
  <c r="G632"/>
  <c r="I340" s="1"/>
  <c r="G47"/>
  <c r="G111"/>
  <c r="G147"/>
  <c r="I147" s="1"/>
  <c r="G224"/>
  <c r="G232"/>
  <c r="I232" s="1"/>
  <c r="G265"/>
  <c r="G273"/>
  <c r="I273" s="1"/>
  <c r="G309"/>
  <c r="I309" s="1"/>
  <c r="G352"/>
  <c r="G376"/>
  <c r="G409"/>
  <c r="H409" s="1"/>
  <c r="G419"/>
  <c r="H419" s="1"/>
  <c r="G433"/>
  <c r="G438"/>
  <c r="G455"/>
  <c r="I486" s="1"/>
  <c r="G490"/>
  <c r="H490" s="1"/>
  <c r="G566"/>
  <c r="G576"/>
  <c r="G602"/>
  <c r="I289" s="1"/>
  <c r="I15"/>
  <c r="G127"/>
  <c r="G228"/>
  <c r="G269"/>
  <c r="I269" s="1"/>
  <c r="G485"/>
  <c r="G534"/>
  <c r="G540"/>
  <c r="H740"/>
  <c r="H788"/>
  <c r="G387"/>
  <c r="J46" i="4"/>
  <c r="J54"/>
  <c r="J50" i="1"/>
  <c r="K54" i="4" s="1"/>
  <c r="J57"/>
  <c r="Y64"/>
  <c r="Z64" s="1"/>
  <c r="J116"/>
  <c r="J117"/>
  <c r="J121"/>
  <c r="J108" i="1"/>
  <c r="J122" i="4"/>
  <c r="J109" i="1"/>
  <c r="K122" i="4" s="1"/>
  <c r="H18" i="2"/>
  <c r="I18"/>
  <c r="H68"/>
  <c r="I68"/>
  <c r="I199"/>
  <c r="H199"/>
  <c r="H304"/>
  <c r="I304"/>
  <c r="H326"/>
  <c r="I326"/>
  <c r="I372"/>
  <c r="I49"/>
  <c r="I123"/>
  <c r="I107"/>
  <c r="I91"/>
  <c r="H481"/>
  <c r="I131"/>
  <c r="I115"/>
  <c r="I99"/>
  <c r="I405"/>
  <c r="I398"/>
  <c r="H646"/>
  <c r="I441"/>
  <c r="I434"/>
  <c r="H700"/>
  <c r="I501"/>
  <c r="H743"/>
  <c r="I535"/>
  <c r="H758"/>
  <c r="I635"/>
  <c r="H791"/>
  <c r="I629"/>
  <c r="J53" i="4"/>
  <c r="I54"/>
  <c r="O54" s="1"/>
  <c r="I50" i="1"/>
  <c r="I55" i="4"/>
  <c r="O55" s="1"/>
  <c r="I51" i="1"/>
  <c r="I56" i="4"/>
  <c r="O56" s="1"/>
  <c r="I52" i="1"/>
  <c r="I59" i="4"/>
  <c r="Q59" s="1"/>
  <c r="I55" i="1"/>
  <c r="J106" i="4"/>
  <c r="J109"/>
  <c r="J105" i="1"/>
  <c r="K117" i="4" s="1"/>
  <c r="J104" i="1"/>
  <c r="I108"/>
  <c r="I121" i="4"/>
  <c r="Q121" s="1"/>
  <c r="I109" i="1"/>
  <c r="I122" i="4"/>
  <c r="Q122" s="1"/>
  <c r="I47" i="2"/>
  <c r="H47"/>
  <c r="H111"/>
  <c r="I224"/>
  <c r="H224"/>
  <c r="H232"/>
  <c r="I265"/>
  <c r="H265"/>
  <c r="H309"/>
  <c r="H352"/>
  <c r="I352"/>
  <c r="H376"/>
  <c r="I65"/>
  <c r="I59"/>
  <c r="H433"/>
  <c r="I61"/>
  <c r="I62"/>
  <c r="H438"/>
  <c r="I382"/>
  <c r="I378"/>
  <c r="I109"/>
  <c r="I195"/>
  <c r="I305"/>
  <c r="I133"/>
  <c r="I129"/>
  <c r="I113"/>
  <c r="I97"/>
  <c r="I121"/>
  <c r="I105"/>
  <c r="I89"/>
  <c r="H478"/>
  <c r="I170"/>
  <c r="I311"/>
  <c r="I208"/>
  <c r="H566"/>
  <c r="I322"/>
  <c r="I209"/>
  <c r="I354"/>
  <c r="I306"/>
  <c r="I301"/>
  <c r="I276"/>
  <c r="I235"/>
  <c r="H576"/>
  <c r="I318"/>
  <c r="I327"/>
  <c r="I282"/>
  <c r="I270"/>
  <c r="I241"/>
  <c r="I229"/>
  <c r="I281"/>
  <c r="I240"/>
  <c r="H598"/>
  <c r="I275"/>
  <c r="I234"/>
  <c r="I410"/>
  <c r="H668"/>
  <c r="I446"/>
  <c r="H722"/>
  <c r="I452"/>
  <c r="I532"/>
  <c r="I538"/>
  <c r="H755"/>
  <c r="I577"/>
  <c r="H770"/>
  <c r="H803"/>
  <c r="I639"/>
  <c r="H811"/>
  <c r="I641"/>
  <c r="I644"/>
  <c r="H829"/>
  <c r="H364"/>
  <c r="J48" i="4"/>
  <c r="J55"/>
  <c r="J51" i="1"/>
  <c r="K55" i="4" s="1"/>
  <c r="J59"/>
  <c r="J55" i="1"/>
  <c r="K59" i="4" s="1"/>
  <c r="J11"/>
  <c r="N11" s="1"/>
  <c r="J11" i="1"/>
  <c r="J13" i="4"/>
  <c r="J13" i="1"/>
  <c r="K13" i="4" s="1"/>
  <c r="J18"/>
  <c r="J81"/>
  <c r="J74" i="1"/>
  <c r="K81" i="4" s="1"/>
  <c r="J85"/>
  <c r="J89"/>
  <c r="J91"/>
  <c r="J93"/>
  <c r="J86" i="1"/>
  <c r="J96" i="4"/>
  <c r="J98"/>
  <c r="H45" i="2"/>
  <c r="H127"/>
  <c r="H228"/>
  <c r="I228"/>
  <c r="H238"/>
  <c r="I238"/>
  <c r="H279"/>
  <c r="I279"/>
  <c r="H288"/>
  <c r="I288"/>
  <c r="H366"/>
  <c r="I366"/>
  <c r="I48"/>
  <c r="H397"/>
  <c r="I179"/>
  <c r="I148"/>
  <c r="I72"/>
  <c r="H445"/>
  <c r="I155"/>
  <c r="H485"/>
  <c r="I194"/>
  <c r="H534"/>
  <c r="H540"/>
  <c r="I205"/>
  <c r="I402"/>
  <c r="H665"/>
  <c r="I427"/>
  <c r="H696"/>
  <c r="I440"/>
  <c r="H719"/>
  <c r="I456"/>
  <c r="H734"/>
  <c r="I567"/>
  <c r="H767"/>
  <c r="I596"/>
  <c r="H782"/>
  <c r="I600"/>
  <c r="J49" i="4"/>
  <c r="J56"/>
  <c r="J52" i="1"/>
  <c r="K56" i="4" s="1"/>
  <c r="J17"/>
  <c r="J80"/>
  <c r="J84"/>
  <c r="J86"/>
  <c r="J90"/>
  <c r="J92"/>
  <c r="J99"/>
  <c r="I816" i="2"/>
  <c r="H841"/>
  <c r="O12" i="4"/>
  <c r="Q12"/>
  <c r="M12"/>
  <c r="J63"/>
  <c r="J64"/>
  <c r="P64" s="1"/>
  <c r="AA64" s="1"/>
  <c r="J60" i="1"/>
  <c r="K64" i="4" s="1"/>
  <c r="J67"/>
  <c r="J68"/>
  <c r="J69"/>
  <c r="I81"/>
  <c r="O81" s="1"/>
  <c r="I74" i="1"/>
  <c r="I86"/>
  <c r="I96" i="4"/>
  <c r="Q96" s="1"/>
  <c r="I32" i="2"/>
  <c r="H32"/>
  <c r="H58"/>
  <c r="I58"/>
  <c r="I64"/>
  <c r="H64"/>
  <c r="H71"/>
  <c r="I71"/>
  <c r="H154"/>
  <c r="I154"/>
  <c r="I192"/>
  <c r="H192"/>
  <c r="H202"/>
  <c r="H220"/>
  <c r="I220"/>
  <c r="H261"/>
  <c r="I261"/>
  <c r="H285"/>
  <c r="I285"/>
  <c r="H293"/>
  <c r="I293"/>
  <c r="H299"/>
  <c r="I299"/>
  <c r="H387"/>
  <c r="I387"/>
  <c r="I171"/>
  <c r="H500"/>
  <c r="I186"/>
  <c r="H510"/>
  <c r="H556"/>
  <c r="I207"/>
  <c r="I310"/>
  <c r="H612"/>
  <c r="I290"/>
  <c r="I296"/>
  <c r="H622"/>
  <c r="H649"/>
  <c r="I406"/>
  <c r="I399"/>
  <c r="H703"/>
  <c r="I442"/>
  <c r="I435"/>
  <c r="I451"/>
  <c r="H731"/>
  <c r="I511"/>
  <c r="H746"/>
  <c r="I599"/>
  <c r="I595"/>
  <c r="H779"/>
  <c r="I630"/>
  <c r="H794"/>
  <c r="I636"/>
  <c r="I640"/>
  <c r="H807"/>
  <c r="I642"/>
  <c r="H815"/>
  <c r="H825"/>
  <c r="I643"/>
  <c r="H838"/>
  <c r="I707"/>
  <c r="H51" i="5"/>
  <c r="H46"/>
  <c r="H33"/>
  <c r="H19"/>
  <c r="H15"/>
  <c r="I82"/>
  <c r="H44"/>
  <c r="H35"/>
  <c r="H22"/>
  <c r="H17"/>
  <c r="H12"/>
  <c r="H87" i="1"/>
  <c r="I75" i="2"/>
  <c r="I92"/>
  <c r="I108"/>
  <c r="I124"/>
  <c r="I151"/>
  <c r="I295"/>
  <c r="I377"/>
  <c r="I466"/>
  <c r="I521"/>
  <c r="I653"/>
  <c r="I11" i="4"/>
  <c r="Z11" s="1"/>
  <c r="I13"/>
  <c r="I18"/>
  <c r="M18" s="1"/>
  <c r="J49" i="1"/>
  <c r="J53"/>
  <c r="K57" i="4" s="1"/>
  <c r="I63"/>
  <c r="O63" s="1"/>
  <c r="J73" i="1"/>
  <c r="I109" i="4"/>
  <c r="Q109" s="1"/>
  <c r="H12"/>
  <c r="B13"/>
  <c r="B17"/>
  <c r="B18"/>
  <c r="B46"/>
  <c r="B49"/>
  <c r="H54"/>
  <c r="H55"/>
  <c r="H56"/>
  <c r="H59"/>
  <c r="H81"/>
  <c r="B84"/>
  <c r="B85"/>
  <c r="B86"/>
  <c r="H89"/>
  <c r="H91"/>
  <c r="H92"/>
  <c r="H93"/>
  <c r="B97"/>
  <c r="B98"/>
  <c r="B99"/>
  <c r="H116"/>
  <c r="H117"/>
  <c r="I11" i="1"/>
  <c r="I12"/>
  <c r="I13"/>
  <c r="I59"/>
  <c r="I60"/>
  <c r="I98"/>
  <c r="I9" i="2"/>
  <c r="I37"/>
  <c r="I77"/>
  <c r="I79"/>
  <c r="I135"/>
  <c r="I169"/>
  <c r="I178"/>
  <c r="I182"/>
  <c r="I185"/>
  <c r="I187"/>
  <c r="I321"/>
  <c r="I338"/>
  <c r="I342"/>
  <c r="I381"/>
  <c r="I383"/>
  <c r="I421"/>
  <c r="I423"/>
  <c r="I428"/>
  <c r="I430"/>
  <c r="I447"/>
  <c r="I536"/>
  <c r="I593"/>
  <c r="I603"/>
  <c r="I106" i="4"/>
  <c r="O106" s="1"/>
  <c r="H26"/>
  <c r="H27"/>
  <c r="H29"/>
  <c r="B33"/>
  <c r="N45"/>
  <c r="G24" i="5" s="1"/>
  <c r="H64" i="4"/>
  <c r="D64" s="1"/>
  <c r="B68"/>
  <c r="N83"/>
  <c r="G40" i="5" s="1"/>
  <c r="N95" i="4"/>
  <c r="H121"/>
  <c r="H122"/>
  <c r="G26" i="5"/>
  <c r="G44"/>
  <c r="G54"/>
  <c r="I17" i="1"/>
  <c r="H12"/>
  <c r="I100" i="2"/>
  <c r="I116"/>
  <c r="I132"/>
  <c r="I157"/>
  <c r="I212"/>
  <c r="I214"/>
  <c r="I388"/>
  <c r="I390"/>
  <c r="I400"/>
  <c r="I407"/>
  <c r="I633"/>
  <c r="B12" i="4"/>
  <c r="H48"/>
  <c r="B55"/>
  <c r="B59"/>
  <c r="N66"/>
  <c r="G31" i="5" s="1"/>
  <c r="N75" i="4"/>
  <c r="G35" i="5" s="1"/>
  <c r="B89" i="4"/>
  <c r="B92"/>
  <c r="H96"/>
  <c r="N111"/>
  <c r="G51" i="5" s="1"/>
  <c r="AB64" i="4" l="1"/>
  <c r="J98" i="1"/>
  <c r="K109" i="4" s="1"/>
  <c r="I95" i="1"/>
  <c r="J95"/>
  <c r="J59"/>
  <c r="J17"/>
  <c r="K18" i="4" s="1"/>
  <c r="H632" i="2"/>
  <c r="H394"/>
  <c r="H85"/>
  <c r="I117"/>
  <c r="I300"/>
  <c r="I587"/>
  <c r="I93"/>
  <c r="I294"/>
  <c r="I341"/>
  <c r="I50"/>
  <c r="I206"/>
  <c r="H269"/>
  <c r="H336" s="1"/>
  <c r="H602"/>
  <c r="I101"/>
  <c r="I213"/>
  <c r="I389"/>
  <c r="I74"/>
  <c r="I150"/>
  <c r="I181"/>
  <c r="I623"/>
  <c r="H273"/>
  <c r="H147"/>
  <c r="H396" s="1"/>
  <c r="I380"/>
  <c r="H211"/>
  <c r="H259"/>
  <c r="I156"/>
  <c r="I353"/>
  <c r="H455"/>
  <c r="I125"/>
  <c r="I78"/>
  <c r="I202"/>
  <c r="I95"/>
  <c r="I127"/>
  <c r="I87"/>
  <c r="I111"/>
  <c r="I119"/>
  <c r="I103"/>
  <c r="I376"/>
  <c r="J87" i="1"/>
  <c r="K97" i="4" s="1"/>
  <c r="J12"/>
  <c r="N12" s="1"/>
  <c r="J12" i="1"/>
  <c r="K12" i="4" s="1"/>
  <c r="Y106"/>
  <c r="Z106" s="1"/>
  <c r="P106"/>
  <c r="D106"/>
  <c r="I58" i="1"/>
  <c r="K58"/>
  <c r="D29" i="5" s="1"/>
  <c r="Y109" i="4"/>
  <c r="Z109" s="1"/>
  <c r="R109"/>
  <c r="AA109" s="1"/>
  <c r="E109"/>
  <c r="J76" i="1"/>
  <c r="K84" i="4" s="1"/>
  <c r="I80"/>
  <c r="O80" s="1"/>
  <c r="I73" i="1"/>
  <c r="Y63" i="4"/>
  <c r="Z63" s="1"/>
  <c r="P63"/>
  <c r="D63"/>
  <c r="I57"/>
  <c r="O57" s="1"/>
  <c r="I53" i="1"/>
  <c r="I53" i="4"/>
  <c r="O53" s="1"/>
  <c r="I49" i="1"/>
  <c r="C18" i="4"/>
  <c r="N18"/>
  <c r="AA18" s="1"/>
  <c r="AB18" s="1"/>
  <c r="Y18"/>
  <c r="Z18" s="1"/>
  <c r="Q13"/>
  <c r="M13"/>
  <c r="O13"/>
  <c r="J97"/>
  <c r="J80" i="1"/>
  <c r="J82" i="5"/>
  <c r="I40"/>
  <c r="I31"/>
  <c r="I22"/>
  <c r="I17"/>
  <c r="I12"/>
  <c r="I38"/>
  <c r="I29"/>
  <c r="I19"/>
  <c r="I15"/>
  <c r="R96" i="4"/>
  <c r="E96"/>
  <c r="Y96"/>
  <c r="Z96" s="1"/>
  <c r="Y81"/>
  <c r="Z81" s="1"/>
  <c r="P81"/>
  <c r="AA81" s="1"/>
  <c r="AB81" s="1"/>
  <c r="D81"/>
  <c r="K63"/>
  <c r="J58" i="1"/>
  <c r="L58"/>
  <c r="E29" i="5" s="1"/>
  <c r="C12" i="4"/>
  <c r="Y12"/>
  <c r="Z12" s="1"/>
  <c r="E12"/>
  <c r="P12"/>
  <c r="D12"/>
  <c r="L72" i="1"/>
  <c r="E38" i="5" s="1"/>
  <c r="K80" i="4"/>
  <c r="J72" i="1"/>
  <c r="K96" i="4"/>
  <c r="K11"/>
  <c r="AA11"/>
  <c r="I117"/>
  <c r="Q117" s="1"/>
  <c r="I105" i="1"/>
  <c r="Y122" i="4"/>
  <c r="Z122" s="1"/>
  <c r="R122"/>
  <c r="AA122" s="1"/>
  <c r="AB122" s="1"/>
  <c r="E122"/>
  <c r="Y121"/>
  <c r="Z121" s="1"/>
  <c r="R121"/>
  <c r="E121"/>
  <c r="K107" i="1"/>
  <c r="D56" i="5" s="1"/>
  <c r="I107" i="1"/>
  <c r="I116" i="4"/>
  <c r="Q116" s="1"/>
  <c r="I104" i="1"/>
  <c r="K106" i="4"/>
  <c r="E59"/>
  <c r="Y59"/>
  <c r="Z59" s="1"/>
  <c r="R59"/>
  <c r="AA59" s="1"/>
  <c r="AB59" s="1"/>
  <c r="Y56"/>
  <c r="Z56" s="1"/>
  <c r="P56"/>
  <c r="AA56" s="1"/>
  <c r="AB56" s="1"/>
  <c r="D56"/>
  <c r="Y55"/>
  <c r="Z55" s="1"/>
  <c r="P55"/>
  <c r="AA55" s="1"/>
  <c r="AB55" s="1"/>
  <c r="D55"/>
  <c r="Y54"/>
  <c r="Z54" s="1"/>
  <c r="P54"/>
  <c r="AA54" s="1"/>
  <c r="AB54" s="1"/>
  <c r="D54"/>
  <c r="K53"/>
  <c r="K121"/>
  <c r="L107" i="1"/>
  <c r="E56" i="5" s="1"/>
  <c r="H57" s="1"/>
  <c r="J107" i="1"/>
  <c r="K116" i="4"/>
  <c r="AB109" l="1"/>
  <c r="I30" i="5"/>
  <c r="H218" i="2"/>
  <c r="I30" i="4"/>
  <c r="M30" s="1"/>
  <c r="I28" i="1"/>
  <c r="J28"/>
  <c r="K30" i="4" s="1"/>
  <c r="J89" i="1"/>
  <c r="K99" i="4" s="1"/>
  <c r="I99"/>
  <c r="Q99" s="1"/>
  <c r="I89" i="1"/>
  <c r="J81"/>
  <c r="J42"/>
  <c r="I46" i="4"/>
  <c r="O46" s="1"/>
  <c r="Y46" s="1"/>
  <c r="Z46" s="1"/>
  <c r="I42" i="1"/>
  <c r="J88"/>
  <c r="K98" i="4" s="1"/>
  <c r="I88" i="1"/>
  <c r="I98" i="4"/>
  <c r="Q98" s="1"/>
  <c r="R98" s="1"/>
  <c r="AA98" s="1"/>
  <c r="J77" i="1"/>
  <c r="G57" i="5"/>
  <c r="I26" i="4"/>
  <c r="M26" s="1"/>
  <c r="N26" s="1"/>
  <c r="AA26" s="1"/>
  <c r="J24" i="1"/>
  <c r="K26" i="4" s="1"/>
  <c r="I24" i="1"/>
  <c r="I17" i="4"/>
  <c r="M17" s="1"/>
  <c r="Y17" s="1"/>
  <c r="Z17" s="1"/>
  <c r="J16" i="1"/>
  <c r="I16"/>
  <c r="P105" i="4"/>
  <c r="H49" i="5" s="1"/>
  <c r="AA106" i="4"/>
  <c r="AB106" s="1"/>
  <c r="R120"/>
  <c r="I56" i="5" s="1"/>
  <c r="AA121" i="4"/>
  <c r="AB121" s="1"/>
  <c r="G39" i="5"/>
  <c r="AA96" i="4"/>
  <c r="AB96" s="1"/>
  <c r="I67"/>
  <c r="O67" s="1"/>
  <c r="D67" s="1"/>
  <c r="J62" i="1"/>
  <c r="I62"/>
  <c r="I33" i="4"/>
  <c r="M33" s="1"/>
  <c r="N33" s="1"/>
  <c r="I30" i="1"/>
  <c r="J30"/>
  <c r="G30" i="5"/>
  <c r="I22" i="4"/>
  <c r="M22" s="1"/>
  <c r="Y22" s="1"/>
  <c r="Z22" s="1"/>
  <c r="J21" i="1"/>
  <c r="I21"/>
  <c r="P62" i="4"/>
  <c r="H29" i="5" s="1"/>
  <c r="AA63" i="4"/>
  <c r="AB63" s="1"/>
  <c r="K89"/>
  <c r="R12"/>
  <c r="I39" i="5"/>
  <c r="AB11" i="4"/>
  <c r="E116"/>
  <c r="Y116"/>
  <c r="Z116" s="1"/>
  <c r="R116"/>
  <c r="E117"/>
  <c r="Y117"/>
  <c r="Z117" s="1"/>
  <c r="R117"/>
  <c r="AA117" s="1"/>
  <c r="AB117" s="1"/>
  <c r="K82" i="5"/>
  <c r="J49"/>
  <c r="J44"/>
  <c r="J40"/>
  <c r="J35"/>
  <c r="J31"/>
  <c r="J26"/>
  <c r="J22"/>
  <c r="J17"/>
  <c r="J12"/>
  <c r="J56"/>
  <c r="J57" s="1"/>
  <c r="J51"/>
  <c r="J46"/>
  <c r="J42"/>
  <c r="J38"/>
  <c r="J39" s="1"/>
  <c r="J33"/>
  <c r="J29"/>
  <c r="J30" s="1"/>
  <c r="J24"/>
  <c r="J19"/>
  <c r="J15"/>
  <c r="J10"/>
  <c r="I89" i="4"/>
  <c r="O89" s="1"/>
  <c r="I80" i="1"/>
  <c r="P13" i="4"/>
  <c r="P10" s="1"/>
  <c r="H10" i="5" s="1"/>
  <c r="D13" i="4"/>
  <c r="C13"/>
  <c r="Y13"/>
  <c r="Z13" s="1"/>
  <c r="N13"/>
  <c r="R13"/>
  <c r="E13"/>
  <c r="Y53"/>
  <c r="Z53" s="1"/>
  <c r="P53"/>
  <c r="D53"/>
  <c r="Y57"/>
  <c r="Z57" s="1"/>
  <c r="P57"/>
  <c r="AA57" s="1"/>
  <c r="AB57" s="1"/>
  <c r="D57"/>
  <c r="K72" i="1"/>
  <c r="D38" i="5" s="1"/>
  <c r="I72" i="1"/>
  <c r="Y80" i="4"/>
  <c r="Z80" s="1"/>
  <c r="P80"/>
  <c r="D80"/>
  <c r="I76" i="1"/>
  <c r="I84" i="4"/>
  <c r="O84" s="1"/>
  <c r="I90"/>
  <c r="O90" s="1"/>
  <c r="I81" i="1"/>
  <c r="R99" i="4"/>
  <c r="AA99" s="1"/>
  <c r="AB99" s="1"/>
  <c r="E99"/>
  <c r="Y99"/>
  <c r="Z99" s="1"/>
  <c r="I87" i="1"/>
  <c r="I97" i="4"/>
  <c r="Q97" s="1"/>
  <c r="H14" i="1"/>
  <c r="I24" i="2"/>
  <c r="I39" i="4"/>
  <c r="M39" s="1"/>
  <c r="H39"/>
  <c r="I43"/>
  <c r="M43" s="1"/>
  <c r="H43"/>
  <c r="H51"/>
  <c r="I51"/>
  <c r="Q51" s="1"/>
  <c r="I58"/>
  <c r="Q58" s="1"/>
  <c r="H58"/>
  <c r="I81" i="2"/>
  <c r="H31" i="1"/>
  <c r="B38" i="4"/>
  <c r="B39"/>
  <c r="B40"/>
  <c r="B41"/>
  <c r="B42"/>
  <c r="B43"/>
  <c r="B47"/>
  <c r="B50"/>
  <c r="B51"/>
  <c r="B58"/>
  <c r="B102"/>
  <c r="B118"/>
  <c r="I38"/>
  <c r="M38" s="1"/>
  <c r="H38"/>
  <c r="I42"/>
  <c r="M42" s="1"/>
  <c r="H42"/>
  <c r="H50"/>
  <c r="I50"/>
  <c r="O50" s="1"/>
  <c r="H35" i="1"/>
  <c r="I140" i="2"/>
  <c r="H43" i="1"/>
  <c r="I161" i="2"/>
  <c r="H46" i="1"/>
  <c r="I165" i="2"/>
  <c r="H47" i="1"/>
  <c r="I47"/>
  <c r="H54"/>
  <c r="H73" i="4"/>
  <c r="I331" i="2"/>
  <c r="H91" i="1"/>
  <c r="H107" i="4"/>
  <c r="I107"/>
  <c r="Q107" s="1"/>
  <c r="H108"/>
  <c r="I108"/>
  <c r="Q108" s="1"/>
  <c r="H112"/>
  <c r="I112"/>
  <c r="Q112" s="1"/>
  <c r="H106" i="1"/>
  <c r="I40" i="4"/>
  <c r="M40" s="1"/>
  <c r="H40"/>
  <c r="H47"/>
  <c r="I14"/>
  <c r="M14" s="1"/>
  <c r="H14"/>
  <c r="H36" i="1"/>
  <c r="I36"/>
  <c r="I37"/>
  <c r="H37"/>
  <c r="H38"/>
  <c r="I39"/>
  <c r="H39"/>
  <c r="H40"/>
  <c r="H72" i="4"/>
  <c r="H76"/>
  <c r="I76"/>
  <c r="Q76" s="1"/>
  <c r="B14"/>
  <c r="H34"/>
  <c r="I34"/>
  <c r="M34" s="1"/>
  <c r="B72"/>
  <c r="B73"/>
  <c r="B76"/>
  <c r="B107"/>
  <c r="B108"/>
  <c r="B112"/>
  <c r="B34"/>
  <c r="I41"/>
  <c r="M41" s="1"/>
  <c r="H41"/>
  <c r="H66" i="1"/>
  <c r="I244" i="2"/>
  <c r="H67" i="1"/>
  <c r="I248" i="2"/>
  <c r="I254"/>
  <c r="H69" i="1"/>
  <c r="I102" i="4"/>
  <c r="Q102" s="1"/>
  <c r="H102"/>
  <c r="I344" i="2"/>
  <c r="H96" i="1"/>
  <c r="I348" i="2"/>
  <c r="H97" i="1"/>
  <c r="H100"/>
  <c r="I359" i="2"/>
  <c r="I118" i="4"/>
  <c r="H118"/>
  <c r="Y67" l="1"/>
  <c r="Z67" s="1"/>
  <c r="Y33"/>
  <c r="Z33" s="1"/>
  <c r="C22"/>
  <c r="P67"/>
  <c r="I47"/>
  <c r="O47" s="1"/>
  <c r="Y47" s="1"/>
  <c r="Z47" s="1"/>
  <c r="C33"/>
  <c r="P46"/>
  <c r="AA46" s="1"/>
  <c r="C17"/>
  <c r="N22"/>
  <c r="N21" s="1"/>
  <c r="G15" i="5" s="1"/>
  <c r="N17" i="4"/>
  <c r="AA17" s="1"/>
  <c r="I96" i="1"/>
  <c r="E98" i="4"/>
  <c r="AB26"/>
  <c r="J85" i="1"/>
  <c r="L85"/>
  <c r="E44" i="5" s="1"/>
  <c r="J45" s="1"/>
  <c r="I97" i="1"/>
  <c r="AB98" i="4"/>
  <c r="C26"/>
  <c r="I40" i="1"/>
  <c r="Y98" i="4"/>
  <c r="Z98" s="1"/>
  <c r="I77" i="1"/>
  <c r="D46" i="4"/>
  <c r="I54" i="1"/>
  <c r="K48" s="1"/>
  <c r="D26" i="5" s="1"/>
  <c r="I85" i="4"/>
  <c r="O85" s="1"/>
  <c r="Y26"/>
  <c r="Z26" s="1"/>
  <c r="I100" i="1"/>
  <c r="I35"/>
  <c r="J45"/>
  <c r="K49" i="4" s="1"/>
  <c r="I49"/>
  <c r="O49" s="1"/>
  <c r="I45" i="1"/>
  <c r="I68" i="4"/>
  <c r="O68" s="1"/>
  <c r="J63" i="1"/>
  <c r="K68" i="4" s="1"/>
  <c r="I63" i="1"/>
  <c r="K90" i="4"/>
  <c r="N30"/>
  <c r="AA30" s="1"/>
  <c r="AB30" s="1"/>
  <c r="C30"/>
  <c r="Y30"/>
  <c r="Z30" s="1"/>
  <c r="I38" i="1"/>
  <c r="I106"/>
  <c r="I48"/>
  <c r="R10" i="4"/>
  <c r="I10" i="5" s="1"/>
  <c r="L20" i="1"/>
  <c r="E15" i="5" s="1"/>
  <c r="J20" i="1"/>
  <c r="K22" i="4"/>
  <c r="K33"/>
  <c r="K67"/>
  <c r="I69"/>
  <c r="O69" s="1"/>
  <c r="J64" i="1"/>
  <c r="K69" i="4" s="1"/>
  <c r="I64" i="1"/>
  <c r="K61" s="1"/>
  <c r="D31" i="5" s="1"/>
  <c r="I31" i="1"/>
  <c r="K29" s="1"/>
  <c r="D19" i="5" s="1"/>
  <c r="I14" i="1"/>
  <c r="AA13" i="4"/>
  <c r="AB13" s="1"/>
  <c r="I85" i="1"/>
  <c r="K85"/>
  <c r="D44" i="5" s="1"/>
  <c r="P79" i="4"/>
  <c r="H38" i="5" s="1"/>
  <c r="AA80" i="4"/>
  <c r="AB80" s="1"/>
  <c r="AA67"/>
  <c r="K20" i="1"/>
  <c r="D15" i="5" s="1"/>
  <c r="I20" i="1"/>
  <c r="I61"/>
  <c r="I57" i="5"/>
  <c r="L15" i="1"/>
  <c r="E12" i="5" s="1"/>
  <c r="J15" i="1"/>
  <c r="K17" i="4"/>
  <c r="J78" i="1"/>
  <c r="K86" i="4" s="1"/>
  <c r="I78" i="1"/>
  <c r="I86" i="4"/>
  <c r="O86" s="1"/>
  <c r="K46"/>
  <c r="I25"/>
  <c r="M25" s="1"/>
  <c r="I23" i="1"/>
  <c r="J23"/>
  <c r="I69"/>
  <c r="I46"/>
  <c r="I43"/>
  <c r="P52" i="4"/>
  <c r="H26" i="5" s="1"/>
  <c r="AA53" i="4"/>
  <c r="AB53" s="1"/>
  <c r="R115"/>
  <c r="I54" i="5" s="1"/>
  <c r="AA116" i="4"/>
  <c r="AB116" s="1"/>
  <c r="J44" i="1"/>
  <c r="K48" i="4" s="1"/>
  <c r="I48"/>
  <c r="O48" s="1"/>
  <c r="I44" i="1"/>
  <c r="G45" i="5"/>
  <c r="H45"/>
  <c r="H30"/>
  <c r="K15" i="1"/>
  <c r="D12" i="5" s="1"/>
  <c r="I15" i="1"/>
  <c r="K85" i="4"/>
  <c r="J75" i="1"/>
  <c r="I91"/>
  <c r="J16" i="5"/>
  <c r="AA12" i="4"/>
  <c r="AB12" s="1"/>
  <c r="U118"/>
  <c r="S118"/>
  <c r="I99" i="1"/>
  <c r="K99"/>
  <c r="D51" i="5" s="1"/>
  <c r="J112" i="4"/>
  <c r="R112" s="1"/>
  <c r="J100" i="1"/>
  <c r="J108" i="4"/>
  <c r="R108" s="1"/>
  <c r="AA108" s="1"/>
  <c r="J97" i="1"/>
  <c r="K108" i="4" s="1"/>
  <c r="J107"/>
  <c r="R107" s="1"/>
  <c r="J96" i="1"/>
  <c r="E102" i="4"/>
  <c r="Y102"/>
  <c r="Z102" s="1"/>
  <c r="I68" i="1"/>
  <c r="K68"/>
  <c r="D35" i="5" s="1"/>
  <c r="J76" i="4"/>
  <c r="R76" s="1"/>
  <c r="J69" i="1"/>
  <c r="J73" i="4"/>
  <c r="J72"/>
  <c r="Y41"/>
  <c r="Z41" s="1"/>
  <c r="C41"/>
  <c r="Y34"/>
  <c r="Z34" s="1"/>
  <c r="C34"/>
  <c r="E76"/>
  <c r="Y76"/>
  <c r="Z76" s="1"/>
  <c r="J66" i="1"/>
  <c r="J43" i="4"/>
  <c r="N43" s="1"/>
  <c r="AA43" s="1"/>
  <c r="J40" i="1"/>
  <c r="K43" i="4" s="1"/>
  <c r="J42"/>
  <c r="N42" s="1"/>
  <c r="AA42" s="1"/>
  <c r="J39" i="1"/>
  <c r="K42" i="4" s="1"/>
  <c r="J41"/>
  <c r="N41" s="1"/>
  <c r="AA41" s="1"/>
  <c r="J38" i="1"/>
  <c r="K41" i="4" s="1"/>
  <c r="J40"/>
  <c r="N40" s="1"/>
  <c r="AA40" s="1"/>
  <c r="J37" i="1"/>
  <c r="K40" i="4" s="1"/>
  <c r="J39"/>
  <c r="N39" s="1"/>
  <c r="AA39" s="1"/>
  <c r="J36" i="1"/>
  <c r="K39" i="4" s="1"/>
  <c r="Y14"/>
  <c r="Z14" s="1"/>
  <c r="C14"/>
  <c r="D47"/>
  <c r="Y40"/>
  <c r="Z40" s="1"/>
  <c r="C40"/>
  <c r="J118"/>
  <c r="J106" i="1"/>
  <c r="E112" i="4"/>
  <c r="Y112"/>
  <c r="Z112" s="1"/>
  <c r="Y108"/>
  <c r="Z108" s="1"/>
  <c r="E108"/>
  <c r="Y107"/>
  <c r="Z107" s="1"/>
  <c r="E107"/>
  <c r="J102"/>
  <c r="R102" s="1"/>
  <c r="J91" i="1"/>
  <c r="K90"/>
  <c r="D46" i="5" s="1"/>
  <c r="I90" i="1"/>
  <c r="J58" i="4"/>
  <c r="R58" s="1"/>
  <c r="J54" i="1"/>
  <c r="J47"/>
  <c r="K51" i="4" s="1"/>
  <c r="J51"/>
  <c r="R51" s="1"/>
  <c r="J46" i="1"/>
  <c r="K50" i="4" s="1"/>
  <c r="J50"/>
  <c r="P50" s="1"/>
  <c r="AA50" s="1"/>
  <c r="J43" i="1"/>
  <c r="K47" i="4" s="1"/>
  <c r="J47"/>
  <c r="J38"/>
  <c r="N38" s="1"/>
  <c r="J35" i="1"/>
  <c r="K34"/>
  <c r="D22" i="5" s="1"/>
  <c r="I34" i="1"/>
  <c r="D50" i="4"/>
  <c r="Y50"/>
  <c r="Z50" s="1"/>
  <c r="Y42"/>
  <c r="Z42" s="1"/>
  <c r="C42"/>
  <c r="Y38"/>
  <c r="Z38" s="1"/>
  <c r="C38"/>
  <c r="J34"/>
  <c r="N34" s="1"/>
  <c r="J31" i="1"/>
  <c r="K34" i="4" s="1"/>
  <c r="E58"/>
  <c r="Y58"/>
  <c r="Z58" s="1"/>
  <c r="E51"/>
  <c r="Y51"/>
  <c r="Z51" s="1"/>
  <c r="Y43"/>
  <c r="Z43" s="1"/>
  <c r="C43"/>
  <c r="Y39"/>
  <c r="Z39" s="1"/>
  <c r="C39"/>
  <c r="J14"/>
  <c r="N14" s="1"/>
  <c r="J14" i="1"/>
  <c r="R97" i="4"/>
  <c r="E97"/>
  <c r="Y97"/>
  <c r="Z97" s="1"/>
  <c r="AA33"/>
  <c r="D85"/>
  <c r="Y85"/>
  <c r="Z85" s="1"/>
  <c r="P85"/>
  <c r="AA85" s="1"/>
  <c r="Y90"/>
  <c r="Z90" s="1"/>
  <c r="P90"/>
  <c r="AA90" s="1"/>
  <c r="D90"/>
  <c r="D84"/>
  <c r="Y84"/>
  <c r="Z84" s="1"/>
  <c r="P84"/>
  <c r="K75" i="1"/>
  <c r="D40" i="5" s="1"/>
  <c r="I75" i="1"/>
  <c r="Y89" i="4"/>
  <c r="Z89" s="1"/>
  <c r="P89"/>
  <c r="D89"/>
  <c r="K56" i="5"/>
  <c r="K57" s="1"/>
  <c r="K51"/>
  <c r="K46"/>
  <c r="K42"/>
  <c r="K38"/>
  <c r="K39" s="1"/>
  <c r="K33"/>
  <c r="K29"/>
  <c r="K30" s="1"/>
  <c r="N30" s="1"/>
  <c r="O30" s="1"/>
  <c r="K24"/>
  <c r="K19"/>
  <c r="K15"/>
  <c r="K10"/>
  <c r="K49"/>
  <c r="K44"/>
  <c r="K45" s="1"/>
  <c r="K40"/>
  <c r="K35"/>
  <c r="K31"/>
  <c r="K26"/>
  <c r="K22"/>
  <c r="K17"/>
  <c r="K12"/>
  <c r="AB85" i="4" l="1"/>
  <c r="N16"/>
  <c r="G12" i="5" s="1"/>
  <c r="P12" s="1"/>
  <c r="Q12" s="1"/>
  <c r="AA22" i="4"/>
  <c r="AB22" s="1"/>
  <c r="AB33"/>
  <c r="P47"/>
  <c r="AA47" s="1"/>
  <c r="AB47" s="1"/>
  <c r="AB17"/>
  <c r="AB39"/>
  <c r="AB90"/>
  <c r="K16" i="5"/>
  <c r="K13"/>
  <c r="AB42" i="4"/>
  <c r="K94" i="1"/>
  <c r="D49" i="5" s="1"/>
  <c r="AB50" i="4"/>
  <c r="I94" i="1"/>
  <c r="AB43" i="4"/>
  <c r="AB108"/>
  <c r="AB67"/>
  <c r="AB40"/>
  <c r="AB41"/>
  <c r="J61" i="1"/>
  <c r="N57" i="5"/>
  <c r="O57" s="1"/>
  <c r="I73" i="4"/>
  <c r="Q73" s="1"/>
  <c r="I67" i="1"/>
  <c r="J67"/>
  <c r="K73" i="4" s="1"/>
  <c r="AA14"/>
  <c r="N10"/>
  <c r="G10" i="5" s="1"/>
  <c r="R52" i="4"/>
  <c r="I26" i="5" s="1"/>
  <c r="AA58" i="4"/>
  <c r="R101"/>
  <c r="I46" i="5" s="1"/>
  <c r="AA102" i="4"/>
  <c r="AA34"/>
  <c r="AB34" s="1"/>
  <c r="N32"/>
  <c r="G19" i="5" s="1"/>
  <c r="P19" s="1"/>
  <c r="G13"/>
  <c r="R45" i="4"/>
  <c r="I24" i="5" s="1"/>
  <c r="AA51" i="4"/>
  <c r="AB51" s="1"/>
  <c r="R111"/>
  <c r="I51" i="5" s="1"/>
  <c r="AA112" i="4"/>
  <c r="I72"/>
  <c r="Q72" s="1"/>
  <c r="I66" i="1"/>
  <c r="K107" i="4"/>
  <c r="L94" i="1"/>
  <c r="E49" i="5" s="1"/>
  <c r="K50" s="1"/>
  <c r="J94" i="1"/>
  <c r="K25" i="4"/>
  <c r="D68"/>
  <c r="P68"/>
  <c r="Y68"/>
  <c r="Z68" s="1"/>
  <c r="P29" i="5"/>
  <c r="Q29" s="1"/>
  <c r="L41" i="1"/>
  <c r="E24" i="5" s="1"/>
  <c r="K25" s="1"/>
  <c r="P56"/>
  <c r="Q56" s="1"/>
  <c r="J29" i="1"/>
  <c r="I29"/>
  <c r="AB46" i="4"/>
  <c r="I101" i="1"/>
  <c r="K93" s="1"/>
  <c r="D48" i="5" s="1"/>
  <c r="R105" i="4"/>
  <c r="I49" i="5" s="1"/>
  <c r="AA107" i="4"/>
  <c r="K118"/>
  <c r="L103" i="1"/>
  <c r="E54" i="5" s="1"/>
  <c r="J103" i="1"/>
  <c r="J110" s="1"/>
  <c r="L102" s="1"/>
  <c r="J82"/>
  <c r="I82"/>
  <c r="I91" i="4"/>
  <c r="Q91" s="1"/>
  <c r="I28"/>
  <c r="M28" s="1"/>
  <c r="I26" i="1"/>
  <c r="J26"/>
  <c r="K28" i="4" s="1"/>
  <c r="H13" i="5"/>
  <c r="I13"/>
  <c r="H16"/>
  <c r="I16"/>
  <c r="K103" i="1"/>
  <c r="D54" i="5" s="1"/>
  <c r="I103" i="1"/>
  <c r="I110" s="1"/>
  <c r="K102" s="1"/>
  <c r="D53" i="5" s="1"/>
  <c r="P88" i="4"/>
  <c r="H42" i="5" s="1"/>
  <c r="AA89" i="4"/>
  <c r="AB89" s="1"/>
  <c r="AA84"/>
  <c r="AB84" s="1"/>
  <c r="K14"/>
  <c r="L10" i="1"/>
  <c r="E10" i="5" s="1"/>
  <c r="I11" s="1"/>
  <c r="J10" i="1"/>
  <c r="J18" s="1"/>
  <c r="R75" i="4"/>
  <c r="I35" i="5" s="1"/>
  <c r="AA76" i="4"/>
  <c r="I29"/>
  <c r="M29" s="1"/>
  <c r="J27" i="1"/>
  <c r="K29" i="4" s="1"/>
  <c r="I27" i="1"/>
  <c r="P26" i="5"/>
  <c r="N25" i="4"/>
  <c r="C25"/>
  <c r="Y25"/>
  <c r="Z25" s="1"/>
  <c r="Y86"/>
  <c r="Z86" s="1"/>
  <c r="D86"/>
  <c r="P86"/>
  <c r="AA86" s="1"/>
  <c r="AB86" s="1"/>
  <c r="P69"/>
  <c r="AA69" s="1"/>
  <c r="AB69" s="1"/>
  <c r="Y69"/>
  <c r="Z69" s="1"/>
  <c r="D69"/>
  <c r="P49"/>
  <c r="AA49" s="1"/>
  <c r="AB49" s="1"/>
  <c r="Y49"/>
  <c r="Z49" s="1"/>
  <c r="D49"/>
  <c r="L29" i="1"/>
  <c r="E19" i="5" s="1"/>
  <c r="G20" s="1"/>
  <c r="L75" i="1"/>
  <c r="E40" i="5" s="1"/>
  <c r="K41" s="1"/>
  <c r="AA97" i="4"/>
  <c r="AB97" s="1"/>
  <c r="R95"/>
  <c r="I44" i="5" s="1"/>
  <c r="K58" i="4"/>
  <c r="L48" i="1"/>
  <c r="E26" i="5" s="1"/>
  <c r="J48" i="1"/>
  <c r="I27" i="4"/>
  <c r="M27" s="1"/>
  <c r="J25" i="1"/>
  <c r="K27" i="4" s="1"/>
  <c r="I25" i="1"/>
  <c r="K22" s="1"/>
  <c r="D17" i="5" s="1"/>
  <c r="D48" i="4"/>
  <c r="P48"/>
  <c r="AA48" s="1"/>
  <c r="AB48" s="1"/>
  <c r="Y48"/>
  <c r="Z48" s="1"/>
  <c r="K41" i="1"/>
  <c r="D24" i="5" s="1"/>
  <c r="I41" i="1"/>
  <c r="I56" s="1"/>
  <c r="K33" s="1"/>
  <c r="D21" i="5" s="1"/>
  <c r="H39"/>
  <c r="N39" s="1"/>
  <c r="O39" s="1"/>
  <c r="P38"/>
  <c r="Q38" s="1"/>
  <c r="I10" i="1"/>
  <c r="I18" s="1"/>
  <c r="K10"/>
  <c r="D10" i="5" s="1"/>
  <c r="J41" i="1"/>
  <c r="J13" i="5"/>
  <c r="L61" i="1"/>
  <c r="E31" i="5" s="1"/>
  <c r="P15"/>
  <c r="Q15" s="1"/>
  <c r="G16"/>
  <c r="N37" i="4"/>
  <c r="G22" i="5" s="1"/>
  <c r="AA38" i="4"/>
  <c r="L34" i="1"/>
  <c r="E22" i="5" s="1"/>
  <c r="K38" i="4"/>
  <c r="J34" i="1"/>
  <c r="L90"/>
  <c r="E46" i="5" s="1"/>
  <c r="K47" s="1"/>
  <c r="K102" i="4"/>
  <c r="J90" i="1"/>
  <c r="Y72" i="4"/>
  <c r="Z72" s="1"/>
  <c r="R72"/>
  <c r="E72"/>
  <c r="K72"/>
  <c r="J65" i="1"/>
  <c r="L65"/>
  <c r="E33" i="5" s="1"/>
  <c r="J68" i="1"/>
  <c r="K76" i="4"/>
  <c r="L68" i="1"/>
  <c r="E35" i="5" s="1"/>
  <c r="J99" i="1"/>
  <c r="K112" i="4"/>
  <c r="L99" i="1"/>
  <c r="E51" i="5" s="1"/>
  <c r="K52" s="1"/>
  <c r="F118" i="4"/>
  <c r="Y118"/>
  <c r="Z118" s="1"/>
  <c r="T118"/>
  <c r="V118"/>
  <c r="V115" s="1"/>
  <c r="K54" i="5" s="1"/>
  <c r="G118" i="4"/>
  <c r="K11" i="5" l="1"/>
  <c r="K55"/>
  <c r="AB38" i="4"/>
  <c r="N16" i="5"/>
  <c r="O16" s="1"/>
  <c r="J70" i="1"/>
  <c r="L57" s="1"/>
  <c r="E28" i="5" s="1"/>
  <c r="J56" i="1"/>
  <c r="L33" s="1"/>
  <c r="Q19" i="5"/>
  <c r="P83" i="4"/>
  <c r="H40" i="5" s="1"/>
  <c r="P40" s="1"/>
  <c r="Q40" s="1"/>
  <c r="O57" i="1"/>
  <c r="G27" i="5"/>
  <c r="J27"/>
  <c r="G41"/>
  <c r="I41"/>
  <c r="J41"/>
  <c r="J84" i="1"/>
  <c r="K93" i="4" s="1"/>
  <c r="I84" i="1"/>
  <c r="I93" i="4"/>
  <c r="Q93" s="1"/>
  <c r="L9" i="1"/>
  <c r="P10" i="5"/>
  <c r="Q10" s="1"/>
  <c r="G11"/>
  <c r="Y73" i="4"/>
  <c r="Z73" s="1"/>
  <c r="E73"/>
  <c r="R73"/>
  <c r="AA73" s="1"/>
  <c r="AB73" s="1"/>
  <c r="H27" i="5"/>
  <c r="J101" i="1"/>
  <c r="L93" s="1"/>
  <c r="I25" i="5"/>
  <c r="I27"/>
  <c r="H36"/>
  <c r="G36"/>
  <c r="J36"/>
  <c r="G32"/>
  <c r="I32"/>
  <c r="J32"/>
  <c r="G34"/>
  <c r="H34"/>
  <c r="J34"/>
  <c r="AA72" i="4"/>
  <c r="AB72" s="1"/>
  <c r="G47" i="5"/>
  <c r="H47"/>
  <c r="J47"/>
  <c r="N29" i="4"/>
  <c r="AA29" s="1"/>
  <c r="AB29" s="1"/>
  <c r="C29"/>
  <c r="Y29"/>
  <c r="Z29" s="1"/>
  <c r="I36" i="5"/>
  <c r="P35"/>
  <c r="Q35" s="1"/>
  <c r="R91" i="4"/>
  <c r="Y91"/>
  <c r="Z91" s="1"/>
  <c r="E91"/>
  <c r="G55" i="5"/>
  <c r="H55"/>
  <c r="K65" i="1"/>
  <c r="D33" i="5" s="1"/>
  <c r="I65" i="1"/>
  <c r="I70" s="1"/>
  <c r="K57" s="1"/>
  <c r="D28" i="5" s="1"/>
  <c r="Q26"/>
  <c r="K34"/>
  <c r="K32"/>
  <c r="J22" i="1"/>
  <c r="J32" s="1"/>
  <c r="L19" s="1"/>
  <c r="I55" i="5"/>
  <c r="AB58" i="4"/>
  <c r="H23" i="5"/>
  <c r="I23"/>
  <c r="J23"/>
  <c r="K9" i="1"/>
  <c r="D9" i="5" s="1"/>
  <c r="N27" i="4"/>
  <c r="AA27" s="1"/>
  <c r="AB27" s="1"/>
  <c r="C27"/>
  <c r="Y27"/>
  <c r="Z27" s="1"/>
  <c r="I45" i="5"/>
  <c r="N45" s="1"/>
  <c r="O45" s="1"/>
  <c r="P44"/>
  <c r="Q44" s="1"/>
  <c r="H20"/>
  <c r="I20"/>
  <c r="J20"/>
  <c r="AA25" i="4"/>
  <c r="AB25" s="1"/>
  <c r="Y28"/>
  <c r="Z28" s="1"/>
  <c r="N28"/>
  <c r="AA28" s="1"/>
  <c r="AB28" s="1"/>
  <c r="C28"/>
  <c r="O102" i="1"/>
  <c r="E53" i="5"/>
  <c r="I50"/>
  <c r="P49"/>
  <c r="Q49" s="1"/>
  <c r="G25"/>
  <c r="J25"/>
  <c r="I52"/>
  <c r="P51"/>
  <c r="Q51" s="1"/>
  <c r="I47"/>
  <c r="P46"/>
  <c r="Q46" s="1"/>
  <c r="I22" i="1"/>
  <c r="I32" s="1"/>
  <c r="K19" s="1"/>
  <c r="D14" i="5" s="1"/>
  <c r="K27"/>
  <c r="AB76" i="4"/>
  <c r="N13" i="5"/>
  <c r="O13" s="1"/>
  <c r="P45" i="4"/>
  <c r="H24" i="5" s="1"/>
  <c r="G23"/>
  <c r="P22"/>
  <c r="Q22" s="1"/>
  <c r="T115" i="4"/>
  <c r="J54" i="5" s="1"/>
  <c r="AA118" i="4"/>
  <c r="AB118" s="1"/>
  <c r="G52" i="5"/>
  <c r="H52"/>
  <c r="J52"/>
  <c r="J83" i="1"/>
  <c r="K92" i="4" s="1"/>
  <c r="I83" i="1"/>
  <c r="I92" i="4"/>
  <c r="Q92" s="1"/>
  <c r="H11" i="5"/>
  <c r="J11"/>
  <c r="K91" i="4"/>
  <c r="AA68"/>
  <c r="AB68" s="1"/>
  <c r="P66"/>
  <c r="H31" i="5" s="1"/>
  <c r="G50"/>
  <c r="H50"/>
  <c r="J50"/>
  <c r="K36"/>
  <c r="K23"/>
  <c r="AB107" i="4"/>
  <c r="K20" i="5"/>
  <c r="L22" i="1"/>
  <c r="E17" i="5" s="1"/>
  <c r="AB112" i="4"/>
  <c r="AB102"/>
  <c r="AB14"/>
  <c r="E21" i="5"/>
  <c r="O33" i="1"/>
  <c r="N20" i="5" l="1"/>
  <c r="O20" s="1"/>
  <c r="I79" i="1"/>
  <c r="I92" s="1"/>
  <c r="K71" s="1"/>
  <c r="D37" i="5" s="1"/>
  <c r="H41"/>
  <c r="R71" i="4"/>
  <c r="I33" i="5" s="1"/>
  <c r="P33" s="1"/>
  <c r="Q33" s="1"/>
  <c r="J79" i="1"/>
  <c r="J92" s="1"/>
  <c r="L71" s="1"/>
  <c r="E37" i="5" s="1"/>
  <c r="L79" i="1"/>
  <c r="E42" i="5" s="1"/>
  <c r="G43" s="1"/>
  <c r="H32"/>
  <c r="N32" s="1"/>
  <c r="O32" s="1"/>
  <c r="P31"/>
  <c r="Q31" s="1"/>
  <c r="R92" i="4"/>
  <c r="AA92" s="1"/>
  <c r="AB92" s="1"/>
  <c r="Y92"/>
  <c r="Z92" s="1"/>
  <c r="E92"/>
  <c r="J55" i="5"/>
  <c r="N55" s="1"/>
  <c r="O55" s="1"/>
  <c r="P54"/>
  <c r="Q54" s="1"/>
  <c r="O93" i="1"/>
  <c r="E48" i="5"/>
  <c r="O9" i="1"/>
  <c r="E9" i="5"/>
  <c r="N24" i="4"/>
  <c r="G17" i="5" s="1"/>
  <c r="K79" i="1"/>
  <c r="D42" i="5" s="1"/>
  <c r="H25"/>
  <c r="N25" s="1"/>
  <c r="O25" s="1"/>
  <c r="P24"/>
  <c r="Q24" s="1"/>
  <c r="E14"/>
  <c r="O19" i="1"/>
  <c r="N36" i="5"/>
  <c r="O36" s="1"/>
  <c r="J112" i="1"/>
  <c r="H18" i="5"/>
  <c r="I18"/>
  <c r="J18"/>
  <c r="K18"/>
  <c r="AA91" i="4"/>
  <c r="AB91" s="1"/>
  <c r="N50" i="5"/>
  <c r="O50" s="1"/>
  <c r="N23"/>
  <c r="O23" s="1"/>
  <c r="N47"/>
  <c r="O47" s="1"/>
  <c r="N41"/>
  <c r="O41" s="1"/>
  <c r="I34"/>
  <c r="N34" s="1"/>
  <c r="O34" s="1"/>
  <c r="Y93" i="4"/>
  <c r="Z93" s="1"/>
  <c r="E93"/>
  <c r="R93"/>
  <c r="AA93" s="1"/>
  <c r="AB93" s="1"/>
  <c r="N52" i="5"/>
  <c r="O52" s="1"/>
  <c r="N11"/>
  <c r="O11" s="1"/>
  <c r="N27"/>
  <c r="O27" s="1"/>
  <c r="O71" i="1" l="1"/>
  <c r="K43" i="5"/>
  <c r="I112" i="1"/>
  <c r="H114" s="1"/>
  <c r="I114" s="1"/>
  <c r="J43" i="5"/>
  <c r="H43"/>
  <c r="P17"/>
  <c r="Q17" s="1"/>
  <c r="G18"/>
  <c r="N18" s="1"/>
  <c r="O18" s="1"/>
  <c r="R88" i="4"/>
  <c r="I42" i="5" s="1"/>
  <c r="I115" i="1" l="1"/>
  <c r="J114"/>
  <c r="J115" s="1"/>
  <c r="I43" i="5"/>
  <c r="N43" s="1"/>
  <c r="O43" s="1"/>
  <c r="P42"/>
  <c r="Q42" s="1"/>
  <c r="K113" i="1" l="1"/>
  <c r="D58" i="5" s="1"/>
  <c r="I117" i="1"/>
  <c r="L113"/>
  <c r="J117"/>
  <c r="O113" l="1"/>
  <c r="E58" i="5"/>
  <c r="O116" i="1"/>
  <c r="O117"/>
  <c r="P80" i="5"/>
  <c r="O119" i="1" l="1"/>
  <c r="E60" i="5"/>
  <c r="F58" s="1"/>
  <c r="F29" l="1"/>
  <c r="F56"/>
  <c r="F38"/>
  <c r="F44"/>
  <c r="F12"/>
  <c r="F15"/>
  <c r="F35"/>
  <c r="F31"/>
  <c r="F33"/>
  <c r="F19"/>
  <c r="K80"/>
  <c r="K59" s="1"/>
  <c r="K58" s="1"/>
  <c r="K60" s="1"/>
  <c r="K61" s="1"/>
  <c r="F49"/>
  <c r="F26"/>
  <c r="F24"/>
  <c r="F51"/>
  <c r="J80"/>
  <c r="J59" s="1"/>
  <c r="J58" s="1"/>
  <c r="J60" s="1"/>
  <c r="J61" s="1"/>
  <c r="H80"/>
  <c r="H59" s="1"/>
  <c r="H58" s="1"/>
  <c r="H60" s="1"/>
  <c r="H61" s="1"/>
  <c r="F40"/>
  <c r="F46"/>
  <c r="F54"/>
  <c r="F10"/>
  <c r="F22"/>
  <c r="F17"/>
  <c r="F21"/>
  <c r="F42"/>
  <c r="F28"/>
  <c r="F53"/>
  <c r="G80"/>
  <c r="G59" s="1"/>
  <c r="F48"/>
  <c r="F37"/>
  <c r="F9"/>
  <c r="F14"/>
  <c r="I80"/>
  <c r="I59" s="1"/>
  <c r="I58" s="1"/>
  <c r="I60" s="1"/>
  <c r="I61" s="1"/>
  <c r="N59" l="1"/>
  <c r="O59" s="1"/>
  <c r="G58"/>
  <c r="P58" l="1"/>
  <c r="Q58" s="1"/>
  <c r="G60"/>
  <c r="G61" l="1"/>
  <c r="N61" s="1"/>
  <c r="O61" s="1"/>
  <c r="G62"/>
  <c r="P60"/>
  <c r="Q60" s="1"/>
  <c r="H62" l="1"/>
  <c r="I62" s="1"/>
  <c r="J62" s="1"/>
  <c r="K62" s="1"/>
  <c r="G63"/>
  <c r="H63" s="1"/>
  <c r="I63" s="1"/>
  <c r="J63" s="1"/>
  <c r="K63" s="1"/>
  <c r="N63" s="1"/>
  <c r="O63" s="1"/>
  <c r="P81" l="1"/>
  <c r="Q81" s="1"/>
  <c r="P62"/>
  <c r="Q62" s="1"/>
</calcChain>
</file>

<file path=xl/sharedStrings.xml><?xml version="1.0" encoding="utf-8"?>
<sst xmlns="http://schemas.openxmlformats.org/spreadsheetml/2006/main" count="6145" uniqueCount="1215">
  <si>
    <t>TIPO / ITEM</t>
  </si>
  <si>
    <t>BASE</t>
  </si>
  <si>
    <t>CÓDIGO / REF.</t>
  </si>
  <si>
    <t>DESCRIÇÃO</t>
  </si>
  <si>
    <t>UNID</t>
  </si>
  <si>
    <t>COEF. / QTD</t>
  </si>
  <si>
    <t>PREÇO UNIT.</t>
  </si>
  <si>
    <t>CUSTO TOTAL</t>
  </si>
  <si>
    <t>CONFERÊNCIA</t>
  </si>
  <si>
    <t>1.1.1</t>
  </si>
  <si>
    <t>CDHU</t>
  </si>
  <si>
    <t>02.08.040</t>
  </si>
  <si>
    <t>PLACA EM LONA COM IMPRESSÃO DIGITAL E REQUADRO EM METALON</t>
  </si>
  <si>
    <t>SERPO</t>
  </si>
  <si>
    <t>M2</t>
  </si>
  <si>
    <t>QTD: 6</t>
  </si>
  <si>
    <t>Serviços Públicos e Obras</t>
  </si>
  <si>
    <t>PLANILHA ORÇAMENTÁRIA</t>
  </si>
  <si>
    <t>INSUMO</t>
  </si>
  <si>
    <t>REV.</t>
  </si>
  <si>
    <t>B.01.000.010144</t>
  </si>
  <si>
    <t>Serralheiro</t>
  </si>
  <si>
    <t>H</t>
  </si>
  <si>
    <t>0,5</t>
  </si>
  <si>
    <t>OBRA:</t>
  </si>
  <si>
    <t>REVITALIZAÇÃO DA PRAÇA LAUDELINO DO AMARAL NO BAIRRO VILA NOVA SOROCABA</t>
  </si>
  <si>
    <t>B.01.000.010145</t>
  </si>
  <si>
    <t>Ajudante serralheiro</t>
  </si>
  <si>
    <t>BDI Obra:</t>
  </si>
  <si>
    <t>N.04.000.039114</t>
  </si>
  <si>
    <t>Banner em lona com impressão digitalmente, com bainha reforçada e ilhoses</t>
  </si>
  <si>
    <t>1</t>
  </si>
  <si>
    <t>N.04.000.039115</t>
  </si>
  <si>
    <t>Requadro em metalon para banner em lona impresso</t>
  </si>
  <si>
    <t>M</t>
  </si>
  <si>
    <t>0,917</t>
  </si>
  <si>
    <t xml:space="preserve"> </t>
  </si>
  <si>
    <t>LOCAL:</t>
  </si>
  <si>
    <t>PRAÇA LAUDELINO DO AMARAL - VILA NOVA SOROCABA, SOROCABA/SP</t>
  </si>
  <si>
    <t>Área Principal de Intervenção(m²):</t>
  </si>
  <si>
    <t>1.1.2</t>
  </si>
  <si>
    <t>02.01.180</t>
  </si>
  <si>
    <t>BANHEIRO QUÍMICO MODELO STANDARD, COM MANUTENÇÃO CONFORME EXIGÊNCIAS DA CETESB</t>
  </si>
  <si>
    <t>UNMES</t>
  </si>
  <si>
    <t>QTD: 3</t>
  </si>
  <si>
    <t>A.14.000.081900</t>
  </si>
  <si>
    <t>Banheiro químico, modelo Standard, com limpeza 1 vez por semana e descarte conforme exigências da CETESB</t>
  </si>
  <si>
    <t>ITEM</t>
  </si>
  <si>
    <t>1.1.3</t>
  </si>
  <si>
    <t>02.02.150</t>
  </si>
  <si>
    <t>LOCAÇÃO DE CONTAINER TIPO DEPÓSITO - ÁREA MÍNIMA DE 13,80 M²</t>
  </si>
  <si>
    <t>CÓDIGO</t>
  </si>
  <si>
    <t>REFERÊNCIA</t>
  </si>
  <si>
    <t>DISCRIMINAÇÃO DO SERVIÇO</t>
  </si>
  <si>
    <t>UNIDADE</t>
  </si>
  <si>
    <t>BDI Obra</t>
  </si>
  <si>
    <t>QUANTIDADE</t>
  </si>
  <si>
    <t>PREÇO UNITÁRIO
(S/ BDI)</t>
  </si>
  <si>
    <t>PREÇO UNITÁRIO
(C/ BDI)</t>
  </si>
  <si>
    <t>PREÇO TOTAL (SEM BDI)</t>
  </si>
  <si>
    <t>PREÇO TOTAL (COM BDI)</t>
  </si>
  <si>
    <t>$ sem BDI</t>
  </si>
  <si>
    <t>A.12.000.021099</t>
  </si>
  <si>
    <t>Container depósito, módulo metálico em aço galvanizado de 6,0x2,3x2,5m, vão livre, piso de concreto, cimentado, madeira ou material equivalente</t>
  </si>
  <si>
    <t>$ com BDI</t>
  </si>
  <si>
    <t>Caso tenha alguma observação no item, escrever abaixo</t>
  </si>
  <si>
    <t>B.01.000.010101</t>
  </si>
  <si>
    <t>Ajudante geral</t>
  </si>
  <si>
    <t>1,32</t>
  </si>
  <si>
    <t>B.01.000.010115</t>
  </si>
  <si>
    <t>Eletricista</t>
  </si>
  <si>
    <t>0,99</t>
  </si>
  <si>
    <t>Conferências</t>
  </si>
  <si>
    <t>B.01.000.010116</t>
  </si>
  <si>
    <t>Ajudante eletricista</t>
  </si>
  <si>
    <t>1.1.4</t>
  </si>
  <si>
    <t>SIURB - EDIF</t>
  </si>
  <si>
    <t>01-005-040</t>
  </si>
  <si>
    <t>TELA PARA PROTEÇÃO DE OBRAS, MALHA 2 MM</t>
  </si>
  <si>
    <t>QTD: 219,84</t>
  </si>
  <si>
    <t>SERVIÇOS PRELIMINARES</t>
  </si>
  <si>
    <t>02013</t>
  </si>
  <si>
    <t>CARPINTEIRO (SGSP)</t>
  </si>
  <si>
    <t>0,44</t>
  </si>
  <si>
    <t>02099</t>
  </si>
  <si>
    <t>SERVENTE (SGSP)</t>
  </si>
  <si>
    <t>0,53</t>
  </si>
  <si>
    <t>11046</t>
  </si>
  <si>
    <t>PINUS - PONTALETE DE 3" X 3" - BRUTO</t>
  </si>
  <si>
    <t>0,06</t>
  </si>
  <si>
    <t>11066</t>
  </si>
  <si>
    <t>PINUS - SARRAFO DE 1" X 4" - BRUTO</t>
  </si>
  <si>
    <t>0,2</t>
  </si>
  <si>
    <t>17515</t>
  </si>
  <si>
    <t>PREGO 18 X 27 COMUM - POLIDO</t>
  </si>
  <si>
    <t>Kg</t>
  </si>
  <si>
    <t>0,01</t>
  </si>
  <si>
    <t>38043</t>
  </si>
  <si>
    <t>TELA POLIETILENO P/ PROTEÇÃO DE FACHADA-TRAMA 2,2MM</t>
  </si>
  <si>
    <t>1,1</t>
  </si>
  <si>
    <t>1.2.1</t>
  </si>
  <si>
    <t>02.10.050</t>
  </si>
  <si>
    <t>LOCAÇÃO PARA MUROS, CERCAS E ALAMBRADOS</t>
  </si>
  <si>
    <t>QTD: 149,23</t>
  </si>
  <si>
    <t>OBSERVAÇÃO</t>
  </si>
  <si>
    <t>1º MÊS</t>
  </si>
  <si>
    <t>2º MÊS</t>
  </si>
  <si>
    <t>B.01.000.010160</t>
  </si>
  <si>
    <t>3º MÊS</t>
  </si>
  <si>
    <t>Ajudante de topógrafo</t>
  </si>
  <si>
    <t>4º MÊS</t>
  </si>
  <si>
    <t>0,012</t>
  </si>
  <si>
    <t>5º MÊS</t>
  </si>
  <si>
    <t>QUANTIDADE TOTAL</t>
  </si>
  <si>
    <t>B.01.000.010185</t>
  </si>
  <si>
    <t>Topografo</t>
  </si>
  <si>
    <t>0,004</t>
  </si>
  <si>
    <t>S.01.000.080352</t>
  </si>
  <si>
    <t>Veículo utilitário com capacidade para 9 pessoas - 1.600 CC - COND.D</t>
  </si>
  <si>
    <t>1.2.2</t>
  </si>
  <si>
    <t>02.10.060</t>
  </si>
  <si>
    <t>LOCAÇÃO DE VIAS, CALÇADAS, TANQUES E LAGOAS</t>
  </si>
  <si>
    <t>QTD: 19,63</t>
  </si>
  <si>
    <t>1.1</t>
  </si>
  <si>
    <t>PLACA E CANTEIRO</t>
  </si>
  <si>
    <t>SUBTOTAL</t>
  </si>
  <si>
    <t>0,024</t>
  </si>
  <si>
    <t>0,008</t>
  </si>
  <si>
    <t>D.02.000.021009</t>
  </si>
  <si>
    <t>Pontalete de cedrinho de 75 mm x 75 mm - 3ª construção</t>
  </si>
  <si>
    <t>0,0093</t>
  </si>
  <si>
    <t>E.02.000.026760</t>
  </si>
  <si>
    <t>Prego diversas bitolas (referência 18 x 27)</t>
  </si>
  <si>
    <t>KG</t>
  </si>
  <si>
    <t>0,001</t>
  </si>
  <si>
    <t>QTDE</t>
  </si>
  <si>
    <t>Valor</t>
  </si>
  <si>
    <t>E.02.000.027025</t>
  </si>
  <si>
    <t>Arame galvanizado nº 16 BWG</t>
  </si>
  <si>
    <t>0,0115</t>
  </si>
  <si>
    <t>0,005</t>
  </si>
  <si>
    <t>SUBTOTAL 1</t>
  </si>
  <si>
    <t>SUBTOTAL DO GRUPO 1</t>
  </si>
  <si>
    <t>EVENTO 1</t>
  </si>
  <si>
    <t>EVENTO 2</t>
  </si>
  <si>
    <t>EVENTO 3</t>
  </si>
  <si>
    <t>2.1.1</t>
  </si>
  <si>
    <t>SINAPI</t>
  </si>
  <si>
    <t>98525</t>
  </si>
  <si>
    <t>LIMPEZA MECANIZADA DE CAMADA VEGETAL, VEGETAÇÃO E PEQUENAS ÁRVORES (DIÂMETRO DE TRONCO MENOR QUE 0,20 M), COM TRATOR DE ESTEIRAS. AF_03/2024</t>
  </si>
  <si>
    <t>QTD: 401,53</t>
  </si>
  <si>
    <t>AUXILIAR (N1)</t>
  </si>
  <si>
    <t>89032</t>
  </si>
  <si>
    <t>TRATOR DE ESTEIRAS, POTÊNCIA 100 HP, PESO OPERACIONAL 9,4 T, COM LÂMINA 2,19 M3 - CHP DIURNO. AF_06/2014</t>
  </si>
  <si>
    <t>CHP</t>
  </si>
  <si>
    <t>0,0017</t>
  </si>
  <si>
    <t>89031</t>
  </si>
  <si>
    <t>TRATOR DE ESTEIRAS, POTÊNCIA 100 HP, PESO OPERACIONAL 9,4 T, COM LÂMINA 2,19 M3 - CHI DIURNO. AF_06/2014</t>
  </si>
  <si>
    <t>CHI</t>
  </si>
  <si>
    <t>0,0029</t>
  </si>
  <si>
    <t>88441</t>
  </si>
  <si>
    <t>JARDINEIRO COM ENCARGOS COMPLEMENTARES</t>
  </si>
  <si>
    <t>0,0046</t>
  </si>
  <si>
    <t>2.2.1</t>
  </si>
  <si>
    <t>06.01.020</t>
  </si>
  <si>
    <t>ESCAVAÇÃO MANUAL EM SOLO DE 1ª E 2ª CATEGORIA EM CAMPO ABERTO</t>
  </si>
  <si>
    <t>M3</t>
  </si>
  <si>
    <t>QTD: 155,71</t>
  </si>
  <si>
    <t>B.01.000.010146</t>
  </si>
  <si>
    <t>Servente</t>
  </si>
  <si>
    <t>2,5</t>
  </si>
  <si>
    <t>2.2.2</t>
  </si>
  <si>
    <t>06.02.040</t>
  </si>
  <si>
    <t>ESCAVAÇÃO MANUAL EM SOLO DE 1ª E 2ª CATEGORIA EM VALA OU CAVA ALÉM DE 1,5 M</t>
  </si>
  <si>
    <t>QTD: 1,98</t>
  </si>
  <si>
    <t>3,88</t>
  </si>
  <si>
    <t>2.2.3</t>
  </si>
  <si>
    <t>100980</t>
  </si>
  <si>
    <t>CARGA, MANOBRA E DESCARGA DE SOLOS E MATERIAIS GRANULARES EM CAMINHÃO BASCULANTE 18 M³ - CARGA COM ESCAVADEIRA HIDRÁULICA (CAÇAMBA DE 1,20 M³ / 155 HP) E DESCARGA LIVRE (UNIDADE: M3). AF_02/2026</t>
  </si>
  <si>
    <t>QTD: 222,21</t>
  </si>
  <si>
    <t>89884</t>
  </si>
  <si>
    <t>CAMINHÃO BASCULANTE 18 M3, COM CAVALO MECÂNICO DE CAPACIDADE MÁXIMA DE TRAÇÃO COMBINADO DE 45000 KG, POTÊNCIA 330 CV, INCLUSIVE SEMIREBOQUE COM CAÇAMBA METÁLICA - CHI DIURNO. AF_12/2014</t>
  </si>
  <si>
    <t>0,0071014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</si>
  <si>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</si>
  <si>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</si>
  <si>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0,0110732</t>
  </si>
  <si>
    <t>88908</t>
  </si>
  <si>
    <t>ESCAVADEIRA HIDRÁULICA SOBRE ESTEIRAS, CAÇAMBA 1,20 M3, PESO OPERACIONAL 21 T, POTÊNCIA BRUTA 155 HP - CHI DIURNO. AF_06/2014</t>
  </si>
  <si>
    <t>0,0053852</t>
  </si>
  <si>
    <t>88907</t>
  </si>
  <si>
    <t>ESCAVADEIRA HIDRÁULICA SOBRE ESTEIRAS, CAÇAMBA 1,20 M3, PESO OPERACIONAL 21 T, POTÊNCIA BRUTA 155 HP - CHP DIURNO. AF_06/2014</t>
  </si>
  <si>
    <t>0,0040582</t>
  </si>
  <si>
    <t>2.2.4</t>
  </si>
  <si>
    <t>95877</t>
  </si>
  <si>
    <t>TRANSPORTE COM CAMINHÃO BASCULANTE DE 18 M³, EM VIA URBANA PAVIMENTADA, DMT ATÉ 30 KM (UNIDADE: M3XKM). AF_02/2026</t>
  </si>
  <si>
    <t>M3XKM</t>
  </si>
  <si>
    <t>QTD: 2222,1</t>
  </si>
  <si>
    <t>0,0018152</t>
  </si>
  <si>
    <t>0,0048309</t>
  </si>
  <si>
    <t>2.2.5</t>
  </si>
  <si>
    <t>05.09.007</t>
  </si>
  <si>
    <t>TAXA DE DESTINAÇÃO DE RESÍDUO SÓLIDO EM ATERRO, TIPO SOLO/TERRA</t>
  </si>
  <si>
    <t>A.05.000.020306</t>
  </si>
  <si>
    <t>Taxa de destinação de resíduo sólido em aterro, tipo solo/terra</t>
  </si>
  <si>
    <t>2.2.6</t>
  </si>
  <si>
    <t>97084</t>
  </si>
  <si>
    <t>COMPACTAÇÃO MECÂNICA DE SOLO PARA EXECUÇÃO DE RADIER, PISO DE CONCRETO OU LAJE SOBRE SOLO, COM COMPACTADOR DE SOLOS TIPO PLACA VIBRATÓRIA. AF_07/2026</t>
  </si>
  <si>
    <t>91278</t>
  </si>
  <si>
    <t>PLACA VIBRATÓRIA REVERSÍVEL COM MOTOR 4 TEMPOS A GASOLINA, FORÇA CENTRÍFUGA DE 25 KN (2500 KGF), POTÊNCIA 5,5 CV - CHI DIURNO. AF_08/2015</t>
  </si>
  <si>
    <t>0,0096975</t>
  </si>
  <si>
    <t>91277</t>
  </si>
  <si>
    <t>PLACA VIBRATÓRIA REVERSÍVEL COM MOTOR 4 TEMPOS A GASOLINA, FORÇA CENTRÍFUGA DE 25 KN (2500 KGF), POTÊNCIA 5,5 CV - CHP DIURNO. AF_08/2015</t>
  </si>
  <si>
    <t>0,0053763</t>
  </si>
  <si>
    <t>88316</t>
  </si>
  <si>
    <t>SERVENTE COM ENCARGOS COMPLEMENTARES</t>
  </si>
  <si>
    <t>0,0150739</t>
  </si>
  <si>
    <t>88309</t>
  </si>
  <si>
    <t>PEDREIRO COM ENCARGOS COMPLEMENTARES</t>
  </si>
  <si>
    <t>2.3.1</t>
  </si>
  <si>
    <t>97622</t>
  </si>
  <si>
    <t>DEMOLIÇÃO DE ALVENARIA DE BLOCO FURADO, DE FORMA MANUAL, SEM REAPROVEITAMENTO. AF_09/2023</t>
  </si>
  <si>
    <t>QTD: 4</t>
  </si>
  <si>
    <t>2,1957</t>
  </si>
  <si>
    <t>0,3541</t>
  </si>
  <si>
    <t>2.3.2</t>
  </si>
  <si>
    <t>01-001-007</t>
  </si>
  <si>
    <t>REMOÇÃO DE ENTULHO COM CAÇAMBA METÁLICA, INCLUSIVE CARGA MANUAL E DESCARGA EM BOTA-FORA</t>
  </si>
  <si>
    <t>79722</t>
  </si>
  <si>
    <t>ALUGUEL DE CAÇAMBA METÁLICA - CAPACIDADE 4 M3 P/ ENTULHO DE ALVENARIA</t>
  </si>
  <si>
    <t>Un</t>
  </si>
  <si>
    <t>0,25</t>
  </si>
  <si>
    <t>SUBTOTAL 2</t>
  </si>
  <si>
    <t>SUBTOTAL DO GRUPO 2</t>
  </si>
  <si>
    <t>3.1.1</t>
  </si>
  <si>
    <t>COMPOSIÇÃO</t>
  </si>
  <si>
    <t>C.37</t>
  </si>
  <si>
    <t>RETIRADA E REINSTALAÇÃO DE BRINQUEDO CENTOPÉIA (GANGORRA) - ESTRUTURA METÁLICA</t>
  </si>
  <si>
    <t>UN.</t>
  </si>
  <si>
    <t>QTD: 1</t>
  </si>
  <si>
    <t>04.02.140</t>
  </si>
  <si>
    <t>RETIRADA DE ESTRUTURA METÁLICA</t>
  </si>
  <si>
    <t>600</t>
  </si>
  <si>
    <t>03.01.020</t>
  </si>
  <si>
    <t>DEMOLIÇÃO MANUAL DE CONCRETO SIMPLES</t>
  </si>
  <si>
    <t>0,26</t>
  </si>
  <si>
    <t>C.04.000.020530</t>
  </si>
  <si>
    <t>Concreto usinado fck= 15 MPa, slump 5 ± 1cm</t>
  </si>
  <si>
    <t>15.03.090</t>
  </si>
  <si>
    <t>MONTAGEM DE ESTRUTURA METÁLICA EM AÇO, SEM PINTURA</t>
  </si>
  <si>
    <t>8</t>
  </si>
  <si>
    <t>3.1.2</t>
  </si>
  <si>
    <t>C.38</t>
  </si>
  <si>
    <t>RETIRADA E REINSTALAÇÃO DE BRINQUEDO CARROSSEL BASE FECHADA - ESTRUTURA METÁLICA</t>
  </si>
  <si>
    <t>1.2</t>
  </si>
  <si>
    <t>180</t>
  </si>
  <si>
    <t>0,09</t>
  </si>
  <si>
    <t>1,44</t>
  </si>
  <si>
    <t>1,5</t>
  </si>
  <si>
    <t>3.1.3</t>
  </si>
  <si>
    <t>C.39</t>
  </si>
  <si>
    <t>RETIRADA E REINSTALAÇÃO DE BRINQUEDO BALANÇO 6 LUGARES - ESTRUTURA METÁLICA</t>
  </si>
  <si>
    <t>EVENTO 4</t>
  </si>
  <si>
    <t>120</t>
  </si>
  <si>
    <t>0,16</t>
  </si>
  <si>
    <t>1,24</t>
  </si>
  <si>
    <t>2,72</t>
  </si>
  <si>
    <t>3.1.4</t>
  </si>
  <si>
    <t>C.40</t>
  </si>
  <si>
    <t>RETIRADA E REINSTALAÇÃO DE BRINQUEDO ESCALADA TIPO ARANHA - ESTRUTURA METÁLICA</t>
  </si>
  <si>
    <t>240</t>
  </si>
  <si>
    <t>0,24</t>
  </si>
  <si>
    <t>2,52</t>
  </si>
  <si>
    <t>11,1</t>
  </si>
  <si>
    <t>3.1.5</t>
  </si>
  <si>
    <t>C.41</t>
  </si>
  <si>
    <t>RETIRADA E REINSTALAÇÃO DE BRINQUEDO ESCORREGADOR 4 PRANCHAS TIPO DINOSSAURO - ESTRUTURA METÁLICA</t>
  </si>
  <si>
    <t>252</t>
  </si>
  <si>
    <t>0,32</t>
  </si>
  <si>
    <t>3,36</t>
  </si>
  <si>
    <t>14,8</t>
  </si>
  <si>
    <t>3.1.6</t>
  </si>
  <si>
    <t>C.42</t>
  </si>
  <si>
    <t>RETIRADA E REINSTALAÇÃO DE BRINQUEDO ESCALADA TIPO TRENZINHO - ESTRUTURA METÁLICA</t>
  </si>
  <si>
    <t>2.1</t>
  </si>
  <si>
    <t>90</t>
  </si>
  <si>
    <t>0,1</t>
  </si>
  <si>
    <t>0,9</t>
  </si>
  <si>
    <t>4</t>
  </si>
  <si>
    <t>3.2.1</t>
  </si>
  <si>
    <t>08.05.100</t>
  </si>
  <si>
    <t>DRENO COM PEDRA BRITADA</t>
  </si>
  <si>
    <t>LOCAÇÃO DE OBRA</t>
  </si>
  <si>
    <t>B.01.000.010139</t>
  </si>
  <si>
    <t>Pedreiro</t>
  </si>
  <si>
    <t>B.05.000.020518</t>
  </si>
  <si>
    <t>Pedra britada nº médios 1.2.3 e 4 (a granel)</t>
  </si>
  <si>
    <t>3.2.2</t>
  </si>
  <si>
    <t>SIURB - INFRA</t>
  </si>
  <si>
    <t>05-013-000</t>
  </si>
  <si>
    <t>INC.27 - BASE DE CONCRETO FCK=15,00MPA PARA GUIAS, SARJETAS OU SARJETÕES</t>
  </si>
  <si>
    <t>QTD: 2,24</t>
  </si>
  <si>
    <t>02020</t>
  </si>
  <si>
    <t>EVENTO 5</t>
  </si>
  <si>
    <t>PEDREIRO (SGSP)</t>
  </si>
  <si>
    <t>0,91</t>
  </si>
  <si>
    <t>10522</t>
  </si>
  <si>
    <t>CONCRETO USINADO, BRITA 1E2,SLUMP 5+OU-1cm / FCK= 15,0MPA</t>
  </si>
  <si>
    <t>1,03</t>
  </si>
  <si>
    <t>2,21</t>
  </si>
  <si>
    <t>94299</t>
  </si>
  <si>
    <t>VIBRADOR DE IMERSÃO COM 5M DE MANGUEIRA COM MOTOR ELETRICO 2HP</t>
  </si>
  <si>
    <t>0,4</t>
  </si>
  <si>
    <t>3.2.3</t>
  </si>
  <si>
    <t>96622</t>
  </si>
  <si>
    <t>LASTRO COM MATERIAL GRANULAR, APLICADO EM PISOS OU LAJES SOBRE SOLO, ESPESSURA DE *5 CM*. AF_01/2024</t>
  </si>
  <si>
    <t>QTD: 19,09</t>
  </si>
  <si>
    <t>0,03</t>
  </si>
  <si>
    <t>2.2</t>
  </si>
  <si>
    <t>0,032</t>
  </si>
  <si>
    <t>0,765</t>
  </si>
  <si>
    <t>1,942</t>
  </si>
  <si>
    <t>4718</t>
  </si>
  <si>
    <t>PEDRA BRITADA N. 2 (19 A 38 MM) POSTO PEDREIRA/FORNECEDOR, SEM FRETE</t>
  </si>
  <si>
    <t>1,38</t>
  </si>
  <si>
    <t>3.2.4</t>
  </si>
  <si>
    <t>94274</t>
  </si>
  <si>
    <t>ASSENTAMENTO DE GUIA (MEIO-FIO) EM TRECHO CURVO, CONFECCIONADA EM CONCRETO PRÉ-FABRICADO, DIMENSÕES 100X15X13X30 CM (COMPRIMENTO X BASE INFERIOR X BASE SUPERIOR X ALTURA). AF_01/2024</t>
  </si>
  <si>
    <t>88629</t>
  </si>
  <si>
    <t>ARGAMASSA TRAÇO 1:3 (EM VOLUME DE CIMENTO E AREIA MÉDIA ÚMIDA), PREPARO MANUAL. AF_07/2026</t>
  </si>
  <si>
    <t>0,0018</t>
  </si>
  <si>
    <t>0,286</t>
  </si>
  <si>
    <t>4059</t>
  </si>
  <si>
    <t>MEIO-FIO OU GUIA DE CONCRETO, PRE-MOLDADO, COMP 1 M, *30 X 12/15* CM (H X L1/L2)</t>
  </si>
  <si>
    <t>1,005</t>
  </si>
  <si>
    <t>370</t>
  </si>
  <si>
    <t>AREIA MEDIA - POSTO JAZIDA/FORNECEDOR (RETIRADO NA JAZIDA, SEM TRANSPORTE)</t>
  </si>
  <si>
    <t>0,0066</t>
  </si>
  <si>
    <t>3.2.5</t>
  </si>
  <si>
    <t>06-069-001</t>
  </si>
  <si>
    <t>IHD.23 - FORNECIMENTO E COLOCAÇÃO DE MANTA GEOTÊXTIL COM RESISTÊNCIA À TRAÇÃO LONGITUDINAL DE 7KN/M E TRAÇÃO TRANSVERSAL DE 6KN/M</t>
  </si>
  <si>
    <t>QTD: 381,9</t>
  </si>
  <si>
    <t>0,04</t>
  </si>
  <si>
    <t>24105</t>
  </si>
  <si>
    <t>MANTA GEOTÊXTIL C/ RESISTÊNCIA À TRAÇÃO LONG. DE  7 KN/M E TRAÇÃO TRANSV.  6 KN/M</t>
  </si>
  <si>
    <t>3.2.6</t>
  </si>
  <si>
    <t>18-013-046</t>
  </si>
  <si>
    <t>RV.11 - TANQUE DE AREIA - GENÉRICO - FORNECIMENTO E APLICAÇÃO DE AREIA LAVADA</t>
  </si>
  <si>
    <t>QTD: 114,57</t>
  </si>
  <si>
    <t>10501</t>
  </si>
  <si>
    <t>AREIA LAVADA</t>
  </si>
  <si>
    <t>3.3.1</t>
  </si>
  <si>
    <t>97086</t>
  </si>
  <si>
    <t>FABRICAÇÃO, MONTAGEM E DESMONTAGEM DE FORMA PARA RADIER, PISO DE CONCRETO OU LAJE SOBRE SOLO, EM MADEIRA SERRADA, 4 UTILIZAÇÕES. AF_07/2026</t>
  </si>
  <si>
    <t>QTD: 2,36</t>
  </si>
  <si>
    <t>EVENTO 6</t>
  </si>
  <si>
    <t>88262</t>
  </si>
  <si>
    <t>CARPINTEIRO DE FORMAS COM ENCARGOS COMPLEMENTARES</t>
  </si>
  <si>
    <t>2,7863587</t>
  </si>
  <si>
    <t>88239</t>
  </si>
  <si>
    <t>AJUDANTE DE CARPINTEIRO COM ENCARGOS COMPLEMENTARES</t>
  </si>
  <si>
    <t>0,5132766</t>
  </si>
  <si>
    <t>10567</t>
  </si>
  <si>
    <t>TABUA *2,5 X 23* CM EM PINUS, MISTA OU EQUIVALENTE DA REGIAO - BRUTA</t>
  </si>
  <si>
    <t>1,375</t>
  </si>
  <si>
    <t>5068</t>
  </si>
  <si>
    <t>PREGO DE ACO POLIDO COM CABECA 17 X 21 (2 X 11)</t>
  </si>
  <si>
    <t>0,0945017</t>
  </si>
  <si>
    <t>4517</t>
  </si>
  <si>
    <t>SARRAFO *2,5 X 7,5* CM EM PINUS, MISTA OU EQUIVALENTE DA REGIAO - BRUTA</t>
  </si>
  <si>
    <t>0,4354167</t>
  </si>
  <si>
    <t>4491</t>
  </si>
  <si>
    <t>PONTALETE *7,5 X 7,5* CM EM PINUS, MISTA OU EQUIVALENTE DA REGIAO - BRUTA</t>
  </si>
  <si>
    <t>0,3666667</t>
  </si>
  <si>
    <t>2692</t>
  </si>
  <si>
    <t>DESMOLDANTE PROTETOR PARA FORMAS DE MADEIRA, DE BASE OLEOSA EMULSIONADA EM AGUA</t>
  </si>
  <si>
    <t>L</t>
  </si>
  <si>
    <t>0,0167</t>
  </si>
  <si>
    <t>3.3.2</t>
  </si>
  <si>
    <t>QTD: 0,98</t>
  </si>
  <si>
    <t>3.3.3</t>
  </si>
  <si>
    <t>97088</t>
  </si>
  <si>
    <t>ARMAÇÃO PARA EXECUÇÃO DE RADIER, PISO DE CONCRETO OU LAJE SOBRE SOLO, COM USO DE TELA Q-92. AF_07/2026</t>
  </si>
  <si>
    <t>QTD: 29,06</t>
  </si>
  <si>
    <t>88245</t>
  </si>
  <si>
    <t>ARMADOR COM ENCARGOS COMPLEMENTARES</t>
  </si>
  <si>
    <t>0,0462942</t>
  </si>
  <si>
    <t>88238</t>
  </si>
  <si>
    <t>AJUDANTE DE ARMADOR COM ENCARGOS COMPLEMENTARES</t>
  </si>
  <si>
    <t>0,0185177</t>
  </si>
  <si>
    <t>-</t>
  </si>
  <si>
    <t>43132</t>
  </si>
  <si>
    <t>ARAME RECOZIDO 16 BWG, D = 1,65 MM (0,016 KG/M) OU 18 BWG, D = 1,25 MM (0,01 KG/M)</t>
  </si>
  <si>
    <t>0,0120952</t>
  </si>
  <si>
    <t>42407</t>
  </si>
  <si>
    <t>TRELICA NERVURADA (ESPACADOR), ALTURA = 120,0 MM, DIAMETRO DOS BANZOS INFERIORES E SUPERIOR = 6,0 MM, DIAMETRO DA DIAGONAL = 4,2 MM</t>
  </si>
  <si>
    <t>0,6756757</t>
  </si>
  <si>
    <t>21141</t>
  </si>
  <si>
    <t>TELA DE ACO SOLDADA NERVURADA, CA-60, Q-92, (1,48 KG/M2), DIAMETRO DO FIO = 4,2 MM, LARGURA = 2,45 X 60 M DE COMPRIMENTO, ESPACAMENTO DA MALHA = 15 X 15 CM</t>
  </si>
  <si>
    <t>0,8172458</t>
  </si>
  <si>
    <t>3.3.4</t>
  </si>
  <si>
    <t>97096</t>
  </si>
  <si>
    <t>CONCRETAGEM DE RADIER, PISO OU LAJE SOBRE SOLO, FCK 30 MPA - LANÇAMENTO, ADENSAMENTO E ACABAMENTO. AF_07/2026</t>
  </si>
  <si>
    <t>QTD: 1,96</t>
  </si>
  <si>
    <t>90587</t>
  </si>
  <si>
    <t>VIBRADOR DE IMERSÃO, DIÂMETRO DE PONTEIRA 45MM, MOTOR ELÉTRICO TRIFÁSICO POTÊNCIA DE 2 CV - CHI DIURNO. AF_06/2015</t>
  </si>
  <si>
    <t>0,038655</t>
  </si>
  <si>
    <t>90586</t>
  </si>
  <si>
    <t>VIBRADOR DE IMERSÃO, DIÂMETRO DE PONTEIRA 45MM, MOTOR ELÉTRICO TRIFÁSICO POTÊNCIA DE 2 CV - CHP DIURNO. AF_06/2015</t>
  </si>
  <si>
    <t>0,0598058</t>
  </si>
  <si>
    <t>0,3938432</t>
  </si>
  <si>
    <t>TOTAL ITEM</t>
  </si>
  <si>
    <t>1525</t>
  </si>
  <si>
    <t>CONCRETO USINADO BOMBEAVEL, CLASSE DE RESISTENCIA C30, BRITA 0 E 1, SLUMP = 100 +/- 20 MM, COM BOMBEAMENTO (DISPONIBILIZACAO DE BOMBA), SEM O LANCAMENTO (NBR 8953)</t>
  </si>
  <si>
    <t>1,11365</t>
  </si>
  <si>
    <t>3.3.5</t>
  </si>
  <si>
    <t>11.20.050</t>
  </si>
  <si>
    <t>CORTE DE JUNTA DE DILATAÇÃO, COM SERRA DE DISCO DIAMANTADO PARA PISOS</t>
  </si>
  <si>
    <t>QTD: 10</t>
  </si>
  <si>
    <t>LIMPEZA, TERRAPLENAGEM E DEMOLIÇÕES</t>
  </si>
  <si>
    <t>C.01.000.092024</t>
  </si>
  <si>
    <t>Corte de junta dilatação com serra disco diamantado na largura de 3 mm, profundidade de 3 cm, para piso de concreto ou alta resistência 3,0 mm x 3,0 cm</t>
  </si>
  <si>
    <t>3.3.6</t>
  </si>
  <si>
    <t>C.13</t>
  </si>
  <si>
    <t>GANGORRA ADAPTADA PARA CADEIRANTE – 1,50 X 3,00 M</t>
  </si>
  <si>
    <t>21015</t>
  </si>
  <si>
    <t>TUBO ACO GALVANIZADO COM COSTURA, CLASSE LEVE, DN 80 MM (3"), E = 3,35 MM, *7,32* KG/M (NBR 5580)</t>
  </si>
  <si>
    <t>16</t>
  </si>
  <si>
    <t>E.05.000.026662</t>
  </si>
  <si>
    <t>Chapa de aço ASTM A-36 de 1/4´</t>
  </si>
  <si>
    <t>108</t>
  </si>
  <si>
    <t>33.11.050</t>
  </si>
  <si>
    <t>ESMALTE À BASE ÁGUA EM SUPERFÍCIE METÁLICA, INCLUSIVE PREPARO</t>
  </si>
  <si>
    <t>3</t>
  </si>
  <si>
    <t>12.01.061</t>
  </si>
  <si>
    <t>BROCA EM CONCRETO ARMADO DIÂMETRO DE 30 CM - COMPLETA</t>
  </si>
  <si>
    <t>88315</t>
  </si>
  <si>
    <t>SERRALHEIRO COM ENCARGOS COMPLEMENTARES</t>
  </si>
  <si>
    <t>24</t>
  </si>
  <si>
    <t>88251</t>
  </si>
  <si>
    <t>AUXILIAR DE SERRALHEIRO COM ENCARGOS COMPLEMENTARES</t>
  </si>
  <si>
    <t>LIMPEZA DO TERRENO</t>
  </si>
  <si>
    <t>88310</t>
  </si>
  <si>
    <t>PINTOR COM ENCARGOS COMPLEMENTARES</t>
  </si>
  <si>
    <t>3.3.7</t>
  </si>
  <si>
    <t>103195</t>
  </si>
  <si>
    <t>INSTALAÇÃO DE PLACA ORIENTATIVA SOBRE EXERCÍCIOS, 2,00M X 1,00M, EM TUBO DE AÇO CARBONO - PARA ACADEMIA AO AR LIVRE / ACADEMIA DA TERCEIRA IDADE - ATI, INSTALADO SOBRE SOLO. AF_10/2021</t>
  </si>
  <si>
    <t>UN</t>
  </si>
  <si>
    <t>102486</t>
  </si>
  <si>
    <t>CONCRETO FCK = 15MPA, TRAÇO 1:3,4:3,4 (EM MASSA SECA DE CIMENTO/ AREIA MÉDIA/ SEIXO ROLADO) - PREPARO MANUAL. AF_05/2021</t>
  </si>
  <si>
    <t>0,0569</t>
  </si>
  <si>
    <t>2.3</t>
  </si>
  <si>
    <t>0,8862</t>
  </si>
  <si>
    <t>1,7724</t>
  </si>
  <si>
    <t>42438</t>
  </si>
  <si>
    <t>PLACA ORIENTATIVA SOBRE EXERCICIOS, 2,00 M X 1,00 M (CHAPA GALVANIZADA #20), ESTRUTURA EM TUBOS REDONDOS DE ACO CARBONO, PINTURA NO PROCESSO ELETROSTATICO, ADESIVO FRENTE E VERSO - PARA ACADEMIA AO AR LIVRE / ACADEMIA DA TERCEIRA IDADE - ATI</t>
  </si>
  <si>
    <t>4721</t>
  </si>
  <si>
    <t>PEDRA BRITADA N. 1 (9,5 A 19 MM) POSTO PEDREIRA/FORNECEDOR, SEM FRETE</t>
  </si>
  <si>
    <t>0,0024</t>
  </si>
  <si>
    <t>SUBTOTAL 3</t>
  </si>
  <si>
    <t>SUBTOTAL DO GRUPO 3</t>
  </si>
  <si>
    <t>4.1.1</t>
  </si>
  <si>
    <t>02.05.060</t>
  </si>
  <si>
    <t>MONTAGEM E DESMONTAGEM DE ANDAIME TORRE METÁLICA COM ALTURA ATÉ 10 M</t>
  </si>
  <si>
    <t>B.01.000.010506</t>
  </si>
  <si>
    <t>Montador</t>
  </si>
  <si>
    <t>4.1.2</t>
  </si>
  <si>
    <t>02.05.202</t>
  </si>
  <si>
    <t>ANDAIME TORRE METÁLICO (1,5 X 1,5 M) COM PISO METÁLICO</t>
  </si>
  <si>
    <t>MXMES</t>
  </si>
  <si>
    <t>S.04.000.021093</t>
  </si>
  <si>
    <t>Locação de andaime torre metálico (1,5x1,5m), com piso metálico</t>
  </si>
  <si>
    <t>4.2.1</t>
  </si>
  <si>
    <t>100717</t>
  </si>
  <si>
    <t>LIXAMENTO MANUAL EM SUPERFÍCIES METÁLICAS EM OBRA. AF_01/2020</t>
  </si>
  <si>
    <t>QTD: 82,14</t>
  </si>
  <si>
    <t>0,2986</t>
  </si>
  <si>
    <t>EVENTO 7</t>
  </si>
  <si>
    <t>TERRAPLENAGEM</t>
  </si>
  <si>
    <t>3768</t>
  </si>
  <si>
    <t>LIXA EM FOLHA PARA FERRO, NUMERO 150</t>
  </si>
  <si>
    <t>0,3</t>
  </si>
  <si>
    <t>4.2.2</t>
  </si>
  <si>
    <t>100733</t>
  </si>
  <si>
    <t>PINTURA COM TINTA ACRILICA DE FUNDO PULVERIZADA SOBRE SUPERFICIES METALICAS (EXCETO PERFIL) EXECUTADO EM OBRA (POR DEMAO). AF_01/2020</t>
  </si>
  <si>
    <t>102971</t>
  </si>
  <si>
    <t>COMPRESSOR DE AR, VAZAO DE 10 PCM, RESERVATORIO 100 L, PRESSAO DE TRABALHO ENTRE 6,9 E 9,7 BAR, POTENCIA 2 HP, TENSAO 110/220 V - CHP DIURNO. AF_05/2023</t>
  </si>
  <si>
    <t>0,0884</t>
  </si>
  <si>
    <t>102970</t>
  </si>
  <si>
    <t>COMPRESSOR DE AR, VAZAO DE 10 PCM, RESERVATORIO 100 L, PRESSAO DE TRABALHO ENTRE 6,9 E 9,7 BAR POTENCIA 2 HP, TENSAO 110/220 V - CHI DIURNO. AF_05/2023</t>
  </si>
  <si>
    <t>0,215</t>
  </si>
  <si>
    <t>0,3034</t>
  </si>
  <si>
    <t>38122</t>
  </si>
  <si>
    <t>FUNDO PREPARADOR ACRILICO BASE AGUA</t>
  </si>
  <si>
    <t>0,2073</t>
  </si>
  <si>
    <t>4.2.3</t>
  </si>
  <si>
    <t>100753</t>
  </si>
  <si>
    <t>PINTURA COM TINTA ACRILICA DE ACABAMENTO PULVERIZADA SOBRE SUPERFICIES METALICAS (EXCETO PERFIL) EXECUTADO EM OBRA (02 DEMAOS). AF_01/2020</t>
  </si>
  <si>
    <t>0,1768</t>
  </si>
  <si>
    <t>0,4301</t>
  </si>
  <si>
    <t>3.1</t>
  </si>
  <si>
    <t>0,6069</t>
  </si>
  <si>
    <t>43649</t>
  </si>
  <si>
    <t>TINTA ESMALTE BASE AGUA PREMIUM ACETINADO</t>
  </si>
  <si>
    <t>0,115</t>
  </si>
  <si>
    <t>4.3.1</t>
  </si>
  <si>
    <t>10-108-001</t>
  </si>
  <si>
    <t>LIXAMENTO MANUAL DE SUPERFÍCIE DE CONCRETO</t>
  </si>
  <si>
    <t>QTD: 71,07</t>
  </si>
  <si>
    <t>37535</t>
  </si>
  <si>
    <t>LIXA PARA FERRO - N. 150</t>
  </si>
  <si>
    <t>4.3.2</t>
  </si>
  <si>
    <t>15-001-019</t>
  </si>
  <si>
    <t>TINTA ACRÍLICA TEXTURADA</t>
  </si>
  <si>
    <t>02075</t>
  </si>
  <si>
    <t>PINTOR (SGSP)</t>
  </si>
  <si>
    <t>37041</t>
  </si>
  <si>
    <t>TEXTURA ACRÍLICA BRANCA</t>
  </si>
  <si>
    <t>0,66</t>
  </si>
  <si>
    <t>37525</t>
  </si>
  <si>
    <t>SELADOR ACRÍLICO</t>
  </si>
  <si>
    <t>0,21</t>
  </si>
  <si>
    <t>4.4.1</t>
  </si>
  <si>
    <t>03-040-005</t>
  </si>
  <si>
    <t>LIMPEZA DE SUPERFÍCIES COM HIDROJATEAMENTO</t>
  </si>
  <si>
    <t>QTD: 60,75</t>
  </si>
  <si>
    <t>0,088</t>
  </si>
  <si>
    <t>84001</t>
  </si>
  <si>
    <t>ÁGUA - FORNECIMENTO EM CARRO PIPA PARTICULAR DE 6000 L OBS.: ÁGUA POTÁVEL - PREÇO "A RETIRAR" NA SABESP</t>
  </si>
  <si>
    <t>94249</t>
  </si>
  <si>
    <t>LAVADORA JATO D'AGUA DE ALTA PRESSAO</t>
  </si>
  <si>
    <t>SUBTOTAL 4</t>
  </si>
  <si>
    <t>SUBTOTAL DO GRUPO 4</t>
  </si>
  <si>
    <t>5.1.1</t>
  </si>
  <si>
    <t>5.1.2</t>
  </si>
  <si>
    <t>EVENTO 8</t>
  </si>
  <si>
    <t>5.2.1</t>
  </si>
  <si>
    <t>QTD: 95,76</t>
  </si>
  <si>
    <t>5.2.2</t>
  </si>
  <si>
    <t>5.2.3</t>
  </si>
  <si>
    <t>5.3.1</t>
  </si>
  <si>
    <t>03.03.040</t>
  </si>
  <si>
    <t>DEMOLIÇÃO MANUAL DE REVESTIMENTO EM MASSA DE PAREDE OU TETO</t>
  </si>
  <si>
    <t>QTD: 27,44</t>
  </si>
  <si>
    <t>5.3.2</t>
  </si>
  <si>
    <t>98555</t>
  </si>
  <si>
    <t>IMPERMEABILIZAÇÃO DE SUPERFÍCIE COM ARGAMASSA POLIMÉRICA / MEMBRANA ACRÍLICA, 3 DEMÃOS. AF_09/2023</t>
  </si>
  <si>
    <t>88270</t>
  </si>
  <si>
    <t>IMPERMEABILIZADOR COM ENCARGOS COMPLEMENTARES</t>
  </si>
  <si>
    <t>0,6039</t>
  </si>
  <si>
    <t>3.2</t>
  </si>
  <si>
    <t>88243</t>
  </si>
  <si>
    <t>AJUDANTE ESPECIALIZADO COM ENCARGOS COMPLEMENTARES</t>
  </si>
  <si>
    <t>0,1362</t>
  </si>
  <si>
    <t>135</t>
  </si>
  <si>
    <t>ARGAMASSA POLIMERICA IMPERMEABILIZANTE SEMIFLEXIVEL, BICOMPONENTE, A BASE DE CIMENTO E ADITIVOS</t>
  </si>
  <si>
    <t>3,4615</t>
  </si>
  <si>
    <t>5.3.3</t>
  </si>
  <si>
    <t>87794</t>
  </si>
  <si>
    <t>EMBOÇO OU MASSA ÚNICA EM ARGAMASSA TRAÇO 1:2:8, PREPARO MANUAL, APLICADA MANUALMENTE EM PANOS CEGOS DE FACHADA (SEM PRESENÇA DE VÃOS), ESPESSURA DE 25 MM. AF_09/2022</t>
  </si>
  <si>
    <t>0,409</t>
  </si>
  <si>
    <t>87369</t>
  </si>
  <si>
    <t>ARGAMASSA TRAÇO 1:2:8 (EM VOLUME DE CIMENTO, CAL E AREIA MÉDIA ÚMIDA) PARA EMBOÇO/MASSA ÚNICA/ASSENTAMENTO DE ALVENARIA DE VEDAÇÃO, PREPARO MANUAL. AF_07/2026</t>
  </si>
  <si>
    <t>0,0293</t>
  </si>
  <si>
    <t>37411</t>
  </si>
  <si>
    <t>TELA DE ACO SOLDADA GALVANIZADA/ZINCADA PARA ALVENARIA, FIO D = *1,24 MM, MALHA 25 X 25 MM</t>
  </si>
  <si>
    <t>0,1581</t>
  </si>
  <si>
    <t>5.3.4</t>
  </si>
  <si>
    <t>88485</t>
  </si>
  <si>
    <t>FUNDO SELADOR ACRÍLICO, APLICAÇÃO MANUAL EM PAREDE, UMA DEMÃO. AF_04/2023</t>
  </si>
  <si>
    <t>0,0222</t>
  </si>
  <si>
    <t>0,0666</t>
  </si>
  <si>
    <t>6085</t>
  </si>
  <si>
    <t>SELADOR ACRILICO OPACO PREMIUM INTERIOR/EXTERIOR</t>
  </si>
  <si>
    <t>0,1666</t>
  </si>
  <si>
    <t>5.3.5</t>
  </si>
  <si>
    <t>88431</t>
  </si>
  <si>
    <t>APLICAÇÃO MANUAL DE PINTURA COM TINTA TEXTURIZADA ACRÍLICA EM PAREDES EXTERNAS DE CASAS, DUAS CORES. AF_03/2024</t>
  </si>
  <si>
    <t>0,0444</t>
  </si>
  <si>
    <t>0,2717</t>
  </si>
  <si>
    <t>38877</t>
  </si>
  <si>
    <t>MASSA PREMIUM PARA TEXTURA LISA DE BASE ACRILICA, USO INTERNO E EXTERNO</t>
  </si>
  <si>
    <t>2,26088</t>
  </si>
  <si>
    <t>5.4.1</t>
  </si>
  <si>
    <t>99855</t>
  </si>
  <si>
    <t>CORRIMÃO SIMPLES FIXADO EM PAREDE, DIÂMETRO EXTERNO = 1 1/2", EM AÇO GALVANIZADO. AF_10/2025</t>
  </si>
  <si>
    <t>QTD: 2,2</t>
  </si>
  <si>
    <t>EVENTO 9</t>
  </si>
  <si>
    <t>EVENTO 10</t>
  </si>
  <si>
    <t>0,5406</t>
  </si>
  <si>
    <t>0,3841</t>
  </si>
  <si>
    <t>44187</t>
  </si>
  <si>
    <t>SUPORTE PINO, REDONDO, DE PAREDE, PARA FIXACAO DE CORRIMAO POR SOLDAGEM, EM ACO GALVANIZADO, COM BARRA DE 1/2"</t>
  </si>
  <si>
    <t>1,0909</t>
  </si>
  <si>
    <t>21012</t>
  </si>
  <si>
    <t>TUBO ACO GALVANIZADO COM COSTURA, CLASSE LEVE, DN 40 MM (1 1/2"), E = 3,00 MM, *3,48* KG/M (NBR 5580)</t>
  </si>
  <si>
    <t>1,0545</t>
  </si>
  <si>
    <t>11002</t>
  </si>
  <si>
    <t>ELETRODO REVESTIDO AWS - E6013, DIAMETRO IGUAL A 2,50 MM</t>
  </si>
  <si>
    <t>0,0037</t>
  </si>
  <si>
    <t>7568</t>
  </si>
  <si>
    <t>BUCHA DE NYLON SEM ABA S10, COM PARAFUSO DE 6,10 X 65 MM EM ACO ZINCADO COM ROSCA SOBERBA, CABECA CHATA E FENDA PHILLIPS</t>
  </si>
  <si>
    <t>3,6</t>
  </si>
  <si>
    <t>5.4.2</t>
  </si>
  <si>
    <t>QTD: 14,68</t>
  </si>
  <si>
    <t>5.4.3</t>
  </si>
  <si>
    <t>100722</t>
  </si>
  <si>
    <t>PINTURA COM TINTA ALQUÍDICA DE FUNDO (TIPO ZARCÃO) APLICADA A ROLO OU PINCEL SOBRE SUPERFÍCIES METÁLICAS (EXCETO PERFIL) EXECUTADO EM OBRA (POR DEMÃO). AF_01/2020</t>
  </si>
  <si>
    <t>QTD: 29,36</t>
  </si>
  <si>
    <t>0,6779</t>
  </si>
  <si>
    <t>7307</t>
  </si>
  <si>
    <t>FUNDO ANTICORROSIVO PARA METAIS FERROSOS (ZARCAO)</t>
  </si>
  <si>
    <t>0,1098</t>
  </si>
  <si>
    <t>5318</t>
  </si>
  <si>
    <t>DILUENTE AGUARRAS</t>
  </si>
  <si>
    <t>0,011</t>
  </si>
  <si>
    <t>5.4.4</t>
  </si>
  <si>
    <t>100746</t>
  </si>
  <si>
    <t>PINTURA COM TINTA ALQUÍDICA DE ACABAMENTO (ESMALTE SINTÉTICO BRILHANTE) APLICADA A ROLO OU PINCEL SOBRE SUPERFÍCIES METÁLICAS (EXCETO PERFIL) EXECUTADO EM OBRA (POR DEMÃO). AF_01/2020</t>
  </si>
  <si>
    <t>7292</t>
  </si>
  <si>
    <t>TINTA ESMALTE SINTETICO PREMIUM BRILHANTE</t>
  </si>
  <si>
    <t>0,1274</t>
  </si>
  <si>
    <t>0,0127</t>
  </si>
  <si>
    <t>5.5.1</t>
  </si>
  <si>
    <t>QTD: 33,92</t>
  </si>
  <si>
    <t>SUBTOTAL 5</t>
  </si>
  <si>
    <t>SUBTOTAL DO GRUPO 5</t>
  </si>
  <si>
    <t>6.1.1</t>
  </si>
  <si>
    <t>102488</t>
  </si>
  <si>
    <t>PREPARO DO PISO CIMENTADO PARA PINTURA - LIXAMENTO E LIMPEZA. AF_05/2021</t>
  </si>
  <si>
    <t>QTD: 170</t>
  </si>
  <si>
    <t>95277</t>
  </si>
  <si>
    <t>POLIDORA DE PISO (POLITRIZ), PESO DE 100KG, DIÂMETRO 450 MM, MOTOR ELÉTRICO, POTÊNCIA 4 HP - CHI DIURNO. AF_05/2023</t>
  </si>
  <si>
    <t>0,0841</t>
  </si>
  <si>
    <t>DEMOLIÇÕES</t>
  </si>
  <si>
    <t>95276</t>
  </si>
  <si>
    <t>POLIDORA DE PISO (POLITRIZ), PESO DE 100KG, DIÂMETRO 450 MM, MOTOR ELÉTRICO, POTÊNCIA 4 HP - CHP DIURNO. AF_05/2023</t>
  </si>
  <si>
    <t>0,0119</t>
  </si>
  <si>
    <t>0,096</t>
  </si>
  <si>
    <t>6.1.2</t>
  </si>
  <si>
    <t>18-015-010</t>
  </si>
  <si>
    <t>RD.06 - CARACOL - DEMARCAÇÃO DE PISO</t>
  </si>
  <si>
    <t>20463</t>
  </si>
  <si>
    <t>DEMARCAÇÃO E PINTURA DE SUPERFÍCIES - EPÓXI</t>
  </si>
  <si>
    <t>37503</t>
  </si>
  <si>
    <t>HIDROJATEAMENTO PARA LIMPEZA DE SUPERFÍCIES</t>
  </si>
  <si>
    <t>6.1.3</t>
  </si>
  <si>
    <t>18-015-013</t>
  </si>
  <si>
    <t>RD.04 - AMARELINHA DEMARCAÇÃO DE PISO</t>
  </si>
  <si>
    <t>20457</t>
  </si>
  <si>
    <t>DEMARCAÇÃO E PINTURA DE FAIXAS ATÉ 10CM - BORRACHA CLORADA</t>
  </si>
  <si>
    <t>6.1.4</t>
  </si>
  <si>
    <t>102491</t>
  </si>
  <si>
    <t>PINTURA DE PISO COM TINTA ACRÍLICA, APLICAÇÃO MANUAL, 2 DEMÃOS, INCLUSO FUNDO PREPARADOR. AF_05/2021</t>
  </si>
  <si>
    <t>3.3</t>
  </si>
  <si>
    <t>0,275</t>
  </si>
  <si>
    <t>12815</t>
  </si>
  <si>
    <t>FITA CREPE ROLO DE *25* MM X 50 M</t>
  </si>
  <si>
    <t>7348</t>
  </si>
  <si>
    <t>TINTA ACRILICA PREMIUM PARA PISO</t>
  </si>
  <si>
    <t>0,427</t>
  </si>
  <si>
    <t>6.2.1</t>
  </si>
  <si>
    <t>QTD: 1939,09</t>
  </si>
  <si>
    <t>SUBTOTAL 6</t>
  </si>
  <si>
    <t>SUBTOTAL DO GRUPO 6</t>
  </si>
  <si>
    <t>7.1.1</t>
  </si>
  <si>
    <t>34.02.100</t>
  </si>
  <si>
    <t>PLANTIO DE GRAMA ESMERALDA EM PLACAS (JARDINS E CANTEIROS)</t>
  </si>
  <si>
    <t>QTD: 237</t>
  </si>
  <si>
    <t>EVENTO 11</t>
  </si>
  <si>
    <t>EVENTO 12</t>
  </si>
  <si>
    <t>0,18</t>
  </si>
  <si>
    <t>B.01.000.010126</t>
  </si>
  <si>
    <t>Jardineiro</t>
  </si>
  <si>
    <t>N.01.000.038511</t>
  </si>
  <si>
    <t>Terra vegetal orgânica comum</t>
  </si>
  <si>
    <t>N.01.000.038513</t>
  </si>
  <si>
    <t>Grama tipo Esmeralda em placas</t>
  </si>
  <si>
    <t>7.1.2</t>
  </si>
  <si>
    <t>34.01.010</t>
  </si>
  <si>
    <t>TERRA VEGETAL ORGÂNICA COMUM</t>
  </si>
  <si>
    <t>QTD: 7,11</t>
  </si>
  <si>
    <t>7.1.3</t>
  </si>
  <si>
    <t>C.35</t>
  </si>
  <si>
    <t>IRRIGAÇÃO MENSAL</t>
  </si>
  <si>
    <t>M2.MÊS</t>
  </si>
  <si>
    <t>QTD: 474</t>
  </si>
  <si>
    <t>6259</t>
  </si>
  <si>
    <t>CAMINHÃO PIPA 6.000 L, PESO BRUTO TOTAL 13.000 KG, DISTÂNCIA ENTRE EIXOS 4,80 M, POTÊNCIA 189 CV INCLUSIVE TANQUE DE AÇO PARA TRANSPORTE DE ÁGUA, CAPACIDADE 6 M3 - CHP DIURNO. AF_06/2014</t>
  </si>
  <si>
    <t>7.2.1</t>
  </si>
  <si>
    <t>103310</t>
  </si>
  <si>
    <t>INSTALAÇÃO DE LIXEIRA METÁLICA DUPLA, CAPACIDADE DE 60 L, EM TUBO DE AÇO CARBONO E CESTOS EM CHAPA DE AÇO COM PINTURA ELETROSTÁTICA, SOBRE SOLO. AF_11/2021</t>
  </si>
  <si>
    <t>QTD: 2</t>
  </si>
  <si>
    <t>0,5787</t>
  </si>
  <si>
    <t>0,8681</t>
  </si>
  <si>
    <t>42440</t>
  </si>
  <si>
    <t>LIXEIRA DUPLA, COM CAPACIDADE VOLUMETRICA DE 60L*, FABRICADA EM TUBO DE ACO CARBONO, CESTOS EM CHAPA DE ACO E PINTURA NO PROCESSO ELETROSTATICO - PARA ACADEMIA AO AR LIVRE / ACADEMIA DA TERCEIRA IDADE - ATI</t>
  </si>
  <si>
    <t>0,0012</t>
  </si>
  <si>
    <t>7.2.2</t>
  </si>
  <si>
    <t>SUBTOTAL 7</t>
  </si>
  <si>
    <t>SUBTOTAL DO GRUPO 7</t>
  </si>
  <si>
    <t>REVITALIZAÇÃO DO PLAYGROUND</t>
  </si>
  <si>
    <t>TOTAL DO ORÇAMENTO PRINCIPAL:</t>
  </si>
  <si>
    <t>C89032</t>
  </si>
  <si>
    <t>RETIRADA E RECOLOCAÇÃO DE BRINQUEDOS</t>
  </si>
  <si>
    <t>AUX (N2)</t>
  </si>
  <si>
    <t>89030</t>
  </si>
  <si>
    <t>TRATOR DE ESTEIRAS, POTÊNCIA 100 HP, PESO OPERACIONAL 9,4 T, COM LÂMINA 2,19 M3 - JUROS. AF_06/2014</t>
  </si>
  <si>
    <t>89029</t>
  </si>
  <si>
    <t>TRATOR DE ESTEIRAS, POTÊNCIA 100 HP, PESO OPERACIONAL 9,4 T, COM LÂMINA 2,19 M3 - DEPRECIAÇÃO. AF_06/2014</t>
  </si>
  <si>
    <t>88324</t>
  </si>
  <si>
    <t>TRATORISTA COM ENCARGOS COMPLEMENTARES</t>
  </si>
  <si>
    <t>53817</t>
  </si>
  <si>
    <t>TRATOR DE ESTEIRAS, POTÊNCIA 100 HP, PESO OPERACIONAL 9,4 T, COM LÂMINA 2,19 M3 - MATERIAIS NA OPERAÇÃO. AF_06/2014</t>
  </si>
  <si>
    <t>5724</t>
  </si>
  <si>
    <t>TRATOR DE ESTEIRAS, POTÊNCIA 100 HP, PESO OPERACIONAL 9,4 T, COM LÂMINA 2,19 M3 - MANUTENÇÃO. AF_06/2014</t>
  </si>
  <si>
    <t>C89031</t>
  </si>
  <si>
    <t>C88441</t>
  </si>
  <si>
    <t>95390</t>
  </si>
  <si>
    <t>CURSO DE CAPACITAÇÃO PARA JARDINEIRO (ENCARGOS COMPLEMENTARES) - HORISTA</t>
  </si>
  <si>
    <t>44503</t>
  </si>
  <si>
    <t>JARDINEIRO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</si>
  <si>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</si>
  <si>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</si>
  <si>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</si>
  <si>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</si>
  <si>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37373</t>
  </si>
  <si>
    <t>SEGURO - HORISTA (COLETADO CAIXA - ENCARGOS COMPLEMENTARES)</t>
  </si>
  <si>
    <t>37372</t>
  </si>
  <si>
    <t>EXAMES - HORISTA (COLETADO CAIXA - ENCARGOS COMPLEMENTARES)</t>
  </si>
  <si>
    <t>37371</t>
  </si>
  <si>
    <t>TRANSPORTE - HORISTA (COLETADO CAIXA - ENCARGOS COMPLEMENTARES)</t>
  </si>
  <si>
    <t>37370</t>
  </si>
  <si>
    <t>ALIMENTACAO - HORISTA (COLETADO CAIXA - ENCARGOS COMPLEMENTARES)</t>
  </si>
  <si>
    <t>C89884</t>
  </si>
  <si>
    <t>89880</t>
  </si>
  <si>
    <t>CAMINHÃO BASCULANTE 18 M3, COM CAVALO MECÂNICO DE CAPACIDADE MÁXIMA DE TRAÇÃO COMBINADO DE 45000 KG, POTÊNCIA 330 CV, INCLUSIVE SEMIREBOQUE COM CAÇAMBA METÁLICA - IMPOSTOS E SEGUROS. AF_12/2014</t>
  </si>
  <si>
    <t>89879</t>
  </si>
  <si>
    <t>CAMINHÃO BASCULANTE 18 M3, COM CAVALO MECÂNICO DE CAPACIDADE MÁXIMA DE TRAÇÃO COMBINADO DE 45000 KG, POTÊNCIA 330 CV, INCLUSIVE SEMIREBOQUE COM CAÇAMBA METÁLICA - JUROS. AF_12/2014</t>
  </si>
  <si>
    <t>89878</t>
  </si>
  <si>
    <t>CAMINHÃO BASCULANTE 18 M3, COM CAVALO MECÂNICO DE CAPACIDADE MÁXIMA DE TRAÇÃO COMBINADO DE 45000 KG, POTÊNCIA 330 CV, INCLUSIVE SEMIREBOQUE COM CAÇAMBA METÁLICA - DEPRECIAÇÃO. AF_12/2014</t>
  </si>
  <si>
    <t>88281</t>
  </si>
  <si>
    <t>MOTORISTA DE BASCULANTE COM ENCARGOS COMPLEMENTARES</t>
  </si>
  <si>
    <t>C89883</t>
  </si>
  <si>
    <t>89882</t>
  </si>
  <si>
    <t>CAMINHÃO BASCULANTE 18 M3, COM CAVALO MECÂNICO DE CAPACIDADE MÁXIMA DE TRAÇÃO COMBINADO DE 45000 KG, POTÊNCIA 330 CV, INCLUSIVE SEMIREBOQUE COM CAÇAMBA METÁLICA - MATERIAIS NA OPERAÇÃO. AF_12/2014</t>
  </si>
  <si>
    <t>89881</t>
  </si>
  <si>
    <t>CAMINHÃO BASCULANTE 18 M3, COM CAVALO MECÂNICO DE CAPACIDADE MÁXIMA DE TRAÇÃO COMBINADO DE 45000 KG, POTÊNCIA 330 CV, INCLUSIVE SEMIREBOQUE COM CAÇAMBA METÁLICA - MANUTENÇÃO. AF_12/2014</t>
  </si>
  <si>
    <t>C88908</t>
  </si>
  <si>
    <t>88902</t>
  </si>
  <si>
    <t>ESCAVADEIRA HIDRÁULICA SOBRE ESTEIRAS, CAÇAMBA 1,20 M3, PESO OPERACIONAL 21 T, POTÊNCIA BRUTA 155 HP - JUROS. AF_06/2014</t>
  </si>
  <si>
    <t>88900</t>
  </si>
  <si>
    <t>ESCAVADEIRA HIDRÁULICA SOBRE ESTEIRAS, CAÇAMBA 1,20 M3, PESO OPERACIONAL 21 T, POTÊNCIA BRUTA 155 HP - DEPRECIAÇÃO. AF_06/2014</t>
  </si>
  <si>
    <t>88294</t>
  </si>
  <si>
    <t>OPERADOR DE ESCAVADEIRA COM ENCARGOS COMPLEMENTARES</t>
  </si>
  <si>
    <t>C88907</t>
  </si>
  <si>
    <t>88904</t>
  </si>
  <si>
    <t>ESCAVADEIRA HIDRÁULICA SOBRE ESTEIRAS, CAÇAMBA 1,20 M3, PESO OPERACIONAL 21 T, POTÊNCIA BRUTA 155 HP - MATERIAIS NA OPERAÇÃO. AF_06/2014</t>
  </si>
  <si>
    <t>4.1</t>
  </si>
  <si>
    <t>88903</t>
  </si>
  <si>
    <t>ESCAVADEIRA HIDRÁULICA SOBRE ESTEIRAS, CAÇAMBA 1,20 M3, PESO OPERACIONAL 21 T, POTÊNCIA BRUTA 155 HP - MANUTENÇÃO. AF_06/2014</t>
  </si>
  <si>
    <t>EVENTO 13</t>
  </si>
  <si>
    <t>C91278</t>
  </si>
  <si>
    <t>91274</t>
  </si>
  <si>
    <t>PLACA VIBRATÓRIA REVERSÍVEL COM MOTOR 4 TEMPOS A GASOLINA, FORÇA CENTRÍFUGA DE 25 KN (2500 KGF), POTÊNCIA 5,5 CV - JUROS. AF_08/2015</t>
  </si>
  <si>
    <t>91273</t>
  </si>
  <si>
    <t>PLACA VIBRATÓRIA REVERSÍVEL COM MOTOR 4 TEMPOS A GASOLINA, FORÇA CENTRÍFUGA DE 25 KN (2500 KGF), POTÊNCIA 5,5 CV - DEPRECIAÇÃO. AF_08/2015</t>
  </si>
  <si>
    <t>C91277</t>
  </si>
  <si>
    <t>91276</t>
  </si>
  <si>
    <t>PLACA VIBRATÓRIA REVERSÍVEL COM MOTOR 4 TEMPOS A GASOLINA, FORÇA CENTRÍFUGA DE 25 KN (2500 KGF), POTÊNCIA 5,5 CV - MATERIAIS NA OPERAÇÃO. AF_08/2015</t>
  </si>
  <si>
    <t>91275</t>
  </si>
  <si>
    <t>PLACA VIBRATÓRIA REVERSÍVEL COM MOTOR 4 TEMPOS A GASOLINA, FORÇA CENTRÍFUGA DE 25 KN (2500 KGF), POTÊNCIA 5,5 CV - MANUTENÇÃO. AF_08/2015</t>
  </si>
  <si>
    <t>C88316</t>
  </si>
  <si>
    <t>95378</t>
  </si>
  <si>
    <t>CURSO DE CAPACITAÇÃO PARA SERVENTE (ENCARGOS COMPLEMENTARES) - HORISTA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</si>
  <si>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</si>
  <si>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</si>
  <si>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</si>
  <si>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</si>
  <si>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6111</t>
  </si>
  <si>
    <t>SERVENTE DE OBRAS (HORISTA)</t>
  </si>
  <si>
    <t>C88309</t>
  </si>
  <si>
    <t>95371</t>
  </si>
  <si>
    <t>CURSO DE CAPACITAÇÃO PARA PEDREIRO (ENCARGOS COMPLEMENTARES) - HORISTA</t>
  </si>
  <si>
    <t>4750</t>
  </si>
  <si>
    <t>PEDREIRO (HORISTA)</t>
  </si>
  <si>
    <t>C04.02.140</t>
  </si>
  <si>
    <t>S.05.000.093275</t>
  </si>
  <si>
    <t>Retirada de estrutura metálica</t>
  </si>
  <si>
    <t>C03.01.020</t>
  </si>
  <si>
    <t>11</t>
  </si>
  <si>
    <t>C15.03.090</t>
  </si>
  <si>
    <t>0,11</t>
  </si>
  <si>
    <t>C88629</t>
  </si>
  <si>
    <t>12,3150605</t>
  </si>
  <si>
    <t>4.2</t>
  </si>
  <si>
    <t>EVENTO 14</t>
  </si>
  <si>
    <t>1379</t>
  </si>
  <si>
    <t>CIMENTO PORTLAND COMPOSTO CP II-32</t>
  </si>
  <si>
    <t>471,3669065</t>
  </si>
  <si>
    <t>1,047482</t>
  </si>
  <si>
    <t>C88262</t>
  </si>
  <si>
    <t>95330</t>
  </si>
  <si>
    <t>CURSO DE CAPACITAÇÃO PARA CARPINTEIRO DE FÔRMAS (ENCARGOS COMPLEMENTARES) - HORISTA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</si>
  <si>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</si>
  <si>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</si>
  <si>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</si>
  <si>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</si>
  <si>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1213</t>
  </si>
  <si>
    <t>CARPINTEIRO DE FORMAS PARA CONCRETO (HORISTA)</t>
  </si>
  <si>
    <t>C88239</t>
  </si>
  <si>
    <t>95309</t>
  </si>
  <si>
    <t>CURSO DE CAPACITAÇÃO PARA AJUDANTE DE CARPINTEIRO (ENCARGOS COMPLEMENTARES) - HORISTA</t>
  </si>
  <si>
    <t>6117</t>
  </si>
  <si>
    <t>CARPINTEIRO AUXILIAR (HORISTA)</t>
  </si>
  <si>
    <t>C88245</t>
  </si>
  <si>
    <t>95314</t>
  </si>
  <si>
    <t>CURSO DE CAPACITAÇÃO PARA ARMADOR (ENCARGOS COMPLEMENTARES) - HORISTA</t>
  </si>
  <si>
    <t>378</t>
  </si>
  <si>
    <t>ARMADOR (HORISTA)</t>
  </si>
  <si>
    <t>C88238</t>
  </si>
  <si>
    <t>95308</t>
  </si>
  <si>
    <t>CURSO DE CAPACITAÇÃO PARA AJUDANTE DE ARMADOR (ENCARGOS COMPLEMENTARES) - HORISTA</t>
  </si>
  <si>
    <t>6114</t>
  </si>
  <si>
    <t>AJUDANTE DE ARMADOR (HORISTA)</t>
  </si>
  <si>
    <t>C90587</t>
  </si>
  <si>
    <t>90583</t>
  </si>
  <si>
    <t>VIBRADOR DE IMERSÃO, DIÂMETRO DE PONTEIRA 45MM, MOTOR ELÉTRICO TRIFÁSICO POTÊNCIA DE 2 CV - JUROS. AF_06/2015</t>
  </si>
  <si>
    <t>90582</t>
  </si>
  <si>
    <t>VIBRADOR DE IMERSÃO, DIÂMETRO DE PONTEIRA 45MM, MOTOR ELÉTRICO TRIFÁSICO POTÊNCIA DE 2 CV - DEPRECIAÇÃO. AF_06/2015</t>
  </si>
  <si>
    <t>C90586</t>
  </si>
  <si>
    <t>90585</t>
  </si>
  <si>
    <t>VIBRADOR DE IMERSÃO, DIÂMETRO DE PONTEIRA 45MM, MOTOR ELÉTRICO TRIFÁSICO POTÊNCIA DE 2 CV - MATERIAIS NA OPERAÇÃO. AF_06/2015</t>
  </si>
  <si>
    <t>90584</t>
  </si>
  <si>
    <t>VIBRADOR DE IMERSÃO, DIÂMETRO DE PONTEIRA 45MM, MOTOR ELÉTRICO TRIFÁSICO POTÊNCIA DE 2 CV - MANUTENÇÃO. AF_06/2015</t>
  </si>
  <si>
    <t>4.3</t>
  </si>
  <si>
    <t>C33.11.050</t>
  </si>
  <si>
    <t>B.01.000.010140</t>
  </si>
  <si>
    <t>Pintor</t>
  </si>
  <si>
    <t>0,6</t>
  </si>
  <si>
    <t>B.01.000.010141</t>
  </si>
  <si>
    <t>Ajudante de pintor</t>
  </si>
  <si>
    <t>J.01.000.038040</t>
  </si>
  <si>
    <t>Lixa d´água, ref. Norton n° 80, Aquaflex ou equivalente</t>
  </si>
  <si>
    <t>J.02.000.028058</t>
  </si>
  <si>
    <t>Tinta esmalte Premium, base água, brilhante/acetinado, várias cores, pintura interna/externa, ref. Coralit Zero da Coral, Futura Premium, Suvinil Premium, Metalatex Eco, Sherwin Williams, ou equivalente</t>
  </si>
  <si>
    <t>J.02.000.038000</t>
  </si>
  <si>
    <t>Fundo preparador base água, para madeira e metais; ref. Fundo preparador Coralit Balance da Coral, Metalatex Eco fundo antiferrugem da Sherwin Williams, Fundo preparador da Suvinil ou equivalente</t>
  </si>
  <si>
    <t>C12.01.061</t>
  </si>
  <si>
    <t>B.01.000.010121</t>
  </si>
  <si>
    <t>Ferreiro/armador</t>
  </si>
  <si>
    <t>0,1152</t>
  </si>
  <si>
    <t>B.01.000.010122</t>
  </si>
  <si>
    <t>Ajudante de ferreiro</t>
  </si>
  <si>
    <t>0,36</t>
  </si>
  <si>
    <t>3,1702</t>
  </si>
  <si>
    <t>B.06.000.021525</t>
  </si>
  <si>
    <t>Aço CA-50-A $MD bitolas</t>
  </si>
  <si>
    <t>1,4112</t>
  </si>
  <si>
    <t>EVENTO 15</t>
  </si>
  <si>
    <t>C.04.000.020544</t>
  </si>
  <si>
    <t>Concreto usinado fck= 30 MPa, slump 5 ± 1cm</t>
  </si>
  <si>
    <t>0,0706</t>
  </si>
  <si>
    <t>E.02.000.027010</t>
  </si>
  <si>
    <t>Arame recozido nº 18 BWG</t>
  </si>
  <si>
    <t>0,0288</t>
  </si>
  <si>
    <t>C88315</t>
  </si>
  <si>
    <t>95377</t>
  </si>
  <si>
    <t>CURSO DE CAPACITAÇÃO PARA SERRALHEIRO (ENCARGOS COMPLEMENTARES) - HORISTA</t>
  </si>
  <si>
    <t>6110</t>
  </si>
  <si>
    <t>SERRALHEIRO (HORISTA)</t>
  </si>
  <si>
    <t>C88251</t>
  </si>
  <si>
    <t>95320</t>
  </si>
  <si>
    <t>CURSO DE CAPACITAÇÃO PARA AUXILIAR DE SERRALHEIRO (ENCARGOS COMPLEMENTARES) - HORISTA</t>
  </si>
  <si>
    <t>AJUDANTE DE SERRALHEIRO (HORISTA)</t>
  </si>
  <si>
    <t>C88310</t>
  </si>
  <si>
    <t>95372</t>
  </si>
  <si>
    <t>CURSO DE CAPACITAÇÃO PARA PINTOR (ENCARGOS COMPLEMENTARES) - HORISTA</t>
  </si>
  <si>
    <t>BASE DOS BRINQUEDOS - TANQUES DE AREIA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</si>
  <si>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</si>
  <si>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</si>
  <si>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</si>
  <si>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</si>
  <si>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4783</t>
  </si>
  <si>
    <t>PINTOR (HORISTA)</t>
  </si>
  <si>
    <t>4.4</t>
  </si>
  <si>
    <t>C102486</t>
  </si>
  <si>
    <t>6,2383</t>
  </si>
  <si>
    <t>4734</t>
  </si>
  <si>
    <t>SEIXO ROLADO PARA APLICACAO EM CONCRETO (POSTO PEDREIRA/FORNECEDOR, SEM FRETE)</t>
  </si>
  <si>
    <t>0,5946</t>
  </si>
  <si>
    <t>283,3092</t>
  </si>
  <si>
    <t>0,8348</t>
  </si>
  <si>
    <t>C102971</t>
  </si>
  <si>
    <t>102969</t>
  </si>
  <si>
    <t>COMPRESSOR DE AR, VAZAO DE 10 PCM, RESERVATORIO 100 L, PRESSAO DE TRABALHO ENTRE 6,9 E 9,7 BAR, POTENCIA 2 HP, TENSAO 110/220 V - MATERIAIS NA OPERAÇÃO. AF_05/2023</t>
  </si>
  <si>
    <t>102968</t>
  </si>
  <si>
    <t>COMPRESSOR DE AR, VAZAO DE 10 PCM, RESERVATORIO 100 L, PRESSAO DE TRABALHO ENTRE 6,9 E 9,7 BAR, POTENCIA 2 HP, TENSAO 110/220 V - MANUTENÇÃO. AF_05/2023</t>
  </si>
  <si>
    <t>102967</t>
  </si>
  <si>
    <t>COMPRESSOR DE AR, VAZAO DE 10 PCM, RESERVATORIO 100 L, PRESSAO DE TRABALHO ENTRE 6,9 E 9,7 BAR, POTENCIA 2 HP, TENSAO 110/220 V - JUROS. AF_05/2023</t>
  </si>
  <si>
    <t>102966</t>
  </si>
  <si>
    <t>COMPRESSOR DE AR, VAZAO DE 10 PCM, RESERVATORIO 100 L, PRESSAO DE TRABALHO ENTRE 6,9 E 9,7 BAR, POTENCIA 2 HP, TENSAO 110/220 V - DEPRECIAÇÃO. AF_05/2023</t>
  </si>
  <si>
    <t>EVENTO 16</t>
  </si>
  <si>
    <t>C102970</t>
  </si>
  <si>
    <t>C88270</t>
  </si>
  <si>
    <t>95338</t>
  </si>
  <si>
    <t>CURSO DE CAPACITAÇÃO PARA IMPERMEABILIZADOR (ENCARGOS COMPLEMENTARES) - HORISTA</t>
  </si>
  <si>
    <t>5.1</t>
  </si>
  <si>
    <t>12873</t>
  </si>
  <si>
    <t>IMPERMEABILIZADOR (HORISTA)</t>
  </si>
  <si>
    <t>C88243</t>
  </si>
  <si>
    <t>95313</t>
  </si>
  <si>
    <t>CURSO DE CAPACITAÇÃO PARA AJUDANTE ESPECIALIZADO (ENCARGOS COMPLEMENTARES) - HORISTA</t>
  </si>
  <si>
    <t>242</t>
  </si>
  <si>
    <t>AJUDANTE ESPECIALIZADO (HORISTA)</t>
  </si>
  <si>
    <t>C87369</t>
  </si>
  <si>
    <t>12,1027589</t>
  </si>
  <si>
    <t>192,5171401</t>
  </si>
  <si>
    <t>1106</t>
  </si>
  <si>
    <t>CAL HIDRATADA CH-I PARA ARGAMASSAS</t>
  </si>
  <si>
    <t>171,1263467</t>
  </si>
  <si>
    <t>EVENTO 17</t>
  </si>
  <si>
    <t>1,1408423</t>
  </si>
  <si>
    <t>C95277</t>
  </si>
  <si>
    <t>95273</t>
  </si>
  <si>
    <t>POLIDORA DE PISO (POLITRIZ), PESO DE 100KG, DIÂMETRO 450 MM, MOTOR ELÉTRICO, POTÊNCIA 4 HP - JUROS. AF_05/2023</t>
  </si>
  <si>
    <t>5.2</t>
  </si>
  <si>
    <t>95272</t>
  </si>
  <si>
    <t>POLIDORA DE PISO (POLITRIZ), PESO DE 100KG, DIÂMETRO 450 MM, MOTOR ELÉTRICO, POTÊNCIA 4 HP - DEPRECIAÇÃO. AF_05/2023</t>
  </si>
  <si>
    <t>C95276</t>
  </si>
  <si>
    <t>95275</t>
  </si>
  <si>
    <t>POLIDORA DE PISO (POLITRIZ), PESO DE 100KG, DIÂMETRO 450 MM, MOTOR ELÉTRICO, POTÊNCIA 4 HP - MATERIAIS NA OPERAÇÃO. AF_05/2023</t>
  </si>
  <si>
    <t>95274</t>
  </si>
  <si>
    <t>POLIDORA DE PISO (POLITRIZ), PESO DE 100KG, DIÂMETRO 450 MM, MOTOR ELÉTRICO, POTÊNCIA 4 HP - MANUTENÇÃO. AF_05/2023</t>
  </si>
  <si>
    <t>C6259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</si>
  <si>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</si>
  <si>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</si>
  <si>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</si>
  <si>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</si>
  <si>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</si>
  <si>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</si>
  <si>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88282</t>
  </si>
  <si>
    <t>MOTORISTA DE CAMINHÃO COM ENCARGOS COMPLEMENTARES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</si>
  <si>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</si>
  <si>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</si>
  <si>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</si>
  <si>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</si>
  <si>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AUXILIAR (N2)</t>
  </si>
  <si>
    <t>C89030</t>
  </si>
  <si>
    <t>7622</t>
  </si>
  <si>
    <t>TRATOR DE ESTEIRAS, POTENCIA DE 100 HP, PESO OPERACIONAL DE 9,4 T, COM LAMINA COM CAPACIDADE DE 2,19 M3</t>
  </si>
  <si>
    <t>0,0000137</t>
  </si>
  <si>
    <t>C89029</t>
  </si>
  <si>
    <t>0,0000311</t>
  </si>
  <si>
    <t>C88324</t>
  </si>
  <si>
    <t>AUX (N3)</t>
  </si>
  <si>
    <t>95386</t>
  </si>
  <si>
    <t>CURSO DE CAPACITAÇÃO PARA TRATORISTA (ENCARGOS COMPLEMENTARES) - HORISTA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</si>
  <si>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</si>
  <si>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</si>
  <si>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</si>
  <si>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</si>
  <si>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4230</t>
  </si>
  <si>
    <t>OPERADOR DE MAQUINAS E TRATORES DIVERSOS - TERRAPLANAGEM (HORISTA)</t>
  </si>
  <si>
    <t>C53817</t>
  </si>
  <si>
    <t>4221</t>
  </si>
  <si>
    <t>OLEO DIESEL COMBUSTIVEL COMUM METROPOLITANO S-10 OU S-500</t>
  </si>
  <si>
    <t>10,44</t>
  </si>
  <si>
    <t>EVENTO 18</t>
  </si>
  <si>
    <t>C5724</t>
  </si>
  <si>
    <t>0,0000556</t>
  </si>
  <si>
    <t>C95390</t>
  </si>
  <si>
    <t>5.3</t>
  </si>
  <si>
    <t>0,00509</t>
  </si>
  <si>
    <t>C89880</t>
  </si>
  <si>
    <t>37763</t>
  </si>
  <si>
    <t>CAVALO MECANICO TRACAO 4X2, PESO BRUTO TOTAL 16000 KG, CAPACIDADE MAXIMA DE TRACAO *45000* KG, DISTANCIA ENTRE EIXOS *3,56* M, POTENCIA *330* CV (INCLUI CABINE E CHASSI, NAO INCLUI SEMIRREBOQUE)</t>
  </si>
  <si>
    <t>0,0000057</t>
  </si>
  <si>
    <t>37744</t>
  </si>
  <si>
    <t>SEMIRREBOQUE COM TRES EIXOS EM TANDEM TIPO BASCULANTE COM CACAMBA METALICA 18 M3 (INCLUI MONTAGEM, NAO INCLUI CAVALO MECANICO)</t>
  </si>
  <si>
    <t>0,0000059</t>
  </si>
  <si>
    <t>C89879</t>
  </si>
  <si>
    <t>0,0000141</t>
  </si>
  <si>
    <t>0,0000146</t>
  </si>
  <si>
    <t>C89878</t>
  </si>
  <si>
    <t>0,0000342</t>
  </si>
  <si>
    <t>0,0000603</t>
  </si>
  <si>
    <t>C88281</t>
  </si>
  <si>
    <t>95346</t>
  </si>
  <si>
    <t>CURSO DE CAPACITAÇÃO PARA MOTORISTA DE BASCULANTE (ENCARGOS COMPLEMENTARES) - HORISTA</t>
  </si>
  <si>
    <t>20020</t>
  </si>
  <si>
    <t>MOTORISTA DE CAMINHAO-BASCULANTE (HORISTA)</t>
  </si>
  <si>
    <t>C89882</t>
  </si>
  <si>
    <t>34</t>
  </si>
  <si>
    <t>C89881</t>
  </si>
  <si>
    <t>0,0000642</t>
  </si>
  <si>
    <t>0,0000849</t>
  </si>
  <si>
    <t>C88902</t>
  </si>
  <si>
    <t>14525</t>
  </si>
  <si>
    <t>ESCAVADEIRA HIDRAULICA SOBRE ESTEIRAS COM CACAMBA DE 1,20 M3, PESO OPERACIONAL 21 T, POTENCIA BRUTA 155 HP</t>
  </si>
  <si>
    <t>0,0000148</t>
  </si>
  <si>
    <t>C88900</t>
  </si>
  <si>
    <t>0,000056</t>
  </si>
  <si>
    <t>C88294</t>
  </si>
  <si>
    <t>95357</t>
  </si>
  <si>
    <t>CURSO DE CAPACITAÇÃO PARA OPERADOR DE ESCAVADEIRA (ENCARGOS COMPLEMENTARES) - HORISTA</t>
  </si>
  <si>
    <t>EVENTO 19</t>
  </si>
  <si>
    <t>EVENTO 20</t>
  </si>
  <si>
    <t>4234</t>
  </si>
  <si>
    <t>OPERADOR DE ESCAVADEIRA (HORISTA)</t>
  </si>
  <si>
    <t>C88904</t>
  </si>
  <si>
    <t>15,03</t>
  </si>
  <si>
    <t>C88903</t>
  </si>
  <si>
    <t>0,00007</t>
  </si>
  <si>
    <t>EQUIPAMENTOS NOVOS - BRINQUEDO PNE E PLACA</t>
  </si>
  <si>
    <t>C91274</t>
  </si>
  <si>
    <t>5.4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</si>
  <si>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</si>
  <si>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</si>
  <si>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0,0000143</t>
  </si>
  <si>
    <t>C91273</t>
  </si>
  <si>
    <t>0,0000533</t>
  </si>
  <si>
    <t>C91276</t>
  </si>
  <si>
    <t>4222</t>
  </si>
  <si>
    <t>GASOLINA COMUM</t>
  </si>
  <si>
    <t>C91275</t>
  </si>
  <si>
    <t>0,0000667</t>
  </si>
  <si>
    <t>C95378</t>
  </si>
  <si>
    <t>0,0212</t>
  </si>
  <si>
    <t>C95371</t>
  </si>
  <si>
    <t>C95330</t>
  </si>
  <si>
    <t>0,01154</t>
  </si>
  <si>
    <t>C95309</t>
  </si>
  <si>
    <t>0,01476</t>
  </si>
  <si>
    <t>C95314</t>
  </si>
  <si>
    <t>C95308</t>
  </si>
  <si>
    <t>C90583</t>
  </si>
  <si>
    <t>13896</t>
  </si>
  <si>
    <t>VIBRADOR DE IMERSAO, DIAMETRO DA PONTEIRA DE *45* MM, COM MOTOR ELETRICO TRIFASICO DE 2 HP (2 CV)</t>
  </si>
  <si>
    <t>0,0000296</t>
  </si>
  <si>
    <t>C90582</t>
  </si>
  <si>
    <t>0,000128</t>
  </si>
  <si>
    <t>C90585</t>
  </si>
  <si>
    <t>2705</t>
  </si>
  <si>
    <t>ENERGIA ELETRICA ATE 2000 KWH INDUSTRIAL, SEM DEMANDA</t>
  </si>
  <si>
    <t>KWH</t>
  </si>
  <si>
    <t>0,52</t>
  </si>
  <si>
    <t>C90584</t>
  </si>
  <si>
    <t>0,0001</t>
  </si>
  <si>
    <t>C95377</t>
  </si>
  <si>
    <t>C95320</t>
  </si>
  <si>
    <t>C95372</t>
  </si>
  <si>
    <t>C102969</t>
  </si>
  <si>
    <t>0,15</t>
  </si>
  <si>
    <t>C102968</t>
  </si>
  <si>
    <t>45300</t>
  </si>
  <si>
    <t>COMPRESSOR DE AR PROFISSIONAL 10 PCM, *110* L, 140 PSI, 110/220 VOLTS, MONOFASICO</t>
  </si>
  <si>
    <t>EVENTO 21</t>
  </si>
  <si>
    <t>5.5</t>
  </si>
  <si>
    <t>C102967</t>
  </si>
  <si>
    <t>C102966</t>
  </si>
  <si>
    <t>0,000072</t>
  </si>
  <si>
    <t>C95338</t>
  </si>
  <si>
    <t>C95313</t>
  </si>
  <si>
    <t>C95273</t>
  </si>
  <si>
    <t>13954</t>
  </si>
  <si>
    <t>POLIDORA DE PISO (POLITRIZ) ELETRICA, MOTOR MONOFASICO DE 4 HP, PESO DE 100 KG, DIAMETRO DO TRABALHO DE 450 MM</t>
  </si>
  <si>
    <t>C95272</t>
  </si>
  <si>
    <t>0,000064</t>
  </si>
  <si>
    <t>C95275</t>
  </si>
  <si>
    <t>2,54</t>
  </si>
  <si>
    <t>C95274</t>
  </si>
  <si>
    <t>0,00005</t>
  </si>
  <si>
    <t>C91361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</si>
  <si>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</si>
  <si>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</si>
  <si>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</si>
  <si>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ACO PARA TRANSPORTE DE AGUA COM CAPACIDADE DE 6 M3 (INCLUI MONTAGEM, NAO INCLUI CAMINHAO)</t>
  </si>
  <si>
    <t>0,0000058</t>
  </si>
  <si>
    <t>C91360</t>
  </si>
  <si>
    <t>6.1</t>
  </si>
  <si>
    <t>0,0000144</t>
  </si>
  <si>
    <t>C91359</t>
  </si>
  <si>
    <t>0,0000343</t>
  </si>
  <si>
    <t>0,0000551</t>
  </si>
  <si>
    <t>C88282</t>
  </si>
  <si>
    <t>95347</t>
  </si>
  <si>
    <t>CURSO DE CAPACITAÇÃO PARA MOTORISTA DE CAMINHÃO (ENCARGOS COMPLEMENTARES) - HORISTA</t>
  </si>
  <si>
    <t>4093</t>
  </si>
  <si>
    <t>MOTORISTA DE CAMINHAO (HORISTA)</t>
  </si>
  <si>
    <t>C53882</t>
  </si>
  <si>
    <t>0,0000643</t>
  </si>
  <si>
    <t>0,0000689</t>
  </si>
  <si>
    <t>C5747</t>
  </si>
  <si>
    <t>26,43</t>
  </si>
  <si>
    <t>EVENTO 22</t>
  </si>
  <si>
    <t>AUXILIAR (N3)</t>
  </si>
  <si>
    <t>C95386</t>
  </si>
  <si>
    <t>C95346</t>
  </si>
  <si>
    <t>C95357</t>
  </si>
  <si>
    <t>C95347</t>
  </si>
  <si>
    <t>6.2</t>
  </si>
  <si>
    <t>EVENTO 23</t>
  </si>
  <si>
    <t>EVENTO 24</t>
  </si>
  <si>
    <t>REVITALIZAÇÃO QUIOSQUE</t>
  </si>
  <si>
    <t>7.1</t>
  </si>
  <si>
    <t>MOBILIZAÇÃO</t>
  </si>
  <si>
    <t>CRONOGRAMA FÍSICO-FINANCEIRO</t>
  </si>
  <si>
    <t>ETAPA</t>
  </si>
  <si>
    <t>PREÇO (SEM BDI)</t>
  </si>
  <si>
    <t>PREÇO  (COM BDI)</t>
  </si>
  <si>
    <t>% SOBRE O TOTAL</t>
  </si>
  <si>
    <t>7.2</t>
  </si>
  <si>
    <t>A</t>
  </si>
  <si>
    <t>EVENTO 25</t>
  </si>
  <si>
    <t>PINTURA COBERTURA</t>
  </si>
  <si>
    <t>EVENTO 26</t>
  </si>
  <si>
    <t>EVENTO 27</t>
  </si>
  <si>
    <t>EVENTO 28</t>
  </si>
  <si>
    <t>EVENTO 29</t>
  </si>
  <si>
    <t>PINTURA EM ALVENARIAS</t>
  </si>
  <si>
    <r>
      <rPr>
        <b/>
        <sz val="16"/>
        <color rgb="FFFF0000"/>
        <rFont val="Arial"/>
      </rPr>
      <t>OBSERVAÇÃO:</t>
    </r>
    <r>
      <rPr>
        <sz val="16"/>
        <color rgb="FF000000"/>
        <rFont val="Arial"/>
      </rPr>
      <t xml:space="preserve"> Os EVENTOS especificadas para cada item só </t>
    </r>
    <r>
      <rPr>
        <u/>
        <sz val="16"/>
        <color rgb="FF000000"/>
        <rFont val="Arial"/>
      </rPr>
      <t>serão consideradas concluídos</t>
    </r>
    <r>
      <rPr>
        <sz val="16"/>
        <color rgb="FF000000"/>
        <rFont val="Arial"/>
      </rPr>
      <t xml:space="preserve"> quando todas as </t>
    </r>
    <r>
      <rPr>
        <u/>
        <sz val="16"/>
        <color rgb="FF000000"/>
        <rFont val="Arial"/>
      </rPr>
      <t>quantidades especificadas para cada subitem</t>
    </r>
    <r>
      <rPr>
        <sz val="16"/>
        <color rgb="FF000000"/>
        <rFont val="Arial"/>
      </rPr>
      <t xml:space="preserve"> a ele pertencentes </t>
    </r>
    <r>
      <rPr>
        <u/>
        <sz val="16"/>
        <color rgb="FF000000"/>
        <rFont val="Arial"/>
      </rPr>
      <t>estiverem executadas</t>
    </r>
    <r>
      <rPr>
        <sz val="16"/>
        <color rgb="FF000000"/>
        <rFont val="Arial"/>
      </rPr>
      <t xml:space="preserve"> (</t>
    </r>
    <r>
      <rPr>
        <i/>
        <sz val="16"/>
        <color rgb="FF000000"/>
        <rFont val="Arial"/>
      </rPr>
      <t>Exemplo: o EVENTO 1  só será considerado concluído após a execução de todos os quantitativos especificados nele para os subitens 1.1.1 a 1.1.4</t>
    </r>
    <r>
      <rPr>
        <sz val="16"/>
        <color rgb="FF000000"/>
        <rFont val="Arial"/>
      </rPr>
      <t>).</t>
    </r>
  </si>
  <si>
    <t>LIMPEZA DO PISO</t>
  </si>
  <si>
    <t>REVITALIZAÇÃO CORETO</t>
  </si>
  <si>
    <t>**</t>
  </si>
  <si>
    <t>TOTAL</t>
  </si>
  <si>
    <t>TOTAL (R$)</t>
  </si>
  <si>
    <t>TOTAL (%)</t>
  </si>
  <si>
    <t>TOTAL ACUMULADO ($)</t>
  </si>
  <si>
    <t>TOTAL ACUMULADO (%)</t>
  </si>
  <si>
    <t>Planilha</t>
  </si>
  <si>
    <t>Cronograma</t>
  </si>
  <si>
    <t>GUARDA-CORPO E CORRIMÃO</t>
  </si>
  <si>
    <t>CALÇADA EXTERNA E PASSEIO DA PRAÇA</t>
  </si>
  <si>
    <t>REVITALIZAÇÃO DE PINTURA RECREATIVA</t>
  </si>
  <si>
    <t>LIMPEZA GERAL</t>
  </si>
  <si>
    <t>SERVIÇOS COMPLEMENTARES</t>
  </si>
  <si>
    <t>PAISAGISMO</t>
  </si>
  <si>
    <t>MOBILIÁRIO</t>
  </si>
  <si>
    <t>ADMINISTRAÇÃO LOCAL</t>
  </si>
  <si>
    <t>8.1</t>
  </si>
  <si>
    <t>Acordão TCU 2622/2013</t>
  </si>
  <si>
    <t>Administração local (pagamento relativo a evolução física da obra – contempla engenheiro, mestre de obra e vigia)</t>
  </si>
  <si>
    <t>%</t>
  </si>
  <si>
    <t>Soma Coluna L / 2 + adm</t>
  </si>
  <si>
    <t>Total</t>
  </si>
  <si>
    <t>TABELAS DE REFERÊNCIA: CDHU 203 (08/26), SINAPI (08/26), SIURB (07/26 – publicado 09/26); – SEM DESONERAÇÃO</t>
  </si>
  <si>
    <t>Conferência</t>
  </si>
  <si>
    <t>Prefeitura Municipal de Sorocaba - CNPJ: 46.634.044/0001-74
SERPO
Avenida Rudolf Dafferner, nº 65– Alto da Boa Vista – CEP 18085-005 – Sorocaba/SP
Fone: (15) 3331-7030/3331-7031</t>
  </si>
  <si>
    <t>Á. Princip. de Interv.(m²):</t>
  </si>
  <si>
    <t>COMPOSIÇÕES</t>
  </si>
  <si>
    <t xml:space="preserve">PLACA EM LONA COM IMPRESSÃO DIGITAL E REQUADRO EM METALON </t>
  </si>
  <si>
    <t xml:space="preserve">BANHEIRO QUÍMICO MODELO STANDARD, COM MANUTENÇÃO CONFORME EXIGÊNCIAS DA CETESB </t>
  </si>
  <si>
    <t xml:space="preserve">LOCAÇÃO DE CONTAINER TIPO DEPÓSITO - ÁREA MÍNIMA DE 13,80 M² </t>
  </si>
  <si>
    <t xml:space="preserve">TELA PARA PROTEÇÃO DE OBRAS, MALHA 2 MM </t>
  </si>
  <si>
    <t xml:space="preserve">LOCAÇÃO PARA MUROS, CERCAS E ALAMBRADOS </t>
  </si>
  <si>
    <t xml:space="preserve">LOCAÇÃO DE VIAS, CALÇADAS, TANQUES E LAGOAS </t>
  </si>
  <si>
    <t xml:space="preserve">LIMPEZA MECANIZADA DE CAMADA VEGETAL, VEGETAÇÃO E PEQUENAS ÁRVORES (DIÂMETRO DE TRONCO MENOR QUE 0,20 M), COM TRATOR DE ESTEIRAS. AF_03/2024 </t>
  </si>
  <si>
    <t xml:space="preserve">ESCAVAÇÃO MANUAL EM SOLO DE 1ª E 2ª CATEGORIA EM CAMPO ABERTO </t>
  </si>
  <si>
    <t xml:space="preserve">ESCAVAÇÃO MANUAL EM SOLO DE 1ª E 2ª CATEGORIA EM VALA OU CAVA ALÉM DE 1,5 M </t>
  </si>
  <si>
    <t xml:space="preserve">CARGA, MANOBRA E DESCARGA DE SOLOS E MATERIAIS GRANULARES EM CAMINHÃO BASCULANTE 18 M³ - CARGA COM ESCAVADEIRA HIDRÁULICA (CAÇAMBA DE 1,20 M³ / 155 HP) E DESCARGA LIVRE (UNIDADE: M3). AF_02/2026 </t>
  </si>
  <si>
    <t xml:space="preserve">TRANSPORTE COM CAMINHÃO BASCULANTE DE 18 M³, EM VIA URBANA PAVIMENTADA, DMT ATÉ 30 KM (UNIDADE: M3XKM). AF_02/2026 </t>
  </si>
  <si>
    <t xml:space="preserve">TAXA DE DESTINAÇÃO DE RESÍDUO SÓLIDO EM ATERRO, TIPO SOLO/TERRA </t>
  </si>
  <si>
    <t xml:space="preserve">COMPACTAÇÃO MECÂNICA DE SOLO PARA EXECUÇÃO DE RADIER, PISO DE CONCRETO OU LAJE SOBRE SOLO, COM COMPACTADOR DE SOLOS TIPO PLACA VIBRATÓRIA. AF_07/2026 </t>
  </si>
  <si>
    <t xml:space="preserve">DEMOLIÇÃO DE ALVENARIA DE BLOCO FURADO, DE FORMA MANUAL, SEM REAPROVEITAMENTO. AF_09/2023 </t>
  </si>
  <si>
    <t xml:space="preserve">REMOÇÃO DE ENTULHO COM CAÇAMBA METÁLICA, INCLUSIVE CARGA MANUAL E DESCARGA EM BOTA-FORA </t>
  </si>
  <si>
    <t xml:space="preserve">RETIRADA E REINSTALAÇÃO DE BRINQUEDO CENTOPÉIA (GANGORRA) - ESTRUTURA METÁLICA </t>
  </si>
  <si>
    <t xml:space="preserve">RETIRADA E REINSTALAÇÃO DE BRINQUEDO CARROSSEL BASE FECHADA - ESTRUTURA METÁLICA </t>
  </si>
  <si>
    <t xml:space="preserve">RETIRADA E REINSTALAÇÃO DE BRINQUEDO BALANÇO 6 LUGARES - ESTRUTURA METÁLICA </t>
  </si>
  <si>
    <t xml:space="preserve">RETIRADA E REINSTALAÇÃO DE BRINQUEDO ESCALADA TIPO ARANHA - ESTRUTURA METÁLICA </t>
  </si>
  <si>
    <t xml:space="preserve">RETIRADA E REINSTALAÇÃO DE BRINQUEDO ESCORREGADOR 4 PRANCHAS TIPO DINOSSAURO - ESTRUTURA METÁLICA </t>
  </si>
  <si>
    <t xml:space="preserve">RETIRADA E REINSTALAÇÃO DE BRINQUEDO ESCALADA TIPO TRENZINHO - ESTRUTURA METÁLICA </t>
  </si>
  <si>
    <t xml:space="preserve">DRENO COM PEDRA BRITADA </t>
  </si>
  <si>
    <t xml:space="preserve">INC.27 - BASE DE CONCRETO FCK=15,00MPA PARA GUIAS, SARJETAS OU SARJETÕES </t>
  </si>
  <si>
    <t xml:space="preserve">LASTRO COM MATERIAL GRANULAR, APLICADO EM PISOS OU LAJES SOBRE SOLO, ESPESSURA DE *5 CM*. AF_01/2024 </t>
  </si>
  <si>
    <t xml:space="preserve">ASSENTAMENTO DE GUIA (MEIO-FIO) EM TRECHO CURVO, CONFECCIONADA EM CONCRETO PRÉ-FABRICADO, DIMENSÕES 100X15X13X30 CM (COMPRIMENTO X BASE INFERIOR X BASE SUPERIOR X ALTURA). AF_01/2024 </t>
  </si>
  <si>
    <t xml:space="preserve">IHD.23 - FORNECIMENTO E COLOCAÇÃO DE MANTA GEOTÊXTIL COM RESISTÊNCIA À TRAÇÃO LONGITUDINAL DE 7KN/M E TRAÇÃO TRANSVERSAL DE 6KN/M </t>
  </si>
  <si>
    <t xml:space="preserve">RV.11 - TANQUE DE AREIA - GENÉRICO - FORNECIMENTO E APLICAÇÃO DE AREIA LAVADA </t>
  </si>
  <si>
    <t xml:space="preserve">FABRICAÇÃO, MONTAGEM E DESMONTAGEM DE FORMA PARA RADIER, PISO DE CONCRETO OU LAJE SOBRE SOLO, EM MADEIRA SERRADA, 4 UTILIZAÇÕES. AF_07/2026 </t>
  </si>
  <si>
    <t xml:space="preserve">ARMAÇÃO PARA EXECUÇÃO DE RADIER, PISO DE CONCRETO OU LAJE SOBRE SOLO, COM USO DE TELA Q-92. AF_07/2026 </t>
  </si>
  <si>
    <t xml:space="preserve">CONCRETAGEM DE RADIER, PISO OU LAJE SOBRE SOLO, FCK 30 MPA - LANÇAMENTO, ADENSAMENTO E ACABAMENTO. AF_07/2026 </t>
  </si>
  <si>
    <t xml:space="preserve">CORTE DE JUNTA DE DILATAÇÃO, COM SERRA DE DISCO DIAMANTADO PARA PISOS </t>
  </si>
  <si>
    <t xml:space="preserve">GANGORRA ADAPTADA PARA CADEIRANTE – 1,50 X 3,00 M </t>
  </si>
  <si>
    <t xml:space="preserve">INSTALAÇÃO DE PLACA ORIENTATIVA SOBRE EXERCÍCIOS, 2,00M X 1,00M, EM TUBO DE AÇO CARBONO - PARA ACADEMIA AO AR LIVRE / ACADEMIA DA TERCEIRA IDADE - ATI, INSTALADO SOBRE SOLO. AF_10/2021 </t>
  </si>
  <si>
    <t xml:space="preserve">MONTAGEM E DESMONTAGEM DE ANDAIME TORRE METÁLICA COM ALTURA ATÉ 10 M </t>
  </si>
  <si>
    <t xml:space="preserve">ANDAIME TORRE METÁLICO (1,5 X 1,5 M) COM PISO METÁLICO </t>
  </si>
  <si>
    <t xml:space="preserve">LIXAMENTO MANUAL EM SUPERFÍCIES METÁLICAS EM OBRA. AF_01/2020 </t>
  </si>
  <si>
    <t xml:space="preserve">PINTURA COM TINTA ACRILICA DE FUNDO PULVERIZADA SOBRE SUPERFICIES METALICAS (EXCETO PERFIL) EXECUTADO EM OBRA (POR DEMAO). AF_01/2020 </t>
  </si>
  <si>
    <t xml:space="preserve">PINTURA COM TINTA ACRILICA DE ACABAMENTO PULVERIZADA SOBRE SUPERFICIES METALICAS (EXCETO PERFIL) EXECUTADO EM OBRA (02 DEMAOS). AF_01/2020 </t>
  </si>
  <si>
    <t xml:space="preserve">LIXAMENTO MANUAL DE SUPERFÍCIE DE CONCRETO </t>
  </si>
  <si>
    <t xml:space="preserve">TINTA ACRÍLICA TEXTURADA </t>
  </si>
  <si>
    <t xml:space="preserve">LIMPEZA DE SUPERFÍCIES COM HIDROJATEAMENTO </t>
  </si>
  <si>
    <t xml:space="preserve">DEMOLIÇÃO MANUAL DE REVESTIMENTO EM MASSA DE PAREDE OU TETO </t>
  </si>
  <si>
    <t xml:space="preserve">IMPERMEABILIZAÇÃO DE SUPERFÍCIE COM ARGAMASSA POLIMÉRICA / MEMBRANA ACRÍLICA, 3 DEMÃOS. AF_09/2023 </t>
  </si>
  <si>
    <t xml:space="preserve">EMBOÇO OU MASSA ÚNICA EM ARGAMASSA TRAÇO 1:2:8, PREPARO MANUAL, APLICADA MANUALMENTE EM PANOS CEGOS DE FACHADA (SEM PRESENÇA DE VÃOS), ESPESSURA DE 25 MM. AF_09/2022 </t>
  </si>
  <si>
    <t xml:space="preserve">FUNDO SELADOR ACRÍLICO, APLICAÇÃO MANUAL EM PAREDE, UMA DEMÃO. AF_04/2023 </t>
  </si>
  <si>
    <t xml:space="preserve">APLICAÇÃO MANUAL DE PINTURA COM TINTA TEXTURIZADA ACRÍLICA EM PAREDES EXTERNAS DE CASAS, DUAS CORES. AF_03/2024 </t>
  </si>
  <si>
    <t xml:space="preserve">CORRIMÃO SIMPLES FIXADO EM PAREDE, DIÂMETRO EXTERNO = 1 1/2", EM AÇO GALVANIZADO. AF_10/2025 </t>
  </si>
  <si>
    <t xml:space="preserve">PINTURA COM TINTA ALQUÍDICA DE FUNDO (TIPO ZARCÃO) APLICADA A ROLO OU PINCEL SOBRE SUPERFÍCIES METÁLICAS (EXCETO PERFIL) EXECUTADO EM OBRA (POR DEMÃO). AF_01/2020 </t>
  </si>
  <si>
    <t xml:space="preserve">PINTURA COM TINTA ALQUÍDICA DE ACABAMENTO (ESMALTE SINTÉTICO BRILHANTE) APLICADA A ROLO OU PINCEL SOBRE SUPERFÍCIES METÁLICAS (EXCETO PERFIL) EXECUTADO EM OBRA (POR DEMÃO). AF_01/2020 </t>
  </si>
  <si>
    <t xml:space="preserve">PREPARO DO PISO CIMENTADO PARA PINTURA - LIXAMENTO E LIMPEZA. AF_05/2021 </t>
  </si>
  <si>
    <t xml:space="preserve">RD.06 - CARACOL - DEMARCAÇÃO DE PISO </t>
  </si>
  <si>
    <t xml:space="preserve">RD.04 - AMARELINHA DEMARCAÇÃO DE PISO </t>
  </si>
  <si>
    <t xml:space="preserve">PINTURA DE PISO COM TINTA ACRÍLICA, APLICAÇÃO MANUAL, 2 DEMÃOS, INCLUSO FUNDO PREPARADOR. AF_05/2021 </t>
  </si>
  <si>
    <t xml:space="preserve">PLANTIO DE GRAMA ESMERALDA EM PLACAS (JARDINS E CANTEIROS) </t>
  </si>
  <si>
    <t xml:space="preserve">TERRA VEGETAL ORGÂNICA COMUM </t>
  </si>
  <si>
    <t xml:space="preserve">IRRIGAÇÃO MENSAL </t>
  </si>
  <si>
    <t xml:space="preserve">INSTALAÇÃO DE LIXEIRA METÁLICA DUPLA, CAPACIDADE DE 60 L, EM TUBO DE AÇO CARBONO E CESTOS EM CHAPA DE AÇO COM PINTURA ELETROSTÁTICA, SOBRE SOLO. AF_11/2021 </t>
  </si>
  <si>
    <t>NÃO ALTERAR ESSA ABA, TRATA-SE DE BASE DE DADOS PARA AS DEMAIS.
NÃO É NECESSÁRIA A IMPRESSÃO.</t>
  </si>
  <si>
    <t>1,7404</t>
  </si>
  <si>
    <t>0,5701</t>
  </si>
  <si>
    <t>1,0002</t>
  </si>
  <si>
    <t>6,9193</t>
  </si>
  <si>
    <t>6,9227</t>
  </si>
  <si>
    <t>7,9147</t>
  </si>
  <si>
    <t>14,648</t>
  </si>
</sst>
</file>

<file path=xl/styles.xml><?xml version="1.0" encoding="utf-8"?>
<styleSheet xmlns="http://schemas.openxmlformats.org/spreadsheetml/2006/main">
  <numFmts count="3">
    <numFmt numFmtId="164" formatCode="[$R$-416]\ #,##0.00;[Red]\-[$R$-416]\ #,##0.00"/>
    <numFmt numFmtId="165" formatCode="d/m/yyyy"/>
    <numFmt numFmtId="166" formatCode="0.0"/>
  </numFmts>
  <fonts count="31">
    <font>
      <sz val="10"/>
      <color rgb="FF000000"/>
      <name val="Liberation Sans1"/>
      <scheme val="minor"/>
    </font>
    <font>
      <sz val="12"/>
      <color rgb="FF000000"/>
      <name val="Arial"/>
    </font>
    <font>
      <sz val="10"/>
      <color rgb="FF000000"/>
      <name val="Liberation Sans1"/>
    </font>
    <font>
      <sz val="10"/>
      <name val="Liberation Sans1"/>
    </font>
    <font>
      <b/>
      <sz val="22"/>
      <color rgb="FFFF0000"/>
      <name val="Arial"/>
    </font>
    <font>
      <b/>
      <sz val="16"/>
      <color rgb="FF000000"/>
      <name val="Arial"/>
    </font>
    <font>
      <sz val="16"/>
      <color rgb="FF000000"/>
      <name val="Arial"/>
    </font>
    <font>
      <b/>
      <sz val="18"/>
      <color rgb="FF000000"/>
      <name val="Arial"/>
    </font>
    <font>
      <sz val="12"/>
      <color rgb="FFC9211E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sz val="12"/>
      <color rgb="FF000000"/>
      <name val="Arial"/>
    </font>
    <font>
      <b/>
      <sz val="14"/>
      <color theme="1"/>
      <name val="Arial"/>
    </font>
    <font>
      <b/>
      <u/>
      <sz val="16"/>
      <color rgb="FF000000"/>
      <name val="Arial"/>
    </font>
    <font>
      <i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sz val="16"/>
      <color rgb="FFFF0000"/>
      <name val="Arial"/>
    </font>
    <font>
      <sz val="14"/>
      <color theme="1"/>
      <name val="Arial"/>
    </font>
    <font>
      <u/>
      <sz val="16"/>
      <color rgb="FF000000"/>
      <name val="Arial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000000"/>
      <name val="Arial"/>
      <family val="2"/>
    </font>
    <font>
      <sz val="14"/>
      <name val="Liberation Sans1"/>
    </font>
    <font>
      <b/>
      <sz val="16"/>
      <color rgb="FF000000"/>
      <name val="Arial"/>
      <family val="2"/>
    </font>
    <font>
      <sz val="16"/>
      <name val="Liberation Sans1"/>
    </font>
    <font>
      <sz val="14"/>
      <color rgb="FF000000"/>
      <name val="Arial"/>
      <family val="2"/>
    </font>
    <font>
      <sz val="28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E2EFDA"/>
        <bgColor rgb="FFE2EFDA"/>
      </patternFill>
    </fill>
    <fill>
      <patternFill patternType="solid">
        <fgColor rgb="FFF2F2F2"/>
        <bgColor rgb="FFF2F2F2"/>
      </patternFill>
    </fill>
    <fill>
      <patternFill patternType="solid">
        <fgColor rgb="FFDDDDDD"/>
        <bgColor rgb="FFDDDDDD"/>
      </patternFill>
    </fill>
    <fill>
      <patternFill patternType="solid">
        <fgColor rgb="FFD9E1F2"/>
        <bgColor rgb="FFD9E1F2"/>
      </patternFill>
    </fill>
    <fill>
      <patternFill patternType="solid">
        <fgColor rgb="FFEAEAEA"/>
        <bgColor rgb="FFEAEAEA"/>
      </patternFill>
    </fill>
    <fill>
      <patternFill patternType="solid">
        <fgColor rgb="FFECECEC"/>
        <bgColor rgb="FFECECEC"/>
      </patternFill>
    </fill>
    <fill>
      <patternFill patternType="solid">
        <fgColor theme="0"/>
        <bgColor theme="0"/>
      </patternFill>
    </fill>
    <fill>
      <patternFill patternType="solid">
        <fgColor rgb="FFFFE599"/>
        <bgColor rgb="FFFFE599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</fills>
  <borders count="6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2">
    <xf numFmtId="0" fontId="0" fillId="0" borderId="0" xfId="0" applyFont="1" applyAlignme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/>
    <xf numFmtId="0" fontId="1" fillId="0" borderId="0" xfId="0" applyFont="1"/>
    <xf numFmtId="0" fontId="1" fillId="2" borderId="6" xfId="0" applyFont="1" applyFill="1" applyBorder="1"/>
    <xf numFmtId="0" fontId="1" fillId="2" borderId="8" xfId="0" applyFont="1" applyFill="1" applyBorder="1"/>
    <xf numFmtId="0" fontId="1" fillId="2" borderId="8" xfId="0" applyFont="1" applyFill="1" applyBorder="1" applyAlignment="1">
      <alignment wrapText="1"/>
    </xf>
    <xf numFmtId="4" fontId="1" fillId="2" borderId="8" xfId="0" applyNumberFormat="1" applyFont="1" applyFill="1" applyBorder="1" applyAlignment="1">
      <alignment horizontal="center"/>
    </xf>
    <xf numFmtId="164" fontId="1" fillId="2" borderId="8" xfId="0" applyNumberFormat="1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1" fillId="2" borderId="16" xfId="0" applyFont="1" applyFill="1" applyBorder="1" applyAlignment="1">
      <alignment wrapText="1"/>
    </xf>
    <xf numFmtId="4" fontId="1" fillId="2" borderId="16" xfId="0" applyNumberFormat="1" applyFont="1" applyFill="1" applyBorder="1" applyAlignment="1">
      <alignment horizontal="center"/>
    </xf>
    <xf numFmtId="164" fontId="1" fillId="2" borderId="16" xfId="0" applyNumberFormat="1" applyFont="1" applyFill="1" applyBorder="1"/>
    <xf numFmtId="165" fontId="5" fillId="2" borderId="27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30" xfId="0" applyFont="1" applyFill="1" applyBorder="1" applyAlignment="1">
      <alignment horizontal="left" vertical="center"/>
    </xf>
    <xf numFmtId="0" fontId="5" fillId="2" borderId="30" xfId="0" applyFont="1" applyFill="1" applyBorder="1" applyAlignment="1">
      <alignment vertical="center"/>
    </xf>
    <xf numFmtId="10" fontId="5" fillId="0" borderId="2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2" borderId="32" xfId="0" applyFont="1" applyFill="1" applyBorder="1" applyAlignment="1">
      <alignment vertical="center"/>
    </xf>
    <xf numFmtId="4" fontId="5" fillId="0" borderId="25" xfId="0" applyNumberFormat="1" applyFont="1" applyBorder="1" applyAlignment="1">
      <alignment horizontal="right" vertical="center"/>
    </xf>
    <xf numFmtId="0" fontId="1" fillId="2" borderId="32" xfId="0" applyFont="1" applyFill="1" applyBorder="1"/>
    <xf numFmtId="0" fontId="1" fillId="2" borderId="33" xfId="0" applyFont="1" applyFill="1" applyBorder="1" applyAlignment="1">
      <alignment wrapText="1"/>
    </xf>
    <xf numFmtId="0" fontId="1" fillId="2" borderId="33" xfId="0" applyFont="1" applyFill="1" applyBorder="1"/>
    <xf numFmtId="4" fontId="1" fillId="2" borderId="33" xfId="0" applyNumberFormat="1" applyFont="1" applyFill="1" applyBorder="1" applyAlignment="1">
      <alignment horizontal="center"/>
    </xf>
    <xf numFmtId="164" fontId="1" fillId="2" borderId="33" xfId="0" applyNumberFormat="1" applyFont="1" applyFill="1" applyBorder="1"/>
    <xf numFmtId="0" fontId="1" fillId="2" borderId="27" xfId="0" applyFont="1" applyFill="1" applyBorder="1"/>
    <xf numFmtId="0" fontId="2" fillId="0" borderId="0" xfId="0" applyFont="1"/>
    <xf numFmtId="0" fontId="8" fillId="0" borderId="0" xfId="0" applyFont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 wrapText="1"/>
    </xf>
    <xf numFmtId="4" fontId="11" fillId="6" borderId="30" xfId="0" applyNumberFormat="1" applyFont="1" applyFill="1" applyBorder="1" applyAlignment="1">
      <alignment horizontal="center" vertical="center"/>
    </xf>
    <xf numFmtId="164" fontId="12" fillId="6" borderId="30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8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 wrapText="1"/>
    </xf>
    <xf numFmtId="4" fontId="5" fillId="6" borderId="33" xfId="0" applyNumberFormat="1" applyFont="1" applyFill="1" applyBorder="1" applyAlignment="1">
      <alignment horizontal="center" vertical="center"/>
    </xf>
    <xf numFmtId="164" fontId="5" fillId="6" borderId="33" xfId="0" applyNumberFormat="1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left" vertical="center" wrapText="1"/>
    </xf>
    <xf numFmtId="4" fontId="5" fillId="2" borderId="33" xfId="0" applyNumberFormat="1" applyFont="1" applyFill="1" applyBorder="1" applyAlignment="1">
      <alignment horizontal="center" vertical="center"/>
    </xf>
    <xf numFmtId="164" fontId="5" fillId="2" borderId="33" xfId="0" applyNumberFormat="1" applyFont="1" applyFill="1" applyBorder="1" applyAlignment="1">
      <alignment horizontal="center" vertical="center"/>
    </xf>
    <xf numFmtId="164" fontId="5" fillId="2" borderId="27" xfId="0" applyNumberFormat="1" applyFont="1" applyFill="1" applyBorder="1" applyAlignment="1">
      <alignment horizontal="center" vertical="center"/>
    </xf>
    <xf numFmtId="164" fontId="5" fillId="2" borderId="30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left" vertical="center" wrapText="1"/>
    </xf>
    <xf numFmtId="4" fontId="6" fillId="2" borderId="30" xfId="0" applyNumberFormat="1" applyFont="1" applyFill="1" applyBorder="1" applyAlignment="1">
      <alignment horizontal="center" vertical="center" wrapText="1"/>
    </xf>
    <xf numFmtId="164" fontId="6" fillId="2" borderId="30" xfId="0" applyNumberFormat="1" applyFont="1" applyFill="1" applyBorder="1" applyAlignment="1">
      <alignment horizontal="center" vertical="center"/>
    </xf>
    <xf numFmtId="2" fontId="6" fillId="2" borderId="30" xfId="0" applyNumberFormat="1" applyFont="1" applyFill="1" applyBorder="1" applyAlignment="1">
      <alignment horizontal="center" vertical="center"/>
    </xf>
    <xf numFmtId="0" fontId="6" fillId="0" borderId="23" xfId="0" applyFont="1" applyBorder="1"/>
    <xf numFmtId="0" fontId="6" fillId="2" borderId="33" xfId="0" applyFont="1" applyFill="1" applyBorder="1" applyAlignment="1">
      <alignment horizontal="left" vertical="center" wrapText="1"/>
    </xf>
    <xf numFmtId="4" fontId="6" fillId="2" borderId="33" xfId="0" applyNumberFormat="1" applyFont="1" applyFill="1" applyBorder="1" applyAlignment="1">
      <alignment horizontal="center" vertical="center"/>
    </xf>
    <xf numFmtId="166" fontId="6" fillId="2" borderId="33" xfId="0" applyNumberFormat="1" applyFont="1" applyFill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166" fontId="6" fillId="2" borderId="8" xfId="0" applyNumberFormat="1" applyFont="1" applyFill="1" applyBorder="1" applyAlignment="1">
      <alignment horizontal="center" vertical="center"/>
    </xf>
    <xf numFmtId="0" fontId="1" fillId="0" borderId="30" xfId="0" applyFont="1" applyBorder="1"/>
    <xf numFmtId="0" fontId="6" fillId="2" borderId="33" xfId="0" applyFont="1" applyFill="1" applyBorder="1"/>
    <xf numFmtId="0" fontId="6" fillId="2" borderId="33" xfId="0" applyFont="1" applyFill="1" applyBorder="1" applyAlignment="1">
      <alignment horizontal="center" vertical="center" wrapText="1"/>
    </xf>
    <xf numFmtId="164" fontId="6" fillId="2" borderId="33" xfId="0" applyNumberFormat="1" applyFont="1" applyFill="1" applyBorder="1" applyAlignment="1">
      <alignment horizontal="center" vertical="center"/>
    </xf>
    <xf numFmtId="1" fontId="6" fillId="2" borderId="30" xfId="0" applyNumberFormat="1" applyFont="1" applyFill="1" applyBorder="1" applyAlignment="1">
      <alignment horizontal="center" vertical="center"/>
    </xf>
    <xf numFmtId="0" fontId="1" fillId="0" borderId="20" xfId="0" applyFont="1" applyBorder="1"/>
    <xf numFmtId="0" fontId="6" fillId="2" borderId="1" xfId="0" applyFont="1" applyFill="1" applyBorder="1"/>
    <xf numFmtId="0" fontId="6" fillId="2" borderId="2" xfId="0" applyFont="1" applyFill="1" applyBorder="1"/>
    <xf numFmtId="0" fontId="6" fillId="2" borderId="2" xfId="0" applyFont="1" applyFill="1" applyBorder="1" applyAlignment="1">
      <alignment horizontal="right"/>
    </xf>
    <xf numFmtId="0" fontId="6" fillId="2" borderId="7" xfId="0" applyFont="1" applyFill="1" applyBorder="1" applyAlignment="1">
      <alignment horizontal="right"/>
    </xf>
    <xf numFmtId="0" fontId="6" fillId="0" borderId="0" xfId="0" applyFont="1"/>
    <xf numFmtId="0" fontId="6" fillId="2" borderId="6" xfId="0" applyFont="1" applyFill="1" applyBorder="1"/>
    <xf numFmtId="0" fontId="6" fillId="2" borderId="8" xfId="0" applyFont="1" applyFill="1" applyBorder="1"/>
    <xf numFmtId="0" fontId="6" fillId="2" borderId="15" xfId="0" applyFont="1" applyFill="1" applyBorder="1"/>
    <xf numFmtId="0" fontId="6" fillId="2" borderId="16" xfId="0" applyFont="1" applyFill="1" applyBorder="1"/>
    <xf numFmtId="0" fontId="6" fillId="0" borderId="0" xfId="0" applyFont="1" applyAlignment="1">
      <alignment vertical="center"/>
    </xf>
    <xf numFmtId="0" fontId="5" fillId="2" borderId="49" xfId="0" applyFont="1" applyFill="1" applyBorder="1" applyAlignment="1">
      <alignment vertical="center"/>
    </xf>
    <xf numFmtId="10" fontId="5" fillId="2" borderId="27" xfId="0" applyNumberFormat="1" applyFont="1" applyFill="1" applyBorder="1" applyAlignment="1">
      <alignment vertical="center"/>
    </xf>
    <xf numFmtId="0" fontId="5" fillId="2" borderId="32" xfId="0" applyFont="1" applyFill="1" applyBorder="1"/>
    <xf numFmtId="0" fontId="6" fillId="2" borderId="33" xfId="0" applyFont="1" applyFill="1" applyBorder="1" applyAlignment="1">
      <alignment horizontal="left"/>
    </xf>
    <xf numFmtId="0" fontId="5" fillId="2" borderId="33" xfId="0" applyFont="1" applyFill="1" applyBorder="1"/>
    <xf numFmtId="10" fontId="5" fillId="2" borderId="27" xfId="0" applyNumberFormat="1" applyFont="1" applyFill="1" applyBorder="1"/>
    <xf numFmtId="0" fontId="17" fillId="3" borderId="43" xfId="0" applyFont="1" applyFill="1" applyBorder="1" applyAlignment="1">
      <alignment horizontal="center" vertical="center"/>
    </xf>
    <xf numFmtId="0" fontId="18" fillId="3" borderId="43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9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7" xfId="0" applyNumberFormat="1" applyFont="1" applyFill="1" applyBorder="1" applyAlignment="1">
      <alignment horizontal="center" vertical="center"/>
    </xf>
    <xf numFmtId="10" fontId="5" fillId="3" borderId="1" xfId="0" applyNumberFormat="1" applyFont="1" applyFill="1" applyBorder="1" applyAlignment="1">
      <alignment horizontal="center" vertical="center"/>
    </xf>
    <xf numFmtId="164" fontId="6" fillId="3" borderId="32" xfId="0" applyNumberFormat="1" applyFont="1" applyFill="1" applyBorder="1" applyAlignment="1">
      <alignment horizontal="center"/>
    </xf>
    <xf numFmtId="164" fontId="6" fillId="3" borderId="33" xfId="0" applyNumberFormat="1" applyFont="1" applyFill="1" applyBorder="1" applyAlignment="1">
      <alignment horizontal="center"/>
    </xf>
    <xf numFmtId="164" fontId="6" fillId="3" borderId="27" xfId="0" applyNumberFormat="1" applyFont="1" applyFill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/>
    <xf numFmtId="164" fontId="6" fillId="6" borderId="2" xfId="0" applyNumberFormat="1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5" fillId="6" borderId="49" xfId="0" applyFon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164" fontId="5" fillId="6" borderId="7" xfId="0" applyNumberFormat="1" applyFont="1" applyFill="1" applyBorder="1" applyAlignment="1">
      <alignment horizontal="center" vertical="center"/>
    </xf>
    <xf numFmtId="10" fontId="5" fillId="6" borderId="49" xfId="0" applyNumberFormat="1" applyFont="1" applyFill="1" applyBorder="1" applyAlignment="1">
      <alignment horizontal="center" vertical="center"/>
    </xf>
    <xf numFmtId="164" fontId="6" fillId="6" borderId="50" xfId="0" applyNumberFormat="1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164" fontId="5" fillId="2" borderId="16" xfId="0" applyNumberFormat="1" applyFont="1" applyFill="1" applyBorder="1" applyAlignment="1">
      <alignment horizontal="center" vertical="center"/>
    </xf>
    <xf numFmtId="164" fontId="5" fillId="2" borderId="42" xfId="0" applyNumberFormat="1" applyFont="1" applyFill="1" applyBorder="1" applyAlignment="1">
      <alignment horizontal="center" vertical="center"/>
    </xf>
    <xf numFmtId="164" fontId="5" fillId="2" borderId="43" xfId="0" applyNumberFormat="1" applyFont="1" applyFill="1" applyBorder="1" applyAlignment="1">
      <alignment horizontal="center" vertical="center"/>
    </xf>
    <xf numFmtId="10" fontId="6" fillId="2" borderId="43" xfId="0" applyNumberFormat="1" applyFont="1" applyFill="1" applyBorder="1" applyAlignment="1">
      <alignment horizontal="center"/>
    </xf>
    <xf numFmtId="10" fontId="6" fillId="2" borderId="15" xfId="0" applyNumberFormat="1" applyFont="1" applyFill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29" xfId="0" applyFont="1" applyBorder="1"/>
    <xf numFmtId="0" fontId="6" fillId="0" borderId="31" xfId="0" applyFont="1" applyBorder="1"/>
    <xf numFmtId="164" fontId="1" fillId="0" borderId="0" xfId="0" applyNumberFormat="1" applyFont="1"/>
    <xf numFmtId="0" fontId="20" fillId="10" borderId="8" xfId="0" applyFont="1" applyFill="1" applyBorder="1" applyAlignment="1">
      <alignment horizontal="center" vertical="center"/>
    </xf>
    <xf numFmtId="10" fontId="5" fillId="3" borderId="49" xfId="0" applyNumberFormat="1" applyFont="1" applyFill="1" applyBorder="1" applyAlignment="1">
      <alignment horizontal="center" vertical="center"/>
    </xf>
    <xf numFmtId="164" fontId="6" fillId="6" borderId="49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2" borderId="53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3" borderId="49" xfId="0" applyNumberFormat="1" applyFont="1" applyFill="1" applyBorder="1"/>
    <xf numFmtId="0" fontId="5" fillId="3" borderId="15" xfId="0" applyFont="1" applyFill="1" applyBorder="1" applyAlignment="1">
      <alignment horizontal="right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15" xfId="0" applyFont="1" applyFill="1" applyBorder="1"/>
    <xf numFmtId="0" fontId="5" fillId="3" borderId="42" xfId="0" applyFont="1" applyFill="1" applyBorder="1" applyAlignment="1">
      <alignment horizontal="center" vertical="center"/>
    </xf>
    <xf numFmtId="10" fontId="5" fillId="3" borderId="43" xfId="0" applyNumberFormat="1" applyFont="1" applyFill="1" applyBorder="1"/>
    <xf numFmtId="0" fontId="5" fillId="3" borderId="6" xfId="0" applyFont="1" applyFill="1" applyBorder="1" applyAlignment="1">
      <alignment horizontal="righ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8" xfId="0" applyFont="1" applyFill="1" applyBorder="1"/>
    <xf numFmtId="0" fontId="6" fillId="3" borderId="16" xfId="0" applyFont="1" applyFill="1" applyBorder="1" applyAlignment="1">
      <alignment horizontal="center" vertical="center"/>
    </xf>
    <xf numFmtId="0" fontId="6" fillId="3" borderId="16" xfId="0" applyFont="1" applyFill="1" applyBorder="1"/>
    <xf numFmtId="10" fontId="6" fillId="2" borderId="8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0" fontId="1" fillId="0" borderId="0" xfId="0" applyFont="1" applyAlignment="1">
      <alignment wrapText="1"/>
    </xf>
    <xf numFmtId="0" fontId="6" fillId="6" borderId="32" xfId="0" applyFont="1" applyFill="1" applyBorder="1"/>
    <xf numFmtId="0" fontId="6" fillId="6" borderId="33" xfId="0" applyFont="1" applyFill="1" applyBorder="1"/>
    <xf numFmtId="0" fontId="6" fillId="6" borderId="33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left" vertical="center" wrapText="1"/>
    </xf>
    <xf numFmtId="166" fontId="6" fillId="6" borderId="33" xfId="0" applyNumberFormat="1" applyFont="1" applyFill="1" applyBorder="1" applyAlignment="1">
      <alignment horizontal="center" vertical="center"/>
    </xf>
    <xf numFmtId="4" fontId="6" fillId="6" borderId="33" xfId="0" applyNumberFormat="1" applyFont="1" applyFill="1" applyBorder="1" applyAlignment="1">
      <alignment horizontal="center" vertical="center"/>
    </xf>
    <xf numFmtId="164" fontId="6" fillId="6" borderId="33" xfId="0" applyNumberFormat="1" applyFont="1" applyFill="1" applyBorder="1" applyAlignment="1">
      <alignment horizontal="center" vertical="center"/>
    </xf>
    <xf numFmtId="164" fontId="5" fillId="6" borderId="27" xfId="0" applyNumberFormat="1" applyFont="1" applyFill="1" applyBorder="1" applyAlignment="1">
      <alignment horizontal="center" vertical="center"/>
    </xf>
    <xf numFmtId="164" fontId="5" fillId="6" borderId="30" xfId="0" applyNumberFormat="1" applyFont="1" applyFill="1" applyBorder="1" applyAlignment="1">
      <alignment horizontal="center" vertical="center" wrapText="1"/>
    </xf>
    <xf numFmtId="164" fontId="5" fillId="6" borderId="30" xfId="0" applyNumberFormat="1" applyFont="1" applyFill="1" applyBorder="1" applyAlignment="1">
      <alignment horizontal="center" vertical="center"/>
    </xf>
    <xf numFmtId="10" fontId="6" fillId="2" borderId="30" xfId="0" applyNumberFormat="1" applyFont="1" applyFill="1" applyBorder="1" applyAlignment="1">
      <alignment horizontal="center" vertical="center"/>
    </xf>
    <xf numFmtId="164" fontId="6" fillId="2" borderId="32" xfId="0" applyNumberFormat="1" applyFont="1" applyFill="1" applyBorder="1" applyAlignment="1">
      <alignment horizontal="center" vertical="center"/>
    </xf>
    <xf numFmtId="164" fontId="6" fillId="2" borderId="27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0" fontId="6" fillId="2" borderId="8" xfId="0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/>
    </xf>
    <xf numFmtId="49" fontId="23" fillId="3" borderId="0" xfId="0" applyNumberFormat="1" applyFont="1" applyFill="1" applyAlignment="1">
      <alignment vertical="center" wrapText="1"/>
    </xf>
    <xf numFmtId="49" fontId="24" fillId="4" borderId="0" xfId="0" applyNumberFormat="1" applyFont="1" applyFill="1" applyAlignment="1">
      <alignment vertical="center" wrapText="1"/>
    </xf>
    <xf numFmtId="49" fontId="24" fillId="5" borderId="0" xfId="0" applyNumberFormat="1" applyFont="1" applyFill="1" applyAlignment="1">
      <alignment vertical="center" wrapText="1"/>
    </xf>
    <xf numFmtId="49" fontId="24" fillId="2" borderId="0" xfId="0" applyNumberFormat="1" applyFont="1" applyFill="1" applyAlignment="1">
      <alignment vertical="center" wrapText="1"/>
    </xf>
    <xf numFmtId="49" fontId="23" fillId="7" borderId="0" xfId="0" applyNumberFormat="1" applyFont="1" applyFill="1" applyAlignment="1">
      <alignment vertical="center" wrapText="1"/>
    </xf>
    <xf numFmtId="49" fontId="23" fillId="11" borderId="0" xfId="0" applyNumberFormat="1" applyFont="1" applyFill="1" applyAlignment="1">
      <alignment vertical="center" wrapText="1"/>
    </xf>
    <xf numFmtId="49" fontId="24" fillId="12" borderId="0" xfId="0" applyNumberFormat="1" applyFont="1" applyFill="1" applyAlignment="1">
      <alignment vertical="center" wrapText="1"/>
    </xf>
    <xf numFmtId="0" fontId="22" fillId="0" borderId="0" xfId="0" applyFont="1" applyAlignment="1">
      <alignment wrapText="1"/>
    </xf>
    <xf numFmtId="4" fontId="23" fillId="3" borderId="0" xfId="0" applyNumberFormat="1" applyFont="1" applyFill="1" applyAlignment="1">
      <alignment vertical="center" wrapText="1"/>
    </xf>
    <xf numFmtId="0" fontId="23" fillId="3" borderId="0" xfId="0" applyFont="1" applyFill="1" applyAlignment="1">
      <alignment vertical="center" wrapText="1"/>
    </xf>
    <xf numFmtId="4" fontId="24" fillId="4" borderId="0" xfId="0" applyNumberFormat="1" applyFont="1" applyFill="1" applyAlignment="1">
      <alignment vertical="center" wrapText="1"/>
    </xf>
    <xf numFmtId="0" fontId="24" fillId="4" borderId="0" xfId="0" applyFont="1" applyFill="1" applyAlignment="1">
      <alignment vertical="center" wrapText="1"/>
    </xf>
    <xf numFmtId="4" fontId="24" fillId="5" borderId="0" xfId="0" applyNumberFormat="1" applyFont="1" applyFill="1" applyAlignment="1">
      <alignment vertical="center" wrapText="1"/>
    </xf>
    <xf numFmtId="0" fontId="24" fillId="5" borderId="0" xfId="0" applyFont="1" applyFill="1" applyAlignment="1">
      <alignment vertical="center" wrapText="1"/>
    </xf>
    <xf numFmtId="4" fontId="24" fillId="2" borderId="0" xfId="0" applyNumberFormat="1" applyFont="1" applyFill="1" applyAlignment="1">
      <alignment vertical="center" wrapText="1"/>
    </xf>
    <xf numFmtId="0" fontId="24" fillId="2" borderId="0" xfId="0" applyFont="1" applyFill="1" applyAlignment="1">
      <alignment vertical="center" wrapText="1"/>
    </xf>
    <xf numFmtId="4" fontId="23" fillId="7" borderId="0" xfId="0" applyNumberFormat="1" applyFont="1" applyFill="1" applyAlignment="1">
      <alignment vertical="center" wrapText="1"/>
    </xf>
    <xf numFmtId="0" fontId="23" fillId="7" borderId="0" xfId="0" applyFont="1" applyFill="1" applyAlignment="1">
      <alignment vertical="center" wrapText="1"/>
    </xf>
    <xf numFmtId="4" fontId="23" fillId="11" borderId="0" xfId="0" applyNumberFormat="1" applyFont="1" applyFill="1" applyAlignment="1">
      <alignment vertical="center" wrapText="1"/>
    </xf>
    <xf numFmtId="0" fontId="23" fillId="11" borderId="0" xfId="0" applyFont="1" applyFill="1" applyAlignment="1">
      <alignment vertical="center" wrapText="1"/>
    </xf>
    <xf numFmtId="4" fontId="24" fillId="12" borderId="0" xfId="0" applyNumberFormat="1" applyFont="1" applyFill="1" applyAlignment="1">
      <alignment vertical="center" wrapText="1"/>
    </xf>
    <xf numFmtId="0" fontId="24" fillId="12" borderId="0" xfId="0" applyFont="1" applyFill="1" applyAlignment="1">
      <alignment vertical="center" wrapText="1"/>
    </xf>
    <xf numFmtId="49" fontId="24" fillId="0" borderId="0" xfId="0" applyNumberFormat="1" applyFont="1" applyAlignment="1">
      <alignment wrapText="1"/>
    </xf>
    <xf numFmtId="4" fontId="24" fillId="0" borderId="0" xfId="0" applyNumberFormat="1" applyFont="1" applyAlignment="1">
      <alignment wrapText="1"/>
    </xf>
    <xf numFmtId="0" fontId="25" fillId="2" borderId="30" xfId="0" applyFont="1" applyFill="1" applyBorder="1" applyAlignment="1">
      <alignment horizontal="left" vertical="center"/>
    </xf>
    <xf numFmtId="10" fontId="25" fillId="0" borderId="25" xfId="0" applyNumberFormat="1" applyFont="1" applyBorder="1" applyAlignment="1">
      <alignment horizontal="right" vertical="center"/>
    </xf>
    <xf numFmtId="4" fontId="25" fillId="0" borderId="25" xfId="0" applyNumberFormat="1" applyFont="1" applyBorder="1" applyAlignment="1">
      <alignment horizontal="right" vertical="center"/>
    </xf>
    <xf numFmtId="0" fontId="1" fillId="0" borderId="58" xfId="0" applyFont="1" applyBorder="1"/>
    <xf numFmtId="165" fontId="25" fillId="2" borderId="42" xfId="0" applyNumberFormat="1" applyFont="1" applyFill="1" applyBorder="1" applyAlignment="1">
      <alignment vertical="center"/>
    </xf>
    <xf numFmtId="0" fontId="1" fillId="2" borderId="59" xfId="0" applyFont="1" applyFill="1" applyBorder="1"/>
    <xf numFmtId="0" fontId="1" fillId="2" borderId="60" xfId="0" applyFont="1" applyFill="1" applyBorder="1"/>
    <xf numFmtId="0" fontId="1" fillId="2" borderId="60" xfId="0" applyFont="1" applyFill="1" applyBorder="1" applyAlignment="1">
      <alignment wrapText="1"/>
    </xf>
    <xf numFmtId="4" fontId="1" fillId="2" borderId="60" xfId="0" applyNumberFormat="1" applyFont="1" applyFill="1" applyBorder="1" applyAlignment="1">
      <alignment horizontal="center"/>
    </xf>
    <xf numFmtId="0" fontId="1" fillId="2" borderId="62" xfId="0" applyFont="1" applyFill="1" applyBorder="1"/>
    <xf numFmtId="0" fontId="1" fillId="2" borderId="17" xfId="0" applyFont="1" applyFill="1" applyBorder="1"/>
    <xf numFmtId="0" fontId="1" fillId="2" borderId="17" xfId="0" applyFont="1" applyFill="1" applyBorder="1" applyAlignment="1">
      <alignment wrapText="1"/>
    </xf>
    <xf numFmtId="4" fontId="1" fillId="2" borderId="17" xfId="0" applyNumberFormat="1" applyFont="1" applyFill="1" applyBorder="1" applyAlignment="1">
      <alignment horizontal="center"/>
    </xf>
    <xf numFmtId="0" fontId="1" fillId="2" borderId="64" xfId="0" applyFont="1" applyFill="1" applyBorder="1"/>
    <xf numFmtId="0" fontId="1" fillId="2" borderId="65" xfId="0" applyFont="1" applyFill="1" applyBorder="1"/>
    <xf numFmtId="0" fontId="1" fillId="2" borderId="65" xfId="0" applyFont="1" applyFill="1" applyBorder="1" applyAlignment="1">
      <alignment wrapText="1"/>
    </xf>
    <xf numFmtId="4" fontId="1" fillId="2" borderId="65" xfId="0" applyNumberFormat="1" applyFont="1" applyFill="1" applyBorder="1" applyAlignment="1">
      <alignment horizontal="center"/>
    </xf>
    <xf numFmtId="0" fontId="9" fillId="6" borderId="30" xfId="0" applyFont="1" applyFill="1" applyBorder="1" applyAlignment="1" applyProtection="1">
      <alignment horizontal="center" vertical="center"/>
      <protection hidden="1"/>
    </xf>
    <xf numFmtId="0" fontId="5" fillId="6" borderId="30" xfId="0" applyFont="1" applyFill="1" applyBorder="1" applyAlignment="1" applyProtection="1">
      <alignment horizontal="center" vertical="center"/>
      <protection hidden="1"/>
    </xf>
    <xf numFmtId="0" fontId="5" fillId="6" borderId="32" xfId="0" applyFont="1" applyFill="1" applyBorder="1" applyAlignment="1" applyProtection="1">
      <alignment horizontal="center" vertical="center"/>
      <protection hidden="1"/>
    </xf>
    <xf numFmtId="0" fontId="5" fillId="6" borderId="33" xfId="0" applyFont="1" applyFill="1" applyBorder="1" applyAlignment="1" applyProtection="1">
      <alignment horizontal="center" vertical="center"/>
      <protection hidden="1"/>
    </xf>
    <xf numFmtId="4" fontId="5" fillId="6" borderId="1" xfId="0" applyNumberFormat="1" applyFont="1" applyFill="1" applyBorder="1" applyAlignment="1" applyProtection="1">
      <alignment horizontal="center" vertical="center"/>
      <protection hidden="1"/>
    </xf>
    <xf numFmtId="4" fontId="5" fillId="6" borderId="2" xfId="0" applyNumberFormat="1" applyFont="1" applyFill="1" applyBorder="1" applyAlignment="1" applyProtection="1">
      <alignment horizontal="center" vertical="center"/>
      <protection hidden="1"/>
    </xf>
    <xf numFmtId="164" fontId="5" fillId="6" borderId="33" xfId="0" applyNumberFormat="1" applyFont="1" applyFill="1" applyBorder="1" applyAlignment="1" applyProtection="1">
      <alignment horizontal="center" vertical="center"/>
      <protection hidden="1"/>
    </xf>
    <xf numFmtId="0" fontId="5" fillId="6" borderId="27" xfId="0" applyFont="1" applyFill="1" applyBorder="1" applyAlignment="1" applyProtection="1">
      <alignment horizontal="center" vertical="center"/>
      <protection hidden="1"/>
    </xf>
    <xf numFmtId="0" fontId="5" fillId="8" borderId="32" xfId="0" applyFont="1" applyFill="1" applyBorder="1" applyAlignment="1" applyProtection="1">
      <alignment horizontal="center" vertical="center"/>
      <protection hidden="1"/>
    </xf>
    <xf numFmtId="0" fontId="5" fillId="8" borderId="33" xfId="0" applyFont="1" applyFill="1" applyBorder="1" applyAlignment="1" applyProtection="1">
      <alignment horizontal="left" vertical="center" wrapText="1"/>
      <protection hidden="1"/>
    </xf>
    <xf numFmtId="4" fontId="5" fillId="8" borderId="35" xfId="0" applyNumberFormat="1" applyFont="1" applyFill="1" applyBorder="1" applyAlignment="1" applyProtection="1">
      <alignment horizontal="center" vertical="center"/>
      <protection hidden="1"/>
    </xf>
    <xf numFmtId="164" fontId="5" fillId="8" borderId="33" xfId="0" applyNumberFormat="1" applyFont="1" applyFill="1" applyBorder="1" applyAlignment="1" applyProtection="1">
      <alignment horizontal="center" vertical="center"/>
      <protection hidden="1"/>
    </xf>
    <xf numFmtId="164" fontId="5" fillId="8" borderId="27" xfId="0" applyNumberFormat="1" applyFont="1" applyFill="1" applyBorder="1" applyAlignment="1" applyProtection="1">
      <alignment horizontal="center" vertical="center"/>
      <protection hidden="1"/>
    </xf>
    <xf numFmtId="0" fontId="6" fillId="0" borderId="36" xfId="0" applyFont="1" applyBorder="1" applyAlignment="1" applyProtection="1">
      <alignment horizontal="center" vertical="center"/>
      <protection hidden="1"/>
    </xf>
    <xf numFmtId="0" fontId="6" fillId="2" borderId="15" xfId="0" applyFont="1" applyFill="1" applyBorder="1" applyAlignment="1" applyProtection="1">
      <alignment horizontal="left" vertical="center" wrapText="1"/>
      <protection hidden="1"/>
    </xf>
    <xf numFmtId="4" fontId="6" fillId="8" borderId="37" xfId="0" applyNumberFormat="1" applyFont="1" applyFill="1" applyBorder="1" applyAlignment="1" applyProtection="1">
      <alignment horizontal="center" vertical="center"/>
      <protection hidden="1"/>
    </xf>
    <xf numFmtId="2" fontId="6" fillId="2" borderId="38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39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8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30" xfId="0" applyFont="1" applyBorder="1" applyAlignment="1" applyProtection="1">
      <alignment horizontal="center" vertical="center"/>
      <protection hidden="1"/>
    </xf>
    <xf numFmtId="0" fontId="6" fillId="2" borderId="32" xfId="0" applyFont="1" applyFill="1" applyBorder="1" applyAlignment="1" applyProtection="1">
      <alignment horizontal="left" vertical="center" wrapText="1"/>
      <protection hidden="1"/>
    </xf>
    <xf numFmtId="4" fontId="6" fillId="8" borderId="40" xfId="0" applyNumberFormat="1" applyFont="1" applyFill="1" applyBorder="1" applyAlignment="1" applyProtection="1">
      <alignment horizontal="center" vertical="center"/>
      <protection hidden="1"/>
    </xf>
    <xf numFmtId="2" fontId="6" fillId="9" borderId="37" xfId="0" applyNumberFormat="1" applyFont="1" applyFill="1" applyBorder="1" applyAlignment="1" applyProtection="1">
      <alignment horizontal="center" vertical="center" wrapText="1"/>
      <protection hidden="1"/>
    </xf>
    <xf numFmtId="2" fontId="6" fillId="9" borderId="41" xfId="0" applyNumberFormat="1" applyFont="1" applyFill="1" applyBorder="1" applyAlignment="1" applyProtection="1">
      <alignment horizontal="center" vertical="center" wrapText="1"/>
      <protection hidden="1"/>
    </xf>
    <xf numFmtId="4" fontId="6" fillId="8" borderId="41" xfId="0" applyNumberFormat="1" applyFont="1" applyFill="1" applyBorder="1" applyAlignment="1" applyProtection="1">
      <alignment horizontal="center" vertical="center"/>
      <protection hidden="1"/>
    </xf>
    <xf numFmtId="0" fontId="6" fillId="0" borderId="23" xfId="0" applyFont="1" applyBorder="1" applyProtection="1">
      <protection hidden="1"/>
    </xf>
    <xf numFmtId="0" fontId="6" fillId="2" borderId="33" xfId="0" applyFont="1" applyFill="1" applyBorder="1" applyAlignment="1" applyProtection="1">
      <alignment horizontal="left" vertical="center" wrapText="1"/>
      <protection hidden="1"/>
    </xf>
    <xf numFmtId="4" fontId="6" fillId="2" borderId="16" xfId="0" applyNumberFormat="1" applyFont="1" applyFill="1" applyBorder="1" applyAlignment="1" applyProtection="1">
      <alignment horizontal="center" vertical="center"/>
      <protection hidden="1"/>
    </xf>
    <xf numFmtId="4" fontId="6" fillId="2" borderId="33" xfId="0" applyNumberFormat="1" applyFont="1" applyFill="1" applyBorder="1" applyAlignment="1" applyProtection="1">
      <alignment horizontal="center" vertical="center"/>
      <protection hidden="1"/>
    </xf>
    <xf numFmtId="4" fontId="6" fillId="2" borderId="27" xfId="0" applyNumberFormat="1" applyFont="1" applyFill="1" applyBorder="1" applyAlignment="1" applyProtection="1">
      <alignment horizontal="center" vertical="center"/>
      <protection hidden="1"/>
    </xf>
    <xf numFmtId="0" fontId="5" fillId="8" borderId="15" xfId="0" applyFont="1" applyFill="1" applyBorder="1" applyAlignment="1" applyProtection="1">
      <alignment horizontal="center" vertical="center"/>
      <protection hidden="1"/>
    </xf>
    <xf numFmtId="0" fontId="5" fillId="8" borderId="16" xfId="0" applyFont="1" applyFill="1" applyBorder="1" applyAlignment="1" applyProtection="1">
      <alignment horizontal="left" vertical="center" wrapText="1"/>
      <protection hidden="1"/>
    </xf>
    <xf numFmtId="4" fontId="5" fillId="8" borderId="16" xfId="0" applyNumberFormat="1" applyFont="1" applyFill="1" applyBorder="1" applyAlignment="1" applyProtection="1">
      <alignment horizontal="center" vertical="center"/>
      <protection hidden="1"/>
    </xf>
    <xf numFmtId="164" fontId="5" fillId="8" borderId="16" xfId="0" applyNumberFormat="1" applyFont="1" applyFill="1" applyBorder="1" applyAlignment="1" applyProtection="1">
      <alignment horizontal="center" vertical="center"/>
      <protection hidden="1"/>
    </xf>
    <xf numFmtId="164" fontId="5" fillId="8" borderId="42" xfId="0" applyNumberFormat="1" applyFont="1" applyFill="1" applyBorder="1" applyAlignment="1" applyProtection="1">
      <alignment horizontal="center" vertical="center"/>
      <protection hidden="1"/>
    </xf>
    <xf numFmtId="0" fontId="5" fillId="6" borderId="15" xfId="0" applyFont="1" applyFill="1" applyBorder="1" applyAlignment="1" applyProtection="1">
      <alignment horizontal="center" vertical="center"/>
      <protection hidden="1"/>
    </xf>
    <xf numFmtId="0" fontId="5" fillId="6" borderId="16" xfId="0" applyFont="1" applyFill="1" applyBorder="1" applyAlignment="1" applyProtection="1">
      <alignment horizontal="center" vertical="center"/>
      <protection hidden="1"/>
    </xf>
    <xf numFmtId="4" fontId="5" fillId="6" borderId="16" xfId="0" applyNumberFormat="1" applyFont="1" applyFill="1" applyBorder="1" applyAlignment="1" applyProtection="1">
      <alignment horizontal="center" vertical="center"/>
      <protection hidden="1"/>
    </xf>
    <xf numFmtId="164" fontId="5" fillId="6" borderId="16" xfId="0" applyNumberFormat="1" applyFont="1" applyFill="1" applyBorder="1" applyAlignment="1" applyProtection="1">
      <alignment horizontal="center" vertical="center"/>
      <protection hidden="1"/>
    </xf>
    <xf numFmtId="0" fontId="5" fillId="6" borderId="42" xfId="0" applyFont="1" applyFill="1" applyBorder="1" applyAlignment="1" applyProtection="1">
      <alignment horizontal="center" vertical="center"/>
      <protection hidden="1"/>
    </xf>
    <xf numFmtId="4" fontId="5" fillId="8" borderId="33" xfId="0" applyNumberFormat="1" applyFont="1" applyFill="1" applyBorder="1" applyAlignment="1" applyProtection="1">
      <alignment horizontal="center" vertical="center"/>
      <protection hidden="1"/>
    </xf>
    <xf numFmtId="2" fontId="6" fillId="9" borderId="35" xfId="0" applyNumberFormat="1" applyFont="1" applyFill="1" applyBorder="1" applyAlignment="1" applyProtection="1">
      <alignment horizontal="center" vertical="center" wrapText="1"/>
      <protection hidden="1"/>
    </xf>
    <xf numFmtId="2" fontId="6" fillId="9" borderId="40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15" xfId="0" applyNumberFormat="1" applyFont="1" applyFill="1" applyBorder="1" applyAlignment="1" applyProtection="1">
      <alignment horizontal="center" vertical="center"/>
      <protection hidden="1"/>
    </xf>
    <xf numFmtId="2" fontId="6" fillId="10" borderId="8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30" xfId="0" applyFont="1" applyFill="1" applyBorder="1" applyAlignment="1" applyProtection="1">
      <alignment horizontal="left" vertical="center" wrapText="1"/>
      <protection hidden="1"/>
    </xf>
    <xf numFmtId="2" fontId="6" fillId="2" borderId="44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45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46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47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32" xfId="0" applyNumberFormat="1" applyFont="1" applyFill="1" applyBorder="1" applyAlignment="1" applyProtection="1">
      <alignment horizontal="center" vertical="center"/>
      <protection hidden="1"/>
    </xf>
    <xf numFmtId="2" fontId="6" fillId="2" borderId="48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51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52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4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2" borderId="6" xfId="0" applyFont="1" applyFill="1" applyBorder="1" applyAlignment="1" applyProtection="1">
      <alignment vertical="center"/>
      <protection hidden="1"/>
    </xf>
    <xf numFmtId="0" fontId="6" fillId="2" borderId="8" xfId="0" applyFont="1" applyFill="1" applyBorder="1" applyAlignment="1" applyProtection="1">
      <alignment vertical="center"/>
      <protection hidden="1"/>
    </xf>
    <xf numFmtId="0" fontId="1" fillId="2" borderId="8" xfId="0" applyFont="1" applyFill="1" applyBorder="1" applyAlignment="1" applyProtection="1">
      <alignment vertical="center"/>
      <protection hidden="1"/>
    </xf>
    <xf numFmtId="0" fontId="6" fillId="2" borderId="34" xfId="0" applyFont="1" applyFill="1" applyBorder="1" applyAlignment="1" applyProtection="1">
      <alignment vertical="center"/>
      <protection hidden="1"/>
    </xf>
    <xf numFmtId="0" fontId="1" fillId="0" borderId="18" xfId="0" applyFont="1" applyBorder="1" applyAlignment="1" applyProtection="1">
      <alignment vertical="center"/>
      <protection hidden="1"/>
    </xf>
    <xf numFmtId="0" fontId="1" fillId="2" borderId="16" xfId="0" applyFont="1" applyFill="1" applyBorder="1" applyProtection="1">
      <protection hidden="1"/>
    </xf>
    <xf numFmtId="0" fontId="1" fillId="0" borderId="0" xfId="0" applyFont="1" applyProtection="1"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" fillId="0" borderId="18" xfId="0" applyFont="1" applyBorder="1" applyProtection="1">
      <protection hidden="1"/>
    </xf>
    <xf numFmtId="0" fontId="1" fillId="2" borderId="8" xfId="0" applyFont="1" applyFill="1" applyBorder="1" applyProtection="1">
      <protection hidden="1"/>
    </xf>
    <xf numFmtId="164" fontId="1" fillId="2" borderId="8" xfId="0" applyNumberFormat="1" applyFont="1" applyFill="1" applyBorder="1" applyProtection="1">
      <protection hidden="1"/>
    </xf>
    <xf numFmtId="0" fontId="1" fillId="2" borderId="34" xfId="0" applyFont="1" applyFill="1" applyBorder="1" applyProtection="1">
      <protection hidden="1"/>
    </xf>
    <xf numFmtId="0" fontId="10" fillId="6" borderId="30" xfId="0" applyFont="1" applyFill="1" applyBorder="1" applyAlignment="1" applyProtection="1">
      <alignment horizontal="center" vertical="center" wrapText="1"/>
      <protection hidden="1"/>
    </xf>
    <xf numFmtId="0" fontId="15" fillId="6" borderId="30" xfId="0" applyFont="1" applyFill="1" applyBorder="1" applyAlignment="1" applyProtection="1">
      <alignment vertical="center"/>
      <protection hidden="1"/>
    </xf>
    <xf numFmtId="4" fontId="5" fillId="6" borderId="27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4" fontId="5" fillId="6" borderId="3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5" fillId="2" borderId="32" xfId="0" applyFont="1" applyFill="1" applyBorder="1" applyAlignment="1" applyProtection="1">
      <alignment horizontal="center" vertical="center" wrapText="1"/>
      <protection hidden="1"/>
    </xf>
    <xf numFmtId="4" fontId="5" fillId="2" borderId="27" xfId="0" applyNumberFormat="1" applyFont="1" applyFill="1" applyBorder="1" applyAlignment="1" applyProtection="1">
      <alignment horizontal="center" vertical="center"/>
      <protection hidden="1"/>
    </xf>
    <xf numFmtId="164" fontId="5" fillId="2" borderId="33" xfId="0" applyNumberFormat="1" applyFont="1" applyFill="1" applyBorder="1" applyAlignment="1" applyProtection="1">
      <alignment horizontal="center" vertical="center"/>
      <protection hidden="1"/>
    </xf>
    <xf numFmtId="164" fontId="5" fillId="2" borderId="27" xfId="0" applyNumberFormat="1" applyFont="1" applyFill="1" applyBorder="1" applyAlignment="1" applyProtection="1">
      <alignment horizontal="center" vertical="center"/>
      <protection hidden="1"/>
    </xf>
    <xf numFmtId="4" fontId="5" fillId="2" borderId="8" xfId="0" applyNumberFormat="1" applyFont="1" applyFill="1" applyBorder="1" applyAlignment="1" applyProtection="1">
      <alignment horizontal="center" vertical="center"/>
      <protection hidden="1"/>
    </xf>
    <xf numFmtId="4" fontId="5" fillId="2" borderId="30" xfId="0" applyNumberFormat="1" applyFont="1" applyFill="1" applyBorder="1" applyAlignment="1" applyProtection="1">
      <alignment horizontal="center" vertical="center"/>
      <protection hidden="1"/>
    </xf>
    <xf numFmtId="0" fontId="6" fillId="2" borderId="27" xfId="0" applyFont="1" applyFill="1" applyBorder="1" applyAlignment="1" applyProtection="1">
      <alignment horizontal="center" vertical="center"/>
      <protection hidden="1"/>
    </xf>
    <xf numFmtId="2" fontId="6" fillId="2" borderId="30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30" xfId="0" applyNumberFormat="1" applyFont="1" applyFill="1" applyBorder="1" applyAlignment="1" applyProtection="1">
      <alignment horizontal="center" vertical="center"/>
      <protection hidden="1"/>
    </xf>
    <xf numFmtId="166" fontId="6" fillId="2" borderId="33" xfId="0" applyNumberFormat="1" applyFont="1" applyFill="1" applyBorder="1" applyAlignment="1" applyProtection="1">
      <alignment horizontal="center" vertical="center"/>
      <protection hidden="1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6" fillId="2" borderId="30" xfId="0" applyFont="1" applyFill="1" applyBorder="1" applyAlignment="1" applyProtection="1">
      <alignment horizontal="center" vertical="center"/>
      <protection hidden="1"/>
    </xf>
    <xf numFmtId="166" fontId="6" fillId="2" borderId="8" xfId="0" applyNumberFormat="1" applyFont="1" applyFill="1" applyBorder="1" applyAlignment="1" applyProtection="1">
      <alignment horizontal="center" vertical="center"/>
      <protection hidden="1"/>
    </xf>
    <xf numFmtId="0" fontId="6" fillId="2" borderId="43" xfId="0" applyFont="1" applyFill="1" applyBorder="1" applyAlignment="1" applyProtection="1">
      <alignment horizontal="center" vertical="center"/>
      <protection hidden="1"/>
    </xf>
    <xf numFmtId="2" fontId="6" fillId="2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43" xfId="0" applyNumberFormat="1" applyFont="1" applyFill="1" applyBorder="1" applyAlignment="1" applyProtection="1">
      <alignment horizontal="center" vertical="center"/>
      <protection hidden="1"/>
    </xf>
    <xf numFmtId="0" fontId="1" fillId="0" borderId="20" xfId="0" applyFont="1" applyBorder="1" applyProtection="1">
      <protection hidden="1"/>
    </xf>
    <xf numFmtId="0" fontId="6" fillId="2" borderId="23" xfId="0" applyFont="1" applyFill="1" applyBorder="1" applyAlignment="1">
      <alignment horizontal="left" vertical="center"/>
    </xf>
    <xf numFmtId="0" fontId="3" fillId="0" borderId="24" xfId="0" applyFont="1" applyBorder="1"/>
    <xf numFmtId="0" fontId="3" fillId="0" borderId="25" xfId="0" applyFont="1" applyBorder="1"/>
    <xf numFmtId="0" fontId="6" fillId="2" borderId="23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/>
    </xf>
    <xf numFmtId="0" fontId="5" fillId="2" borderId="23" xfId="0" applyFont="1" applyFill="1" applyBorder="1" applyAlignment="1">
      <alignment horizontal="right" vertical="center" wrapText="1"/>
    </xf>
    <xf numFmtId="0" fontId="3" fillId="0" borderId="26" xfId="0" applyFont="1" applyBorder="1"/>
    <xf numFmtId="0" fontId="2" fillId="0" borderId="0" xfId="0" applyFont="1"/>
    <xf numFmtId="0" fontId="0" fillId="0" borderId="0" xfId="0" applyFont="1" applyAlignment="1"/>
    <xf numFmtId="0" fontId="6" fillId="2" borderId="23" xfId="0" applyFont="1" applyFill="1" applyBorder="1" applyAlignment="1">
      <alignment horizontal="center" vertical="center"/>
    </xf>
    <xf numFmtId="0" fontId="2" fillId="2" borderId="23" xfId="0" applyFont="1" applyFill="1" applyBorder="1"/>
    <xf numFmtId="0" fontId="2" fillId="2" borderId="3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5" fillId="2" borderId="11" xfId="0" applyFont="1" applyFill="1" applyBorder="1" applyAlignment="1">
      <alignment horizontal="right" vertical="top"/>
    </xf>
    <xf numFmtId="0" fontId="3" fillId="0" borderId="12" xfId="0" applyFont="1" applyBorder="1"/>
    <xf numFmtId="0" fontId="3" fillId="0" borderId="13" xfId="0" applyFont="1" applyBorder="1"/>
    <xf numFmtId="0" fontId="6" fillId="2" borderId="19" xfId="0" applyFont="1" applyFill="1" applyBorder="1" applyAlignment="1">
      <alignment horizontal="right" vertical="top"/>
    </xf>
    <xf numFmtId="0" fontId="3" fillId="0" borderId="21" xfId="0" applyFont="1" applyBorder="1"/>
    <xf numFmtId="0" fontId="3" fillId="0" borderId="22" xfId="0" applyFont="1" applyBorder="1"/>
    <xf numFmtId="0" fontId="7" fillId="0" borderId="23" xfId="0" applyFont="1" applyBorder="1" applyAlignment="1">
      <alignment horizontal="center" vertical="center"/>
    </xf>
    <xf numFmtId="0" fontId="5" fillId="2" borderId="23" xfId="0" applyFont="1" applyFill="1" applyBorder="1" applyAlignment="1">
      <alignment horizontal="right" vertical="center"/>
    </xf>
    <xf numFmtId="0" fontId="29" fillId="0" borderId="23" xfId="0" applyFont="1" applyBorder="1" applyAlignment="1">
      <alignment horizontal="left" vertical="center"/>
    </xf>
    <xf numFmtId="0" fontId="26" fillId="0" borderId="24" xfId="0" applyFont="1" applyBorder="1"/>
    <xf numFmtId="0" fontId="26" fillId="0" borderId="25" xfId="0" applyFont="1" applyBorder="1"/>
    <xf numFmtId="0" fontId="25" fillId="2" borderId="32" xfId="0" applyFont="1" applyFill="1" applyBorder="1" applyAlignment="1">
      <alignment horizontal="right" vertical="center"/>
    </xf>
    <xf numFmtId="0" fontId="25" fillId="2" borderId="33" xfId="0" applyFont="1" applyFill="1" applyBorder="1" applyAlignment="1">
      <alignment horizontal="right" vertical="center"/>
    </xf>
    <xf numFmtId="0" fontId="25" fillId="2" borderId="55" xfId="0" applyFont="1" applyFill="1" applyBorder="1" applyAlignment="1">
      <alignment horizontal="right" vertical="center"/>
    </xf>
    <xf numFmtId="0" fontId="25" fillId="2" borderId="57" xfId="0" applyFont="1" applyFill="1" applyBorder="1" applyAlignment="1">
      <alignment horizontal="right" vertical="center"/>
    </xf>
    <xf numFmtId="0" fontId="2" fillId="2" borderId="60" xfId="0" applyFont="1" applyFill="1" applyBorder="1"/>
    <xf numFmtId="0" fontId="3" fillId="0" borderId="60" xfId="0" applyFont="1" applyBorder="1"/>
    <xf numFmtId="0" fontId="3" fillId="0" borderId="61" xfId="0" applyFont="1" applyBorder="1"/>
    <xf numFmtId="0" fontId="27" fillId="2" borderId="17" xfId="0" applyFont="1" applyFill="1" applyBorder="1" applyAlignment="1">
      <alignment horizontal="right" vertical="top"/>
    </xf>
    <xf numFmtId="0" fontId="28" fillId="0" borderId="17" xfId="0" applyFont="1" applyBorder="1"/>
    <xf numFmtId="0" fontId="28" fillId="0" borderId="63" xfId="0" applyFont="1" applyBorder="1"/>
    <xf numFmtId="0" fontId="29" fillId="2" borderId="65" xfId="0" applyFont="1" applyFill="1" applyBorder="1" applyAlignment="1">
      <alignment horizontal="right" vertical="top"/>
    </xf>
    <xf numFmtId="0" fontId="26" fillId="0" borderId="65" xfId="0" applyFont="1" applyBorder="1"/>
    <xf numFmtId="0" fontId="26" fillId="0" borderId="66" xfId="0" applyFont="1" applyBorder="1"/>
    <xf numFmtId="0" fontId="27" fillId="0" borderId="55" xfId="0" applyFont="1" applyBorder="1" applyAlignment="1">
      <alignment horizontal="center" vertical="center"/>
    </xf>
    <xf numFmtId="0" fontId="28" fillId="0" borderId="57" xfId="0" applyFont="1" applyBorder="1"/>
    <xf numFmtId="0" fontId="28" fillId="0" borderId="42" xfId="0" applyFont="1" applyBorder="1"/>
    <xf numFmtId="0" fontId="19" fillId="13" borderId="9" xfId="0" applyFont="1" applyFill="1" applyBorder="1" applyAlignment="1" applyProtection="1">
      <alignment horizontal="center" vertical="center" wrapText="1"/>
      <protection hidden="1"/>
    </xf>
    <xf numFmtId="0" fontId="3" fillId="0" borderId="10" xfId="0" applyFont="1" applyBorder="1" applyProtection="1">
      <protection hidden="1"/>
    </xf>
    <xf numFmtId="0" fontId="3" fillId="0" borderId="14" xfId="0" applyFont="1" applyBorder="1" applyProtection="1">
      <protection hidden="1"/>
    </xf>
    <xf numFmtId="0" fontId="3" fillId="0" borderId="18" xfId="0" applyFont="1" applyBorder="1" applyProtection="1">
      <protection hidden="1"/>
    </xf>
    <xf numFmtId="0" fontId="0" fillId="0" borderId="0" xfId="0" applyFont="1" applyAlignment="1" applyProtection="1">
      <protection hidden="1"/>
    </xf>
    <xf numFmtId="0" fontId="3" fillId="0" borderId="20" xfId="0" applyFont="1" applyBorder="1" applyProtection="1">
      <protection hidden="1"/>
    </xf>
    <xf numFmtId="0" fontId="3" fillId="0" borderId="28" xfId="0" applyFont="1" applyBorder="1" applyProtection="1">
      <protection hidden="1"/>
    </xf>
    <xf numFmtId="0" fontId="3" fillId="0" borderId="29" xfId="0" applyFont="1" applyBorder="1" applyProtection="1">
      <protection hidden="1"/>
    </xf>
    <xf numFmtId="0" fontId="3" fillId="0" borderId="31" xfId="0" applyFont="1" applyBorder="1" applyProtection="1">
      <protection hidden="1"/>
    </xf>
    <xf numFmtId="0" fontId="5" fillId="6" borderId="23" xfId="0" applyFont="1" applyFill="1" applyBorder="1" applyAlignment="1" applyProtection="1">
      <alignment horizontal="center" vertical="center"/>
      <protection hidden="1"/>
    </xf>
    <xf numFmtId="0" fontId="3" fillId="0" borderId="25" xfId="0" applyFont="1" applyBorder="1" applyProtection="1">
      <protection hidden="1"/>
    </xf>
    <xf numFmtId="0" fontId="4" fillId="2" borderId="9" xfId="0" applyFont="1" applyFill="1" applyBorder="1" applyAlignment="1">
      <alignment horizontal="left" vertical="center"/>
    </xf>
    <xf numFmtId="0" fontId="3" fillId="0" borderId="10" xfId="0" applyFont="1" applyBorder="1"/>
    <xf numFmtId="0" fontId="3" fillId="0" borderId="14" xfId="0" applyFont="1" applyBorder="1"/>
    <xf numFmtId="0" fontId="3" fillId="0" borderId="18" xfId="0" applyFont="1" applyBorder="1"/>
    <xf numFmtId="0" fontId="3" fillId="0" borderId="20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31" xfId="0" applyFont="1" applyBorder="1"/>
    <xf numFmtId="0" fontId="30" fillId="2" borderId="56" xfId="0" applyFont="1" applyFill="1" applyBorder="1" applyAlignment="1">
      <alignment horizontal="center" vertical="center" wrapText="1"/>
    </xf>
    <xf numFmtId="0" fontId="30" fillId="2" borderId="56" xfId="0" applyFont="1" applyFill="1" applyBorder="1" applyAlignment="1">
      <alignment horizontal="center" vertical="center"/>
    </xf>
    <xf numFmtId="0" fontId="30" fillId="2" borderId="17" xfId="0" applyFont="1" applyFill="1" applyBorder="1" applyAlignment="1">
      <alignment horizontal="center" vertical="center"/>
    </xf>
    <xf numFmtId="0" fontId="30" fillId="2" borderId="57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3" fillId="0" borderId="17" xfId="0" applyFont="1" applyBorder="1"/>
    <xf numFmtId="0" fontId="5" fillId="2" borderId="11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0" fontId="5" fillId="3" borderId="55" xfId="0" applyFont="1" applyFill="1" applyBorder="1" applyAlignment="1">
      <alignment horizontal="center" vertical="center"/>
    </xf>
  </cellXfs>
  <cellStyles count="1">
    <cellStyle name="Normal" xfId="0" builtinId="0"/>
  </cellStyles>
  <dxfs count="31">
    <dxf>
      <font>
        <color rgb="FFCCCCCC"/>
        <name val="Liberation Sans1"/>
      </font>
      <fill>
        <patternFill patternType="solid">
          <fgColor rgb="FFCCCCCC"/>
          <bgColor rgb="FFCCCCCC"/>
        </patternFill>
      </fill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FFFFFF"/>
        <name val="Liberation Sans1"/>
      </font>
      <fill>
        <patternFill patternType="none"/>
      </fill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FFFFFF"/>
        <name val="Liberation Sans1"/>
      </font>
      <fill>
        <patternFill patternType="none"/>
      </fill>
    </dxf>
    <dxf>
      <font>
        <color rgb="FFFFFFFF"/>
        <name val="Liberation Sans1"/>
      </font>
      <fill>
        <patternFill patternType="none"/>
      </fill>
    </dxf>
    <dxf>
      <font>
        <color rgb="FFDDDDDD"/>
        <name val="Liberation Sans1"/>
      </font>
      <numFmt numFmtId="164" formatCode="[$R$-416]\ #,##0.00;[Red]\-[$R$-416]\ #,##0.00"/>
      <fill>
        <patternFill patternType="solid">
          <fgColor rgb="FFDDDDDD"/>
          <bgColor rgb="FFDDDDDD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70AD47"/>
        <name val="Liberation Sans1"/>
      </font>
      <fill>
        <patternFill patternType="none"/>
      </fill>
    </dxf>
    <dxf>
      <font>
        <b/>
        <color rgb="FFFF0000"/>
        <name val="Liberation Sans1"/>
      </font>
      <fill>
        <patternFill patternType="none"/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color rgb="FF000000"/>
        <name val="Liberation Sans1"/>
      </font>
      <fill>
        <patternFill patternType="solid">
          <fgColor rgb="FFECECEC"/>
          <bgColor rgb="FFECECEC"/>
        </patternFill>
      </fill>
    </dxf>
    <dxf>
      <font>
        <b/>
        <color rgb="FFFF0000"/>
        <name val="Liberation Sans1"/>
      </font>
      <fill>
        <patternFill patternType="none"/>
      </fill>
    </dxf>
    <dxf>
      <font>
        <b/>
        <color rgb="FFFFFFFF"/>
      </font>
      <fill>
        <patternFill patternType="solid">
          <fgColor rgb="FF990000"/>
          <bgColor rgb="FF990000"/>
        </patternFill>
      </fill>
    </dxf>
    <dxf>
      <font>
        <b/>
        <color rgb="FFFF0000"/>
      </font>
      <fill>
        <patternFill patternType="none"/>
      </fill>
    </dxf>
    <dxf>
      <font>
        <b/>
        <color rgb="FF228B22"/>
      </font>
      <fill>
        <patternFill patternType="none"/>
      </fill>
    </dxf>
    <dxf>
      <font>
        <b/>
        <color rgb="FF00B050"/>
        <name val="Liberation Sans1"/>
      </font>
      <fill>
        <patternFill patternType="none"/>
      </fill>
    </dxf>
    <dxf>
      <font>
        <b/>
        <color rgb="FFFF0000"/>
        <name val="Liberation Sans1"/>
      </font>
      <fill>
        <patternFill patternType="none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24" Type="http://schemas.microsoft.com/office/2017/10/relationships/person" Target="persons/person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57150</xdr:rowOff>
    </xdr:from>
    <xdr:ext cx="4171950" cy="8191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57150</xdr:rowOff>
    </xdr:from>
    <xdr:ext cx="4171950" cy="819150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5350" y="57150"/>
          <a:ext cx="417195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133350</xdr:rowOff>
    </xdr:from>
    <xdr:ext cx="4181475" cy="8096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Liberation Sans1"/>
        <a:ea typeface="Liberation Sans1"/>
        <a:cs typeface="Liberation Sans1"/>
      </a:majorFont>
      <a:minorFont>
        <a:latin typeface="Liberation Sans1"/>
        <a:ea typeface="Liberation Sans1"/>
        <a:cs typeface="Liberation Sans1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991"/>
  <sheetViews>
    <sheetView view="pageBreakPreview" topLeftCell="A106" zoomScale="60" zoomScaleNormal="40" workbookViewId="0">
      <selection activeCell="G17" sqref="G17"/>
    </sheetView>
  </sheetViews>
  <sheetFormatPr defaultColWidth="14.42578125" defaultRowHeight="15" customHeight="1"/>
  <cols>
    <col min="1" max="1" width="13.42578125" customWidth="1"/>
    <col min="2" max="2" width="18" customWidth="1"/>
    <col min="3" max="3" width="22.42578125" customWidth="1"/>
    <col min="4" max="4" width="95" customWidth="1"/>
    <col min="5" max="5" width="16.140625" customWidth="1"/>
    <col min="6" max="6" width="22.85546875" customWidth="1"/>
    <col min="7" max="7" width="22.140625" customWidth="1"/>
    <col min="8" max="8" width="25" customWidth="1"/>
    <col min="9" max="9" width="27.5703125" customWidth="1"/>
    <col min="10" max="10" width="26.7109375" customWidth="1"/>
    <col min="11" max="12" width="20.42578125" customWidth="1"/>
    <col min="13" max="13" width="33.28515625" customWidth="1"/>
    <col min="14" max="14" width="22.5703125" customWidth="1"/>
    <col min="15" max="15" width="24.28515625" customWidth="1"/>
    <col min="16" max="35" width="12.140625" customWidth="1"/>
  </cols>
  <sheetData>
    <row r="1" spans="1:35" ht="24.75" customHeight="1">
      <c r="A1" s="1"/>
      <c r="B1" s="2"/>
      <c r="C1" s="3"/>
      <c r="D1" s="2"/>
      <c r="E1" s="2"/>
      <c r="F1" s="4"/>
      <c r="G1" s="5"/>
      <c r="H1" s="311"/>
      <c r="I1" s="312"/>
      <c r="J1" s="313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35" ht="24.75" customHeight="1">
      <c r="A2" s="7"/>
      <c r="B2" s="8"/>
      <c r="C2" s="9"/>
      <c r="D2" s="8"/>
      <c r="E2" s="8"/>
      <c r="F2" s="10"/>
      <c r="G2" s="11"/>
      <c r="H2" s="314" t="s">
        <v>13</v>
      </c>
      <c r="I2" s="315"/>
      <c r="J2" s="31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24.75" customHeight="1">
      <c r="A3" s="12"/>
      <c r="B3" s="13"/>
      <c r="C3" s="14"/>
      <c r="D3" s="13"/>
      <c r="E3" s="13"/>
      <c r="F3" s="15"/>
      <c r="G3" s="16"/>
      <c r="H3" s="317" t="s">
        <v>16</v>
      </c>
      <c r="I3" s="318"/>
      <c r="J3" s="319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5" ht="24.75" customHeight="1">
      <c r="A4" s="320" t="s">
        <v>17</v>
      </c>
      <c r="B4" s="301"/>
      <c r="C4" s="301"/>
      <c r="D4" s="301"/>
      <c r="E4" s="301"/>
      <c r="F4" s="302"/>
      <c r="G4" s="321" t="s">
        <v>19</v>
      </c>
      <c r="H4" s="301"/>
      <c r="I4" s="306"/>
      <c r="J4" s="17">
        <v>46289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ht="24.75" customHeight="1">
      <c r="A5" s="19" t="s">
        <v>24</v>
      </c>
      <c r="B5" s="304" t="s">
        <v>25</v>
      </c>
      <c r="C5" s="301"/>
      <c r="D5" s="301"/>
      <c r="E5" s="301"/>
      <c r="F5" s="302"/>
      <c r="G5" s="321" t="s">
        <v>28</v>
      </c>
      <c r="H5" s="301"/>
      <c r="I5" s="306"/>
      <c r="J5" s="21">
        <v>0.2354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ht="24.75" customHeight="1">
      <c r="A6" s="19" t="s">
        <v>37</v>
      </c>
      <c r="B6" s="304" t="s">
        <v>38</v>
      </c>
      <c r="C6" s="301"/>
      <c r="D6" s="301"/>
      <c r="E6" s="301"/>
      <c r="F6" s="302"/>
      <c r="G6" s="305" t="s">
        <v>39</v>
      </c>
      <c r="H6" s="301"/>
      <c r="I6" s="306"/>
      <c r="J6" s="25">
        <v>311.55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ht="13.5" customHeight="1">
      <c r="A7" s="26"/>
      <c r="B7" s="6"/>
      <c r="C7" s="27"/>
      <c r="D7" s="28"/>
      <c r="E7" s="28"/>
      <c r="F7" s="29"/>
      <c r="G7" s="30"/>
      <c r="H7" s="28"/>
      <c r="I7" s="28"/>
      <c r="J7" s="31"/>
      <c r="K7" s="307"/>
      <c r="L7" s="308"/>
      <c r="M7" s="33"/>
      <c r="N7" s="33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</row>
    <row r="8" spans="1:35" ht="79.5" customHeight="1">
      <c r="A8" s="34" t="s">
        <v>47</v>
      </c>
      <c r="B8" s="34" t="s">
        <v>51</v>
      </c>
      <c r="C8" s="35" t="s">
        <v>52</v>
      </c>
      <c r="D8" s="34" t="s">
        <v>53</v>
      </c>
      <c r="E8" s="34" t="s">
        <v>54</v>
      </c>
      <c r="F8" s="36" t="s">
        <v>56</v>
      </c>
      <c r="G8" s="37" t="s">
        <v>57</v>
      </c>
      <c r="H8" s="35" t="s">
        <v>58</v>
      </c>
      <c r="I8" s="35" t="s">
        <v>59</v>
      </c>
      <c r="J8" s="35" t="s">
        <v>60</v>
      </c>
      <c r="K8" s="38" t="s">
        <v>61</v>
      </c>
      <c r="L8" s="38" t="s">
        <v>64</v>
      </c>
      <c r="M8" s="39" t="s">
        <v>65</v>
      </c>
      <c r="N8" s="33"/>
      <c r="O8" s="40" t="s">
        <v>72</v>
      </c>
      <c r="P8" s="6"/>
      <c r="Q8" s="6"/>
      <c r="R8" s="41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</row>
    <row r="9" spans="1:35" ht="39.75" customHeight="1">
      <c r="A9" s="42">
        <v>1</v>
      </c>
      <c r="B9" s="43"/>
      <c r="C9" s="44"/>
      <c r="D9" s="43" t="s">
        <v>80</v>
      </c>
      <c r="E9" s="43"/>
      <c r="F9" s="45"/>
      <c r="G9" s="46"/>
      <c r="H9" s="43"/>
      <c r="I9" s="43"/>
      <c r="J9" s="47"/>
      <c r="K9" s="48">
        <f t="shared" ref="K9:L9" si="0">I18</f>
        <v>17468.670000000002</v>
      </c>
      <c r="L9" s="48">
        <f t="shared" si="0"/>
        <v>21579.06</v>
      </c>
      <c r="M9" s="49" t="s">
        <v>104</v>
      </c>
      <c r="N9" s="50">
        <f>A9</f>
        <v>1</v>
      </c>
      <c r="O9" s="51" t="str">
        <f>IF(L9=SUM(L10:L18),"OK","NOK")</f>
        <v>OK</v>
      </c>
      <c r="P9" s="6"/>
      <c r="Q9" s="6"/>
      <c r="R9" s="6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</row>
    <row r="10" spans="1:35" ht="39.75" customHeight="1">
      <c r="A10" s="52" t="s">
        <v>123</v>
      </c>
      <c r="B10" s="53"/>
      <c r="C10" s="54"/>
      <c r="D10" s="55" t="s">
        <v>124</v>
      </c>
      <c r="E10" s="54"/>
      <c r="F10" s="56"/>
      <c r="G10" s="57"/>
      <c r="H10" s="58" t="s">
        <v>125</v>
      </c>
      <c r="I10" s="59">
        <f>SUBTOTAL(9,I11:I14)</f>
        <v>17191.830000000002</v>
      </c>
      <c r="J10" s="59">
        <f>SUBTOTAL(109,J11:J14)</f>
        <v>21238.170000000002</v>
      </c>
      <c r="K10" s="60">
        <f t="shared" ref="K10:L10" si="1">SUM(I11:I14)</f>
        <v>17191.830000000002</v>
      </c>
      <c r="L10" s="60">
        <f t="shared" si="1"/>
        <v>21238.170000000002</v>
      </c>
      <c r="M10" s="61"/>
      <c r="N10" s="41"/>
      <c r="O10" s="6"/>
      <c r="P10" s="6"/>
      <c r="Q10" s="6"/>
      <c r="R10" s="6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</row>
    <row r="11" spans="1:35" ht="60" customHeight="1">
      <c r="A11" s="62" t="s">
        <v>9</v>
      </c>
      <c r="B11" s="63" t="s">
        <v>11</v>
      </c>
      <c r="C11" s="64" t="s">
        <v>10</v>
      </c>
      <c r="D11" s="65" t="s">
        <v>1150</v>
      </c>
      <c r="E11" s="63" t="s">
        <v>14</v>
      </c>
      <c r="F11" s="66">
        <v>6</v>
      </c>
      <c r="G11" s="67">
        <v>450.11</v>
      </c>
      <c r="H11" s="67">
        <f t="shared" ref="H11:H14" si="2">TRUNC(G11*(1+$J$5),2)</f>
        <v>556.05999999999995</v>
      </c>
      <c r="I11" s="67">
        <f t="shared" ref="I11:I14" si="3">TRUNC(G11*F11,2)</f>
        <v>2700.66</v>
      </c>
      <c r="J11" s="67">
        <f t="shared" ref="J11:J14" si="4">TRUNC(H11*F11,2)</f>
        <v>3336.36</v>
      </c>
      <c r="K11" s="41"/>
      <c r="L11" s="41"/>
      <c r="M11" s="61"/>
      <c r="N11" s="41"/>
      <c r="O11" s="6"/>
      <c r="P11" s="6"/>
      <c r="Q11" s="6"/>
      <c r="R11" s="6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</row>
    <row r="12" spans="1:35" ht="60" customHeight="1">
      <c r="A12" s="62" t="s">
        <v>40</v>
      </c>
      <c r="B12" s="68" t="s">
        <v>41</v>
      </c>
      <c r="C12" s="64" t="s">
        <v>10</v>
      </c>
      <c r="D12" s="65" t="s">
        <v>1151</v>
      </c>
      <c r="E12" s="63" t="s">
        <v>43</v>
      </c>
      <c r="F12" s="66">
        <v>3</v>
      </c>
      <c r="G12" s="67">
        <v>1259.83</v>
      </c>
      <c r="H12" s="67">
        <f t="shared" si="2"/>
        <v>1556.39</v>
      </c>
      <c r="I12" s="67">
        <f t="shared" si="3"/>
        <v>3779.49</v>
      </c>
      <c r="J12" s="67">
        <f t="shared" si="4"/>
        <v>4669.17</v>
      </c>
      <c r="K12" s="41"/>
      <c r="L12" s="41"/>
      <c r="M12" s="61"/>
      <c r="N12" s="41"/>
      <c r="O12" s="6"/>
      <c r="P12" s="6"/>
      <c r="Q12" s="6"/>
      <c r="R12" s="6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</row>
    <row r="13" spans="1:35" ht="60" customHeight="1">
      <c r="A13" s="62" t="s">
        <v>48</v>
      </c>
      <c r="B13" s="63" t="s">
        <v>49</v>
      </c>
      <c r="C13" s="64" t="s">
        <v>10</v>
      </c>
      <c r="D13" s="65" t="s">
        <v>1152</v>
      </c>
      <c r="E13" s="63" t="s">
        <v>43</v>
      </c>
      <c r="F13" s="66">
        <v>3</v>
      </c>
      <c r="G13" s="67">
        <v>1010.89</v>
      </c>
      <c r="H13" s="67">
        <f t="shared" si="2"/>
        <v>1248.8499999999999</v>
      </c>
      <c r="I13" s="67">
        <f t="shared" si="3"/>
        <v>3032.67</v>
      </c>
      <c r="J13" s="67">
        <f t="shared" si="4"/>
        <v>3746.55</v>
      </c>
      <c r="K13" s="41"/>
      <c r="L13" s="41"/>
      <c r="M13" s="61"/>
      <c r="N13" s="41"/>
      <c r="O13" s="6"/>
      <c r="P13" s="6"/>
      <c r="Q13" s="6"/>
      <c r="R13" s="6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</row>
    <row r="14" spans="1:35" ht="39.75" customHeight="1">
      <c r="A14" s="62" t="s">
        <v>75</v>
      </c>
      <c r="B14" s="63" t="s">
        <v>77</v>
      </c>
      <c r="C14" s="64" t="s">
        <v>76</v>
      </c>
      <c r="D14" s="65" t="s">
        <v>1153</v>
      </c>
      <c r="E14" s="63" t="s">
        <v>14</v>
      </c>
      <c r="F14" s="66">
        <v>219.84</v>
      </c>
      <c r="G14" s="67">
        <v>34.93</v>
      </c>
      <c r="H14" s="67">
        <f t="shared" si="2"/>
        <v>43.15</v>
      </c>
      <c r="I14" s="67">
        <f t="shared" si="3"/>
        <v>7679.01</v>
      </c>
      <c r="J14" s="73">
        <f t="shared" si="4"/>
        <v>9486.09</v>
      </c>
      <c r="K14" s="6"/>
      <c r="L14" s="6"/>
      <c r="M14" s="75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ht="39.75" customHeight="1">
      <c r="A15" s="52" t="s">
        <v>253</v>
      </c>
      <c r="B15" s="53"/>
      <c r="C15" s="54"/>
      <c r="D15" s="55" t="s">
        <v>291</v>
      </c>
      <c r="E15" s="54"/>
      <c r="F15" s="56"/>
      <c r="G15" s="57"/>
      <c r="H15" s="58" t="s">
        <v>125</v>
      </c>
      <c r="I15" s="59">
        <f>SUBTOTAL(9,I16:I17)</f>
        <v>276.83999999999997</v>
      </c>
      <c r="J15" s="59">
        <f>SUBTOTAL(109,J16:J17)</f>
        <v>340.89</v>
      </c>
      <c r="K15" s="60">
        <f t="shared" ref="K15:L15" si="5">SUM(I16:I17)</f>
        <v>276.83999999999997</v>
      </c>
      <c r="L15" s="60">
        <f t="shared" si="5"/>
        <v>340.89</v>
      </c>
      <c r="M15" s="6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</row>
    <row r="16" spans="1:35" ht="39.75" customHeight="1">
      <c r="A16" s="62" t="s">
        <v>100</v>
      </c>
      <c r="B16" s="63" t="s">
        <v>101</v>
      </c>
      <c r="C16" s="64" t="s">
        <v>10</v>
      </c>
      <c r="D16" s="65" t="s">
        <v>1154</v>
      </c>
      <c r="E16" s="63" t="s">
        <v>34</v>
      </c>
      <c r="F16" s="66">
        <v>149.22999999999999</v>
      </c>
      <c r="G16" s="67">
        <v>1.6</v>
      </c>
      <c r="H16" s="67">
        <f t="shared" ref="H16:H17" si="6">TRUNC(G16*(1+$J$5),2)</f>
        <v>1.97</v>
      </c>
      <c r="I16" s="67">
        <f t="shared" ref="I16:I17" si="7">TRUNC(G16*F16,2)</f>
        <v>238.76</v>
      </c>
      <c r="J16" s="67">
        <f t="shared" ref="J16:J17" si="8">TRUNC(H16*F16,2)</f>
        <v>293.98</v>
      </c>
      <c r="K16" s="6"/>
      <c r="L16" s="6"/>
      <c r="M16" s="75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</row>
    <row r="17" spans="1:35" ht="39.75" customHeight="1">
      <c r="A17" s="62" t="s">
        <v>119</v>
      </c>
      <c r="B17" s="63" t="s">
        <v>120</v>
      </c>
      <c r="C17" s="64" t="s">
        <v>10</v>
      </c>
      <c r="D17" s="65" t="s">
        <v>1155</v>
      </c>
      <c r="E17" s="63" t="s">
        <v>14</v>
      </c>
      <c r="F17" s="66">
        <v>19.63</v>
      </c>
      <c r="G17" s="67">
        <v>1.94</v>
      </c>
      <c r="H17" s="67">
        <f t="shared" si="6"/>
        <v>2.39</v>
      </c>
      <c r="I17" s="67">
        <f t="shared" si="7"/>
        <v>38.08</v>
      </c>
      <c r="J17" s="67">
        <f t="shared" si="8"/>
        <v>46.91</v>
      </c>
      <c r="K17" s="6"/>
      <c r="L17" s="6"/>
      <c r="M17" s="75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1:35" ht="39.75" customHeight="1">
      <c r="A18" s="69"/>
      <c r="B18" s="76"/>
      <c r="C18" s="77"/>
      <c r="D18" s="70"/>
      <c r="E18" s="72"/>
      <c r="F18" s="71"/>
      <c r="G18" s="78"/>
      <c r="H18" s="58" t="s">
        <v>410</v>
      </c>
      <c r="I18" s="59">
        <f t="shared" ref="I18:J18" si="9">SUBTOTAL(9,I10:I17)</f>
        <v>17468.670000000002</v>
      </c>
      <c r="J18" s="59">
        <f t="shared" si="9"/>
        <v>21579.06</v>
      </c>
      <c r="K18" s="6"/>
      <c r="L18" s="6"/>
      <c r="M18" s="75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</row>
    <row r="19" spans="1:35" ht="39.75" customHeight="1">
      <c r="A19" s="42">
        <v>2</v>
      </c>
      <c r="B19" s="43"/>
      <c r="C19" s="44"/>
      <c r="D19" s="43" t="s">
        <v>418</v>
      </c>
      <c r="E19" s="43"/>
      <c r="F19" s="45"/>
      <c r="G19" s="46"/>
      <c r="H19" s="43"/>
      <c r="I19" s="43"/>
      <c r="J19" s="47"/>
      <c r="K19" s="48">
        <f t="shared" ref="K19:L19" si="10">I32</f>
        <v>24392.190000000002</v>
      </c>
      <c r="L19" s="48">
        <f t="shared" si="10"/>
        <v>30119.499999999993</v>
      </c>
      <c r="M19" s="75"/>
      <c r="N19" s="50">
        <f>A19</f>
        <v>2</v>
      </c>
      <c r="O19" s="51" t="str">
        <f>IF(L19=SUM(L20:L31),"OK","NOK")</f>
        <v>OK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</row>
    <row r="20" spans="1:35" ht="39.75" customHeight="1">
      <c r="A20" s="52" t="s">
        <v>283</v>
      </c>
      <c r="B20" s="53"/>
      <c r="C20" s="54"/>
      <c r="D20" s="55" t="s">
        <v>440</v>
      </c>
      <c r="E20" s="54"/>
      <c r="F20" s="56"/>
      <c r="G20" s="57"/>
      <c r="H20" s="58" t="s">
        <v>125</v>
      </c>
      <c r="I20" s="59">
        <f t="shared" ref="I20:J20" si="11">SUBTOTAL(9,I21)</f>
        <v>305.16000000000003</v>
      </c>
      <c r="J20" s="59">
        <f t="shared" si="11"/>
        <v>373.42</v>
      </c>
      <c r="K20" s="60">
        <f t="shared" ref="K20:L20" si="12">SUM(I21)</f>
        <v>305.16000000000003</v>
      </c>
      <c r="L20" s="60">
        <f t="shared" si="12"/>
        <v>373.42</v>
      </c>
      <c r="M20" s="6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</row>
    <row r="21" spans="1:35" ht="79.5" customHeight="1">
      <c r="A21" s="62" t="s">
        <v>146</v>
      </c>
      <c r="B21" s="79">
        <v>98525</v>
      </c>
      <c r="C21" s="64" t="s">
        <v>147</v>
      </c>
      <c r="D21" s="65" t="s">
        <v>1156</v>
      </c>
      <c r="E21" s="63" t="s">
        <v>14</v>
      </c>
      <c r="F21" s="66">
        <v>401.53</v>
      </c>
      <c r="G21" s="67">
        <v>0.76</v>
      </c>
      <c r="H21" s="67">
        <f>TRUNC(G21*(1+$J$5),2)</f>
        <v>0.93</v>
      </c>
      <c r="I21" s="67">
        <f>TRUNC(G21*F21,2)</f>
        <v>305.16000000000003</v>
      </c>
      <c r="J21" s="67">
        <f>TRUNC(H21*F21,2)</f>
        <v>373.42</v>
      </c>
      <c r="K21" s="41"/>
      <c r="L21" s="41"/>
      <c r="M21" s="75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spans="1:35" ht="39.75" customHeight="1">
      <c r="A22" s="52" t="s">
        <v>317</v>
      </c>
      <c r="B22" s="53"/>
      <c r="C22" s="54"/>
      <c r="D22" s="55" t="s">
        <v>477</v>
      </c>
      <c r="E22" s="54"/>
      <c r="F22" s="56"/>
      <c r="G22" s="57"/>
      <c r="H22" s="58" t="s">
        <v>125</v>
      </c>
      <c r="I22" s="59">
        <f t="shared" ref="I22:J22" si="13">SUBTOTAL(9,I23:I28)</f>
        <v>23068.63</v>
      </c>
      <c r="J22" s="59">
        <f t="shared" si="13"/>
        <v>28487.999999999996</v>
      </c>
      <c r="K22" s="60">
        <f t="shared" ref="K22:L22" si="14">SUM(I23:I28)</f>
        <v>23068.63</v>
      </c>
      <c r="L22" s="60">
        <f t="shared" si="14"/>
        <v>28487.999999999996</v>
      </c>
      <c r="M22" s="6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</row>
    <row r="23" spans="1:35" ht="60" customHeight="1">
      <c r="A23" s="62" t="s">
        <v>163</v>
      </c>
      <c r="B23" s="63" t="s">
        <v>164</v>
      </c>
      <c r="C23" s="64" t="s">
        <v>10</v>
      </c>
      <c r="D23" s="65" t="s">
        <v>1157</v>
      </c>
      <c r="E23" s="63" t="s">
        <v>166</v>
      </c>
      <c r="F23" s="66">
        <v>155.71</v>
      </c>
      <c r="G23" s="67">
        <v>59.75</v>
      </c>
      <c r="H23" s="67">
        <f t="shared" ref="H23:H28" si="15">TRUNC(G23*(1+$J$5),2)</f>
        <v>73.81</v>
      </c>
      <c r="I23" s="67">
        <f t="shared" ref="I23:I28" si="16">TRUNC(G23*F23,2)</f>
        <v>9303.67</v>
      </c>
      <c r="J23" s="67">
        <f t="shared" ref="J23:J28" si="17">TRUNC(H23*F23,2)</f>
        <v>11492.95</v>
      </c>
      <c r="K23" s="6"/>
      <c r="L23" s="6"/>
      <c r="M23" s="75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</row>
    <row r="24" spans="1:35" ht="60" customHeight="1">
      <c r="A24" s="62" t="s">
        <v>171</v>
      </c>
      <c r="B24" s="63" t="s">
        <v>172</v>
      </c>
      <c r="C24" s="64" t="s">
        <v>10</v>
      </c>
      <c r="D24" s="65" t="s">
        <v>1158</v>
      </c>
      <c r="E24" s="63" t="s">
        <v>166</v>
      </c>
      <c r="F24" s="66">
        <v>1.98</v>
      </c>
      <c r="G24" s="67">
        <v>92.73</v>
      </c>
      <c r="H24" s="67">
        <f t="shared" si="15"/>
        <v>114.55</v>
      </c>
      <c r="I24" s="67">
        <f t="shared" si="16"/>
        <v>183.6</v>
      </c>
      <c r="J24" s="67">
        <f t="shared" si="17"/>
        <v>226.8</v>
      </c>
      <c r="K24" s="6"/>
      <c r="L24" s="6"/>
      <c r="M24" s="7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ht="99.75" customHeight="1">
      <c r="A25" s="62" t="s">
        <v>176</v>
      </c>
      <c r="B25" s="79">
        <v>100980</v>
      </c>
      <c r="C25" s="64" t="s">
        <v>147</v>
      </c>
      <c r="D25" s="65" t="s">
        <v>1159</v>
      </c>
      <c r="E25" s="63" t="s">
        <v>166</v>
      </c>
      <c r="F25" s="66">
        <v>222.21</v>
      </c>
      <c r="G25" s="67">
        <v>6.88</v>
      </c>
      <c r="H25" s="67">
        <f t="shared" si="15"/>
        <v>8.49</v>
      </c>
      <c r="I25" s="67">
        <f t="shared" si="16"/>
        <v>1528.8</v>
      </c>
      <c r="J25" s="67">
        <f t="shared" si="17"/>
        <v>1886.56</v>
      </c>
      <c r="K25" s="6"/>
      <c r="L25" s="6"/>
      <c r="M25" s="7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</row>
    <row r="26" spans="1:35" ht="79.5" customHeight="1">
      <c r="A26" s="62" t="s">
        <v>192</v>
      </c>
      <c r="B26" s="79">
        <v>95877</v>
      </c>
      <c r="C26" s="64" t="s">
        <v>147</v>
      </c>
      <c r="D26" s="65" t="s">
        <v>1160</v>
      </c>
      <c r="E26" s="63" t="s">
        <v>195</v>
      </c>
      <c r="F26" s="66">
        <v>2222.1</v>
      </c>
      <c r="G26" s="67">
        <v>2.09</v>
      </c>
      <c r="H26" s="67">
        <f t="shared" si="15"/>
        <v>2.58</v>
      </c>
      <c r="I26" s="67">
        <f t="shared" si="16"/>
        <v>4644.18</v>
      </c>
      <c r="J26" s="67">
        <f t="shared" si="17"/>
        <v>5733.01</v>
      </c>
      <c r="K26" s="6"/>
      <c r="L26" s="6"/>
      <c r="M26" s="75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1:35" ht="60" customHeight="1">
      <c r="A27" s="62" t="s">
        <v>199</v>
      </c>
      <c r="B27" s="63" t="s">
        <v>200</v>
      </c>
      <c r="C27" s="64" t="s">
        <v>10</v>
      </c>
      <c r="D27" s="65" t="s">
        <v>1161</v>
      </c>
      <c r="E27" s="63" t="s">
        <v>166</v>
      </c>
      <c r="F27" s="66">
        <v>222.21</v>
      </c>
      <c r="G27" s="67">
        <v>31.37</v>
      </c>
      <c r="H27" s="67">
        <f t="shared" si="15"/>
        <v>38.75</v>
      </c>
      <c r="I27" s="67">
        <f t="shared" si="16"/>
        <v>6970.72</v>
      </c>
      <c r="J27" s="67">
        <f t="shared" si="17"/>
        <v>8610.6299999999992</v>
      </c>
      <c r="K27" s="6"/>
      <c r="L27" s="6"/>
      <c r="M27" s="75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</row>
    <row r="28" spans="1:35" ht="99.75" customHeight="1">
      <c r="A28" s="62" t="s">
        <v>204</v>
      </c>
      <c r="B28" s="63">
        <v>97084</v>
      </c>
      <c r="C28" s="64" t="s">
        <v>147</v>
      </c>
      <c r="D28" s="65" t="s">
        <v>1162</v>
      </c>
      <c r="E28" s="63" t="s">
        <v>14</v>
      </c>
      <c r="F28" s="66">
        <v>401.53</v>
      </c>
      <c r="G28" s="67">
        <v>1.0900000000000001</v>
      </c>
      <c r="H28" s="67">
        <f t="shared" si="15"/>
        <v>1.34</v>
      </c>
      <c r="I28" s="67">
        <f t="shared" si="16"/>
        <v>437.66</v>
      </c>
      <c r="J28" s="67">
        <f t="shared" si="17"/>
        <v>538.04999999999995</v>
      </c>
      <c r="K28" s="6"/>
      <c r="L28" s="6"/>
      <c r="M28" s="75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</row>
    <row r="29" spans="1:35" ht="39.75" customHeight="1">
      <c r="A29" s="52" t="s">
        <v>450</v>
      </c>
      <c r="B29" s="53"/>
      <c r="C29" s="54"/>
      <c r="D29" s="55" t="s">
        <v>633</v>
      </c>
      <c r="E29" s="54"/>
      <c r="F29" s="56"/>
      <c r="G29" s="57"/>
      <c r="H29" s="58" t="s">
        <v>125</v>
      </c>
      <c r="I29" s="59">
        <f t="shared" ref="I29:J29" si="18">SUBTOTAL(9,I30:I31)</f>
        <v>1018.4</v>
      </c>
      <c r="J29" s="59">
        <f t="shared" si="18"/>
        <v>1258.08</v>
      </c>
      <c r="K29" s="60">
        <f t="shared" ref="K29:L29" si="19">SUM(I30:I31)</f>
        <v>1018.4</v>
      </c>
      <c r="L29" s="60">
        <f t="shared" si="19"/>
        <v>1258.08</v>
      </c>
      <c r="M29" s="6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</row>
    <row r="30" spans="1:35" ht="60" customHeight="1">
      <c r="A30" s="62" t="s">
        <v>218</v>
      </c>
      <c r="B30" s="79">
        <v>97622</v>
      </c>
      <c r="C30" s="64" t="s">
        <v>147</v>
      </c>
      <c r="D30" s="65" t="s">
        <v>1163</v>
      </c>
      <c r="E30" s="63" t="s">
        <v>166</v>
      </c>
      <c r="F30" s="66">
        <v>4</v>
      </c>
      <c r="G30" s="67">
        <v>83.84</v>
      </c>
      <c r="H30" s="67">
        <f t="shared" ref="H30:H31" si="20">TRUNC(G30*(1+$J$5),2)</f>
        <v>103.57</v>
      </c>
      <c r="I30" s="67">
        <f t="shared" ref="I30:I31" si="21">TRUNC(G30*F30,2)</f>
        <v>335.36</v>
      </c>
      <c r="J30" s="67">
        <f t="shared" ref="J30:J31" si="22">TRUNC(H30*F30,2)</f>
        <v>414.28</v>
      </c>
      <c r="K30" s="6"/>
      <c r="L30" s="6"/>
      <c r="M30" s="75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1:35" ht="60" customHeight="1">
      <c r="A31" s="62" t="s">
        <v>224</v>
      </c>
      <c r="B31" s="63" t="s">
        <v>225</v>
      </c>
      <c r="C31" s="64" t="s">
        <v>76</v>
      </c>
      <c r="D31" s="65" t="s">
        <v>1164</v>
      </c>
      <c r="E31" s="63" t="s">
        <v>166</v>
      </c>
      <c r="F31" s="66">
        <v>4</v>
      </c>
      <c r="G31" s="67">
        <v>170.76</v>
      </c>
      <c r="H31" s="67">
        <f t="shared" si="20"/>
        <v>210.95</v>
      </c>
      <c r="I31" s="67">
        <f t="shared" si="21"/>
        <v>683.04</v>
      </c>
      <c r="J31" s="67">
        <f t="shared" si="22"/>
        <v>843.8</v>
      </c>
      <c r="K31" s="6"/>
      <c r="L31" s="6"/>
      <c r="M31" s="75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5" ht="39.75" customHeight="1">
      <c r="A32" s="69"/>
      <c r="B32" s="76"/>
      <c r="C32" s="77"/>
      <c r="D32" s="70"/>
      <c r="E32" s="72"/>
      <c r="F32" s="71"/>
      <c r="G32" s="78"/>
      <c r="H32" s="58" t="s">
        <v>410</v>
      </c>
      <c r="I32" s="59">
        <f t="shared" ref="I32:J32" si="23">SUBTOTAL(9,I20:I31)</f>
        <v>24392.190000000002</v>
      </c>
      <c r="J32" s="59">
        <f t="shared" si="23"/>
        <v>30119.499999999993</v>
      </c>
      <c r="K32" s="6"/>
      <c r="L32" s="6"/>
      <c r="M32" s="75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ht="39.75" customHeight="1">
      <c r="A33" s="42">
        <v>3</v>
      </c>
      <c r="B33" s="43"/>
      <c r="C33" s="44"/>
      <c r="D33" s="43" t="s">
        <v>700</v>
      </c>
      <c r="E33" s="43"/>
      <c r="F33" s="45"/>
      <c r="G33" s="46"/>
      <c r="H33" s="43"/>
      <c r="I33" s="43"/>
      <c r="J33" s="47"/>
      <c r="K33" s="48">
        <f t="shared" ref="K33:L33" si="24">I56</f>
        <v>67186.399999999994</v>
      </c>
      <c r="L33" s="48">
        <f t="shared" si="24"/>
        <v>82998.760000000009</v>
      </c>
      <c r="M33" s="75"/>
      <c r="N33" s="50">
        <f>A33</f>
        <v>3</v>
      </c>
      <c r="O33" s="51" t="str">
        <f>IF(L33=SUM(L34:L55),"OK","NOK")</f>
        <v>OK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ht="39.75" customHeight="1">
      <c r="A34" s="52" t="s">
        <v>499</v>
      </c>
      <c r="B34" s="53"/>
      <c r="C34" s="54"/>
      <c r="D34" s="55" t="s">
        <v>703</v>
      </c>
      <c r="E34" s="54"/>
      <c r="F34" s="56"/>
      <c r="G34" s="57"/>
      <c r="H34" s="58" t="s">
        <v>125</v>
      </c>
      <c r="I34" s="59">
        <f t="shared" ref="I34:J34" si="25">SUBTOTAL(9,I35:I40)</f>
        <v>16740.789999999997</v>
      </c>
      <c r="J34" s="59">
        <f t="shared" si="25"/>
        <v>20681.539999999997</v>
      </c>
      <c r="K34" s="60">
        <f t="shared" ref="K34:L34" si="26">SUM(I35:I40)</f>
        <v>16740.789999999997</v>
      </c>
      <c r="L34" s="60">
        <f t="shared" si="26"/>
        <v>20681.539999999997</v>
      </c>
      <c r="M34" s="6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</row>
    <row r="35" spans="1:35" ht="60" customHeight="1">
      <c r="A35" s="62" t="s">
        <v>233</v>
      </c>
      <c r="B35" s="63" t="s">
        <v>235</v>
      </c>
      <c r="C35" s="64" t="s">
        <v>234</v>
      </c>
      <c r="D35" s="65" t="s">
        <v>1165</v>
      </c>
      <c r="E35" s="63" t="s">
        <v>237</v>
      </c>
      <c r="F35" s="66">
        <v>1</v>
      </c>
      <c r="G35" s="67">
        <v>6363.3600000000006</v>
      </c>
      <c r="H35" s="67">
        <f t="shared" ref="H35:H40" si="27">TRUNC(G35*(1+$J$5),2)</f>
        <v>7861.29</v>
      </c>
      <c r="I35" s="67">
        <f t="shared" ref="I35:I40" si="28">TRUNC(G35*F35,2)</f>
        <v>6363.36</v>
      </c>
      <c r="J35" s="67">
        <f t="shared" ref="J35:J40" si="29">TRUNC(H35*F35,2)</f>
        <v>7861.29</v>
      </c>
      <c r="K35" s="41"/>
      <c r="L35" s="41"/>
      <c r="M35" s="75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ht="60" customHeight="1">
      <c r="A36" s="62" t="s">
        <v>250</v>
      </c>
      <c r="B36" s="63" t="s">
        <v>251</v>
      </c>
      <c r="C36" s="64" t="s">
        <v>234</v>
      </c>
      <c r="D36" s="65" t="s">
        <v>1166</v>
      </c>
      <c r="E36" s="63" t="s">
        <v>237</v>
      </c>
      <c r="F36" s="66">
        <v>1</v>
      </c>
      <c r="G36" s="67">
        <v>1853.13</v>
      </c>
      <c r="H36" s="67">
        <f t="shared" si="27"/>
        <v>2289.35</v>
      </c>
      <c r="I36" s="67">
        <f t="shared" si="28"/>
        <v>1853.13</v>
      </c>
      <c r="J36" s="67">
        <f t="shared" si="29"/>
        <v>2289.35</v>
      </c>
      <c r="K36" s="41"/>
      <c r="L36" s="41"/>
      <c r="M36" s="75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ht="60" customHeight="1">
      <c r="A37" s="62" t="s">
        <v>258</v>
      </c>
      <c r="B37" s="63" t="s">
        <v>259</v>
      </c>
      <c r="C37" s="64" t="s">
        <v>234</v>
      </c>
      <c r="D37" s="65" t="s">
        <v>1167</v>
      </c>
      <c r="E37" s="63" t="s">
        <v>237</v>
      </c>
      <c r="F37" s="66">
        <v>1</v>
      </c>
      <c r="G37" s="67">
        <v>1374.98</v>
      </c>
      <c r="H37" s="67">
        <f t="shared" si="27"/>
        <v>1698.65</v>
      </c>
      <c r="I37" s="67">
        <f t="shared" si="28"/>
        <v>1374.98</v>
      </c>
      <c r="J37" s="67">
        <f t="shared" si="29"/>
        <v>1698.65</v>
      </c>
      <c r="K37" s="41"/>
      <c r="L37" s="41"/>
      <c r="M37" s="75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ht="60" customHeight="1">
      <c r="A38" s="62" t="s">
        <v>266</v>
      </c>
      <c r="B38" s="63" t="s">
        <v>267</v>
      </c>
      <c r="C38" s="64" t="s">
        <v>234</v>
      </c>
      <c r="D38" s="65" t="s">
        <v>1168</v>
      </c>
      <c r="E38" s="63" t="s">
        <v>237</v>
      </c>
      <c r="F38" s="66">
        <v>1</v>
      </c>
      <c r="G38" s="67">
        <v>2874.5899999999997</v>
      </c>
      <c r="H38" s="67">
        <f t="shared" si="27"/>
        <v>3551.26</v>
      </c>
      <c r="I38" s="67">
        <f t="shared" si="28"/>
        <v>2874.59</v>
      </c>
      <c r="J38" s="67">
        <f t="shared" si="29"/>
        <v>3551.26</v>
      </c>
      <c r="K38" s="6"/>
      <c r="L38" s="6"/>
      <c r="M38" s="75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ht="60" customHeight="1">
      <c r="A39" s="62" t="s">
        <v>273</v>
      </c>
      <c r="B39" s="63" t="s">
        <v>274</v>
      </c>
      <c r="C39" s="64" t="s">
        <v>234</v>
      </c>
      <c r="D39" s="65" t="s">
        <v>1169</v>
      </c>
      <c r="E39" s="63" t="s">
        <v>237</v>
      </c>
      <c r="F39" s="66">
        <v>1</v>
      </c>
      <c r="G39" s="67">
        <v>3196.29</v>
      </c>
      <c r="H39" s="67">
        <f t="shared" si="27"/>
        <v>3948.69</v>
      </c>
      <c r="I39" s="67">
        <f t="shared" si="28"/>
        <v>3196.29</v>
      </c>
      <c r="J39" s="67">
        <f t="shared" si="29"/>
        <v>3948.69</v>
      </c>
      <c r="K39" s="6"/>
      <c r="L39" s="6"/>
      <c r="M39" s="75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ht="60" customHeight="1">
      <c r="A40" s="62" t="s">
        <v>280</v>
      </c>
      <c r="B40" s="63" t="s">
        <v>281</v>
      </c>
      <c r="C40" s="64" t="s">
        <v>234</v>
      </c>
      <c r="D40" s="65" t="s">
        <v>1170</v>
      </c>
      <c r="E40" s="63" t="s">
        <v>237</v>
      </c>
      <c r="F40" s="66">
        <v>1</v>
      </c>
      <c r="G40" s="67">
        <v>1078.44</v>
      </c>
      <c r="H40" s="67">
        <f t="shared" si="27"/>
        <v>1332.3</v>
      </c>
      <c r="I40" s="67">
        <f t="shared" si="28"/>
        <v>1078.44</v>
      </c>
      <c r="J40" s="67">
        <f t="shared" si="29"/>
        <v>1332.3</v>
      </c>
      <c r="K40" s="6"/>
      <c r="L40" s="6"/>
      <c r="M40" s="75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ht="39.75" customHeight="1">
      <c r="A41" s="52" t="s">
        <v>549</v>
      </c>
      <c r="B41" s="53"/>
      <c r="C41" s="54"/>
      <c r="D41" s="55" t="s">
        <v>877</v>
      </c>
      <c r="E41" s="54"/>
      <c r="F41" s="56"/>
      <c r="G41" s="57"/>
      <c r="H41" s="58" t="s">
        <v>125</v>
      </c>
      <c r="I41" s="59">
        <f t="shared" ref="I41:J41" si="30">SUBTOTAL(9,I42:I47)</f>
        <v>40445.199999999997</v>
      </c>
      <c r="J41" s="59">
        <f t="shared" si="30"/>
        <v>49963.05</v>
      </c>
      <c r="K41" s="60">
        <f t="shared" ref="K41:L41" si="31">SUM(I42:I47)</f>
        <v>40445.199999999997</v>
      </c>
      <c r="L41" s="60">
        <f t="shared" si="31"/>
        <v>49963.05</v>
      </c>
      <c r="M41" s="6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</row>
    <row r="42" spans="1:35" ht="39.75" customHeight="1">
      <c r="A42" s="62" t="s">
        <v>288</v>
      </c>
      <c r="B42" s="63" t="s">
        <v>289</v>
      </c>
      <c r="C42" s="64" t="s">
        <v>10</v>
      </c>
      <c r="D42" s="65" t="s">
        <v>1171</v>
      </c>
      <c r="E42" s="63" t="s">
        <v>166</v>
      </c>
      <c r="F42" s="66">
        <v>1.98</v>
      </c>
      <c r="G42" s="67">
        <v>183.38</v>
      </c>
      <c r="H42" s="67">
        <f t="shared" ref="H42:H47" si="32">TRUNC(G42*(1+$J$5),2)</f>
        <v>226.54</v>
      </c>
      <c r="I42" s="67">
        <f t="shared" ref="I42:I47" si="33">TRUNC(G42*F42,2)</f>
        <v>363.09</v>
      </c>
      <c r="J42" s="67">
        <f t="shared" ref="J42:J47" si="34">TRUNC(H42*F42,2)</f>
        <v>448.54</v>
      </c>
      <c r="K42" s="6"/>
      <c r="L42" s="6"/>
      <c r="M42" s="75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ht="60" customHeight="1">
      <c r="A43" s="62" t="s">
        <v>296</v>
      </c>
      <c r="B43" s="79" t="s">
        <v>298</v>
      </c>
      <c r="C43" s="64" t="s">
        <v>297</v>
      </c>
      <c r="D43" s="65" t="s">
        <v>1172</v>
      </c>
      <c r="E43" s="63" t="s">
        <v>166</v>
      </c>
      <c r="F43" s="66">
        <v>2.2400000000000002</v>
      </c>
      <c r="G43" s="67">
        <v>548.79</v>
      </c>
      <c r="H43" s="67">
        <f t="shared" si="32"/>
        <v>677.97</v>
      </c>
      <c r="I43" s="67">
        <f t="shared" si="33"/>
        <v>1229.28</v>
      </c>
      <c r="J43" s="67">
        <f t="shared" si="34"/>
        <v>1518.65</v>
      </c>
      <c r="K43" s="6"/>
      <c r="L43" s="6"/>
      <c r="M43" s="75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ht="60" customHeight="1">
      <c r="A44" s="62" t="s">
        <v>312</v>
      </c>
      <c r="B44" s="63">
        <v>96622</v>
      </c>
      <c r="C44" s="64" t="s">
        <v>147</v>
      </c>
      <c r="D44" s="65" t="s">
        <v>1173</v>
      </c>
      <c r="E44" s="63" t="s">
        <v>166</v>
      </c>
      <c r="F44" s="66">
        <v>19.09</v>
      </c>
      <c r="G44" s="67">
        <v>218.13</v>
      </c>
      <c r="H44" s="67">
        <f t="shared" si="32"/>
        <v>269.47000000000003</v>
      </c>
      <c r="I44" s="67">
        <f t="shared" si="33"/>
        <v>4164.1000000000004</v>
      </c>
      <c r="J44" s="67">
        <f t="shared" si="34"/>
        <v>5144.18</v>
      </c>
      <c r="K44" s="6"/>
      <c r="L44" s="6"/>
      <c r="M44" s="75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ht="99.75" customHeight="1">
      <c r="A45" s="62" t="s">
        <v>324</v>
      </c>
      <c r="B45" s="79">
        <v>94274</v>
      </c>
      <c r="C45" s="64" t="s">
        <v>147</v>
      </c>
      <c r="D45" s="65" t="s">
        <v>1174</v>
      </c>
      <c r="E45" s="63" t="s">
        <v>34</v>
      </c>
      <c r="F45" s="66">
        <v>149.22999999999999</v>
      </c>
      <c r="G45" s="67">
        <v>53.55</v>
      </c>
      <c r="H45" s="67">
        <f t="shared" si="32"/>
        <v>66.150000000000006</v>
      </c>
      <c r="I45" s="67">
        <f t="shared" si="33"/>
        <v>7991.26</v>
      </c>
      <c r="J45" s="67">
        <f t="shared" si="34"/>
        <v>9871.56</v>
      </c>
      <c r="K45" s="6"/>
      <c r="L45" s="6"/>
      <c r="M45" s="75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ht="79.5" customHeight="1">
      <c r="A46" s="62" t="s">
        <v>337</v>
      </c>
      <c r="B46" s="63" t="s">
        <v>338</v>
      </c>
      <c r="C46" s="64" t="s">
        <v>297</v>
      </c>
      <c r="D46" s="65" t="s">
        <v>1175</v>
      </c>
      <c r="E46" s="63" t="s">
        <v>14</v>
      </c>
      <c r="F46" s="66">
        <v>381.9</v>
      </c>
      <c r="G46" s="67">
        <v>5.83</v>
      </c>
      <c r="H46" s="67">
        <f t="shared" si="32"/>
        <v>7.2</v>
      </c>
      <c r="I46" s="67">
        <f t="shared" si="33"/>
        <v>2226.4699999999998</v>
      </c>
      <c r="J46" s="67">
        <f t="shared" si="34"/>
        <v>2749.68</v>
      </c>
      <c r="K46" s="6"/>
      <c r="L46" s="6"/>
      <c r="M46" s="75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ht="60" customHeight="1">
      <c r="A47" s="62" t="s">
        <v>344</v>
      </c>
      <c r="B47" s="63" t="s">
        <v>345</v>
      </c>
      <c r="C47" s="64" t="s">
        <v>76</v>
      </c>
      <c r="D47" s="65" t="s">
        <v>1176</v>
      </c>
      <c r="E47" s="63" t="s">
        <v>166</v>
      </c>
      <c r="F47" s="66">
        <v>114.57</v>
      </c>
      <c r="G47" s="73">
        <v>213.59</v>
      </c>
      <c r="H47" s="67">
        <f t="shared" si="32"/>
        <v>263.86</v>
      </c>
      <c r="I47" s="67">
        <f t="shared" si="33"/>
        <v>24471</v>
      </c>
      <c r="J47" s="67">
        <f t="shared" si="34"/>
        <v>30230.44</v>
      </c>
      <c r="K47" s="6"/>
      <c r="L47" s="6"/>
      <c r="M47" s="75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ht="39.75" customHeight="1">
      <c r="A48" s="52" t="s">
        <v>653</v>
      </c>
      <c r="B48" s="53"/>
      <c r="C48" s="54"/>
      <c r="D48" s="55" t="s">
        <v>1013</v>
      </c>
      <c r="E48" s="54"/>
      <c r="F48" s="56"/>
      <c r="G48" s="57"/>
      <c r="H48" s="58" t="s">
        <v>125</v>
      </c>
      <c r="I48" s="59">
        <f t="shared" ref="I48:J48" si="35">SUBTOTAL(9,I49:I55)</f>
        <v>10000.41</v>
      </c>
      <c r="J48" s="59">
        <f t="shared" si="35"/>
        <v>12354.17</v>
      </c>
      <c r="K48" s="60">
        <f t="shared" ref="K48:L48" si="36">SUM(I49:I55)</f>
        <v>10000.41</v>
      </c>
      <c r="L48" s="60">
        <f t="shared" si="36"/>
        <v>12354.17</v>
      </c>
      <c r="M48" s="6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</row>
    <row r="49" spans="1:35" ht="79.5" customHeight="1">
      <c r="A49" s="62" t="s">
        <v>350</v>
      </c>
      <c r="B49" s="63">
        <v>97086</v>
      </c>
      <c r="C49" s="64" t="s">
        <v>147</v>
      </c>
      <c r="D49" s="65" t="s">
        <v>1177</v>
      </c>
      <c r="E49" s="63" t="s">
        <v>14</v>
      </c>
      <c r="F49" s="66">
        <v>2.36</v>
      </c>
      <c r="G49" s="67">
        <v>136.44999999999999</v>
      </c>
      <c r="H49" s="67">
        <f t="shared" ref="H49:H55" si="37">TRUNC(G49*(1+$J$5),2)</f>
        <v>168.57</v>
      </c>
      <c r="I49" s="67">
        <f t="shared" ref="I49:I55" si="38">TRUNC(G49*F49,2)</f>
        <v>322.02</v>
      </c>
      <c r="J49" s="67">
        <f t="shared" ref="J49:J55" si="39">TRUNC(H49*F49,2)</f>
        <v>397.82</v>
      </c>
      <c r="K49" s="6"/>
      <c r="L49" s="6"/>
      <c r="M49" s="75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ht="60" customHeight="1">
      <c r="A50" s="62" t="s">
        <v>377</v>
      </c>
      <c r="B50" s="63">
        <v>96622</v>
      </c>
      <c r="C50" s="64" t="s">
        <v>147</v>
      </c>
      <c r="D50" s="65" t="s">
        <v>1173</v>
      </c>
      <c r="E50" s="63" t="s">
        <v>166</v>
      </c>
      <c r="F50" s="66">
        <v>0.98</v>
      </c>
      <c r="G50" s="67">
        <v>218.13</v>
      </c>
      <c r="H50" s="67">
        <f t="shared" si="37"/>
        <v>269.47000000000003</v>
      </c>
      <c r="I50" s="67">
        <f t="shared" si="38"/>
        <v>213.76</v>
      </c>
      <c r="J50" s="67">
        <f t="shared" si="39"/>
        <v>264.08</v>
      </c>
      <c r="K50" s="6"/>
      <c r="L50" s="6"/>
      <c r="M50" s="75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ht="60" customHeight="1">
      <c r="A51" s="62" t="s">
        <v>379</v>
      </c>
      <c r="B51" s="63">
        <v>97088</v>
      </c>
      <c r="C51" s="64" t="s">
        <v>147</v>
      </c>
      <c r="D51" s="65" t="s">
        <v>1178</v>
      </c>
      <c r="E51" s="63" t="s">
        <v>133</v>
      </c>
      <c r="F51" s="66">
        <v>29.06</v>
      </c>
      <c r="G51" s="67">
        <v>14.91</v>
      </c>
      <c r="H51" s="67">
        <f t="shared" si="37"/>
        <v>18.41</v>
      </c>
      <c r="I51" s="67">
        <f t="shared" si="38"/>
        <v>433.28</v>
      </c>
      <c r="J51" s="67">
        <f t="shared" si="39"/>
        <v>534.99</v>
      </c>
      <c r="K51" s="6"/>
      <c r="L51" s="6"/>
      <c r="M51" s="75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ht="79.5" customHeight="1">
      <c r="A52" s="62" t="s">
        <v>399</v>
      </c>
      <c r="B52" s="63">
        <v>97096</v>
      </c>
      <c r="C52" s="64" t="s">
        <v>147</v>
      </c>
      <c r="D52" s="65" t="s">
        <v>1179</v>
      </c>
      <c r="E52" s="63" t="s">
        <v>166</v>
      </c>
      <c r="F52" s="66">
        <v>1.96</v>
      </c>
      <c r="G52" s="67">
        <v>644.36</v>
      </c>
      <c r="H52" s="67">
        <f t="shared" si="37"/>
        <v>796.04</v>
      </c>
      <c r="I52" s="67">
        <f t="shared" si="38"/>
        <v>1262.94</v>
      </c>
      <c r="J52" s="67">
        <f t="shared" si="39"/>
        <v>1560.23</v>
      </c>
      <c r="K52" s="6"/>
      <c r="L52" s="6"/>
      <c r="M52" s="75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ht="60" customHeight="1">
      <c r="A53" s="62" t="s">
        <v>414</v>
      </c>
      <c r="B53" s="63" t="s">
        <v>415</v>
      </c>
      <c r="C53" s="64" t="s">
        <v>10</v>
      </c>
      <c r="D53" s="65" t="s">
        <v>1180</v>
      </c>
      <c r="E53" s="63" t="s">
        <v>34</v>
      </c>
      <c r="F53" s="66">
        <v>10</v>
      </c>
      <c r="G53" s="67">
        <v>12.12</v>
      </c>
      <c r="H53" s="67">
        <f t="shared" si="37"/>
        <v>14.97</v>
      </c>
      <c r="I53" s="67">
        <f t="shared" si="38"/>
        <v>121.2</v>
      </c>
      <c r="J53" s="67">
        <f t="shared" si="39"/>
        <v>149.69999999999999</v>
      </c>
      <c r="K53" s="6"/>
      <c r="L53" s="6"/>
      <c r="M53" s="75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ht="39.75" customHeight="1">
      <c r="A54" s="62" t="s">
        <v>421</v>
      </c>
      <c r="B54" s="63" t="s">
        <v>422</v>
      </c>
      <c r="C54" s="64" t="s">
        <v>234</v>
      </c>
      <c r="D54" s="65" t="s">
        <v>1181</v>
      </c>
      <c r="E54" s="63" t="s">
        <v>237</v>
      </c>
      <c r="F54" s="66">
        <v>1</v>
      </c>
      <c r="G54" s="67">
        <v>5424.96</v>
      </c>
      <c r="H54" s="67">
        <f t="shared" si="37"/>
        <v>6701.99</v>
      </c>
      <c r="I54" s="67">
        <f t="shared" si="38"/>
        <v>5424.96</v>
      </c>
      <c r="J54" s="67">
        <f t="shared" si="39"/>
        <v>6701.99</v>
      </c>
      <c r="K54" s="6"/>
      <c r="L54" s="6"/>
      <c r="M54" s="75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ht="99.75" customHeight="1">
      <c r="A55" s="62" t="s">
        <v>443</v>
      </c>
      <c r="B55" s="63">
        <v>103195</v>
      </c>
      <c r="C55" s="64" t="s">
        <v>147</v>
      </c>
      <c r="D55" s="65" t="s">
        <v>1182</v>
      </c>
      <c r="E55" s="63" t="s">
        <v>446</v>
      </c>
      <c r="F55" s="66">
        <v>1</v>
      </c>
      <c r="G55" s="67">
        <v>2222.25</v>
      </c>
      <c r="H55" s="67">
        <f t="shared" si="37"/>
        <v>2745.36</v>
      </c>
      <c r="I55" s="67">
        <f t="shared" si="38"/>
        <v>2222.25</v>
      </c>
      <c r="J55" s="67">
        <f t="shared" si="39"/>
        <v>2745.36</v>
      </c>
      <c r="K55" s="6"/>
      <c r="L55" s="6"/>
      <c r="M55" s="75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ht="39.75" customHeight="1">
      <c r="A56" s="69"/>
      <c r="B56" s="76"/>
      <c r="C56" s="77"/>
      <c r="D56" s="70"/>
      <c r="E56" s="72"/>
      <c r="F56" s="71"/>
      <c r="G56" s="78"/>
      <c r="H56" s="58" t="s">
        <v>410</v>
      </c>
      <c r="I56" s="59">
        <f t="shared" ref="I56:J56" si="40">SUBTOTAL(9,I34:I55)</f>
        <v>67186.399999999994</v>
      </c>
      <c r="J56" s="59">
        <f t="shared" si="40"/>
        <v>82998.760000000009</v>
      </c>
      <c r="K56" s="6"/>
      <c r="L56" s="6"/>
      <c r="M56" s="75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ht="39.75" customHeight="1">
      <c r="A57" s="42">
        <v>4</v>
      </c>
      <c r="B57" s="43"/>
      <c r="C57" s="44"/>
      <c r="D57" s="43" t="s">
        <v>1103</v>
      </c>
      <c r="E57" s="43"/>
      <c r="F57" s="45"/>
      <c r="G57" s="46"/>
      <c r="H57" s="43"/>
      <c r="I57" s="43"/>
      <c r="J57" s="47"/>
      <c r="K57" s="48">
        <f t="shared" ref="K57:L57" si="41">I70</f>
        <v>7469.1799999999994</v>
      </c>
      <c r="L57" s="48">
        <f t="shared" si="41"/>
        <v>9225.66</v>
      </c>
      <c r="M57" s="75"/>
      <c r="N57" s="50">
        <f>A57</f>
        <v>4</v>
      </c>
      <c r="O57" s="51" t="str">
        <f>IF(L57=SUM(L58:L69),"OK","NOK")</f>
        <v>OK</v>
      </c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ht="39.75" customHeight="1">
      <c r="A58" s="52" t="s">
        <v>757</v>
      </c>
      <c r="B58" s="53"/>
      <c r="C58" s="54"/>
      <c r="D58" s="55" t="s">
        <v>1105</v>
      </c>
      <c r="E58" s="54"/>
      <c r="F58" s="56"/>
      <c r="G58" s="57"/>
      <c r="H58" s="58" t="s">
        <v>125</v>
      </c>
      <c r="I58" s="59">
        <f t="shared" ref="I58:J58" si="42">SUBTOTAL(9,I59:I60)</f>
        <v>174.07999999999998</v>
      </c>
      <c r="J58" s="59">
        <f t="shared" si="42"/>
        <v>215.04</v>
      </c>
      <c r="K58" s="60">
        <f t="shared" ref="K58:L58" si="43">SUM(I59:I60)</f>
        <v>174.07999999999998</v>
      </c>
      <c r="L58" s="60">
        <f t="shared" si="43"/>
        <v>215.04</v>
      </c>
      <c r="M58" s="6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</row>
    <row r="59" spans="1:35" ht="60" customHeight="1">
      <c r="A59" s="62" t="s">
        <v>460</v>
      </c>
      <c r="B59" s="79" t="s">
        <v>461</v>
      </c>
      <c r="C59" s="64" t="s">
        <v>10</v>
      </c>
      <c r="D59" s="65" t="s">
        <v>1183</v>
      </c>
      <c r="E59" s="63" t="s">
        <v>34</v>
      </c>
      <c r="F59" s="66">
        <v>4</v>
      </c>
      <c r="G59" s="67">
        <v>14.54</v>
      </c>
      <c r="H59" s="67">
        <f t="shared" ref="H59:H60" si="44">TRUNC(G59*(1+$J$5),2)</f>
        <v>17.96</v>
      </c>
      <c r="I59" s="67">
        <f t="shared" ref="I59:I60" si="45">TRUNC(G59*F59,2)</f>
        <v>58.16</v>
      </c>
      <c r="J59" s="67">
        <f t="shared" ref="J59:J60" si="46">TRUNC(H59*F59,2)</f>
        <v>71.84</v>
      </c>
      <c r="K59" s="41"/>
      <c r="L59" s="41"/>
      <c r="M59" s="75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ht="39.75" customHeight="1">
      <c r="A60" s="62" t="s">
        <v>465</v>
      </c>
      <c r="B60" s="79" t="s">
        <v>466</v>
      </c>
      <c r="C60" s="64" t="s">
        <v>10</v>
      </c>
      <c r="D60" s="65" t="s">
        <v>1184</v>
      </c>
      <c r="E60" s="63" t="s">
        <v>468</v>
      </c>
      <c r="F60" s="66">
        <v>4</v>
      </c>
      <c r="G60" s="67">
        <v>28.98</v>
      </c>
      <c r="H60" s="67">
        <f t="shared" si="44"/>
        <v>35.799999999999997</v>
      </c>
      <c r="I60" s="67">
        <f t="shared" si="45"/>
        <v>115.92</v>
      </c>
      <c r="J60" s="67">
        <f t="shared" si="46"/>
        <v>143.19999999999999</v>
      </c>
      <c r="K60" s="41"/>
      <c r="L60" s="41"/>
      <c r="M60" s="75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ht="39.75" customHeight="1">
      <c r="A61" s="52" t="s">
        <v>794</v>
      </c>
      <c r="B61" s="53"/>
      <c r="C61" s="54"/>
      <c r="D61" s="55" t="s">
        <v>1114</v>
      </c>
      <c r="E61" s="54"/>
      <c r="F61" s="56"/>
      <c r="G61" s="57"/>
      <c r="H61" s="58" t="s">
        <v>125</v>
      </c>
      <c r="I61" s="59">
        <f t="shared" ref="I61:J61" si="47">SUBTOTAL(9,I62:I64)</f>
        <v>4743.57</v>
      </c>
      <c r="J61" s="59">
        <f t="shared" si="47"/>
        <v>5859.85</v>
      </c>
      <c r="K61" s="60">
        <f t="shared" ref="K61:L61" si="48">SUM(I62:I64)</f>
        <v>4743.57</v>
      </c>
      <c r="L61" s="60">
        <f t="shared" si="48"/>
        <v>5859.85</v>
      </c>
      <c r="M61" s="6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</row>
    <row r="62" spans="1:35" ht="60" customHeight="1">
      <c r="A62" s="62" t="s">
        <v>471</v>
      </c>
      <c r="B62" s="79">
        <v>100717</v>
      </c>
      <c r="C62" s="64" t="s">
        <v>147</v>
      </c>
      <c r="D62" s="65" t="s">
        <v>1185</v>
      </c>
      <c r="E62" s="63" t="s">
        <v>14</v>
      </c>
      <c r="F62" s="66">
        <v>82.14</v>
      </c>
      <c r="G62" s="67">
        <v>12.79</v>
      </c>
      <c r="H62" s="67">
        <f t="shared" ref="H62:H64" si="49">TRUNC(G62*(1+$J$5),2)</f>
        <v>15.8</v>
      </c>
      <c r="I62" s="67">
        <f t="shared" ref="I62:I64" si="50">TRUNC(G62*F62,2)</f>
        <v>1050.57</v>
      </c>
      <c r="J62" s="67">
        <f t="shared" ref="J62:J64" si="51">TRUNC(H62*F62,2)</f>
        <v>1297.81</v>
      </c>
      <c r="K62" s="6"/>
      <c r="L62" s="6"/>
      <c r="M62" s="75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ht="79.5" customHeight="1">
      <c r="A63" s="62" t="s">
        <v>481</v>
      </c>
      <c r="B63" s="79">
        <v>100733</v>
      </c>
      <c r="C63" s="64" t="s">
        <v>147</v>
      </c>
      <c r="D63" s="65" t="s">
        <v>1186</v>
      </c>
      <c r="E63" s="63" t="s">
        <v>14</v>
      </c>
      <c r="F63" s="66">
        <v>82.14</v>
      </c>
      <c r="G63" s="67">
        <v>16.059999999999999</v>
      </c>
      <c r="H63" s="67">
        <f t="shared" si="49"/>
        <v>19.84</v>
      </c>
      <c r="I63" s="67">
        <f t="shared" si="50"/>
        <v>1319.16</v>
      </c>
      <c r="J63" s="67">
        <f t="shared" si="51"/>
        <v>1629.65</v>
      </c>
      <c r="K63" s="6"/>
      <c r="L63" s="6"/>
      <c r="M63" s="75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ht="79.5" customHeight="1">
      <c r="A64" s="62" t="s">
        <v>494</v>
      </c>
      <c r="B64" s="79">
        <v>100753</v>
      </c>
      <c r="C64" s="64" t="s">
        <v>147</v>
      </c>
      <c r="D64" s="65" t="s">
        <v>1187</v>
      </c>
      <c r="E64" s="63" t="s">
        <v>14</v>
      </c>
      <c r="F64" s="66">
        <v>82.14</v>
      </c>
      <c r="G64" s="67">
        <v>28.9</v>
      </c>
      <c r="H64" s="67">
        <f t="shared" si="49"/>
        <v>35.700000000000003</v>
      </c>
      <c r="I64" s="67">
        <f t="shared" si="50"/>
        <v>2373.84</v>
      </c>
      <c r="J64" s="67">
        <f t="shared" si="51"/>
        <v>2932.39</v>
      </c>
      <c r="K64" s="6"/>
      <c r="L64" s="6"/>
      <c r="M64" s="75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ht="39.75" customHeight="1">
      <c r="A65" s="52" t="s">
        <v>834</v>
      </c>
      <c r="B65" s="53"/>
      <c r="C65" s="54"/>
      <c r="D65" s="55" t="s">
        <v>1119</v>
      </c>
      <c r="E65" s="54"/>
      <c r="F65" s="56"/>
      <c r="G65" s="57"/>
      <c r="H65" s="58" t="s">
        <v>125</v>
      </c>
      <c r="I65" s="59">
        <f t="shared" ref="I65:J65" si="52">SUBTOTAL(9,I66:I67)</f>
        <v>2267.83</v>
      </c>
      <c r="J65" s="59">
        <f t="shared" si="52"/>
        <v>2800.8500000000004</v>
      </c>
      <c r="K65" s="60">
        <f t="shared" ref="K65:L65" si="53">SUM(I66:I67)</f>
        <v>2267.83</v>
      </c>
      <c r="L65" s="60">
        <f t="shared" si="53"/>
        <v>2800.8500000000004</v>
      </c>
      <c r="M65" s="6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</row>
    <row r="66" spans="1:35" ht="39.75" customHeight="1">
      <c r="A66" s="62" t="s">
        <v>504</v>
      </c>
      <c r="B66" s="79" t="s">
        <v>505</v>
      </c>
      <c r="C66" s="64" t="s">
        <v>297</v>
      </c>
      <c r="D66" s="65" t="s">
        <v>1188</v>
      </c>
      <c r="E66" s="63" t="s">
        <v>14</v>
      </c>
      <c r="F66" s="66">
        <v>71.069999999999993</v>
      </c>
      <c r="G66" s="67">
        <v>3.35</v>
      </c>
      <c r="H66" s="67">
        <f t="shared" ref="H66:H67" si="54">TRUNC(G66*(1+$J$5),2)</f>
        <v>4.13</v>
      </c>
      <c r="I66" s="67">
        <f t="shared" ref="I66:I67" si="55">TRUNC(G66*F66,2)</f>
        <v>238.08</v>
      </c>
      <c r="J66" s="67">
        <f t="shared" ref="J66:J67" si="56">TRUNC(H66*F66,2)</f>
        <v>293.51</v>
      </c>
      <c r="K66" s="6"/>
      <c r="L66" s="6"/>
      <c r="M66" s="75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ht="39.75" customHeight="1">
      <c r="A67" s="62" t="s">
        <v>510</v>
      </c>
      <c r="B67" s="79" t="s">
        <v>511</v>
      </c>
      <c r="C67" s="64" t="s">
        <v>76</v>
      </c>
      <c r="D67" s="65" t="s">
        <v>1189</v>
      </c>
      <c r="E67" s="63" t="s">
        <v>14</v>
      </c>
      <c r="F67" s="66">
        <v>71.069999999999993</v>
      </c>
      <c r="G67" s="67">
        <v>28.56</v>
      </c>
      <c r="H67" s="67">
        <f t="shared" si="54"/>
        <v>35.28</v>
      </c>
      <c r="I67" s="67">
        <f t="shared" si="55"/>
        <v>2029.75</v>
      </c>
      <c r="J67" s="67">
        <f t="shared" si="56"/>
        <v>2507.34</v>
      </c>
      <c r="K67" s="6"/>
      <c r="L67" s="6"/>
      <c r="M67" s="75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ht="39.75" customHeight="1">
      <c r="A68" s="52" t="s">
        <v>884</v>
      </c>
      <c r="B68" s="53"/>
      <c r="C68" s="54"/>
      <c r="D68" s="55" t="s">
        <v>1121</v>
      </c>
      <c r="E68" s="54"/>
      <c r="F68" s="56"/>
      <c r="G68" s="57"/>
      <c r="H68" s="58" t="s">
        <v>125</v>
      </c>
      <c r="I68" s="59">
        <f t="shared" ref="I68:J68" si="57">SUBTOTAL(9,I69)</f>
        <v>283.7</v>
      </c>
      <c r="J68" s="59">
        <f t="shared" si="57"/>
        <v>349.92</v>
      </c>
      <c r="K68" s="60">
        <f t="shared" ref="K68:L68" si="58">SUM(I69)</f>
        <v>283.7</v>
      </c>
      <c r="L68" s="60">
        <f t="shared" si="58"/>
        <v>349.92</v>
      </c>
      <c r="M68" s="6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</row>
    <row r="69" spans="1:35" ht="39.75" customHeight="1">
      <c r="A69" s="62" t="s">
        <v>521</v>
      </c>
      <c r="B69" s="79" t="s">
        <v>522</v>
      </c>
      <c r="C69" s="64" t="s">
        <v>76</v>
      </c>
      <c r="D69" s="65" t="s">
        <v>1190</v>
      </c>
      <c r="E69" s="63" t="s">
        <v>14</v>
      </c>
      <c r="F69" s="66">
        <v>60.75</v>
      </c>
      <c r="G69" s="67">
        <v>4.67</v>
      </c>
      <c r="H69" s="67">
        <f>TRUNC(G69*(1+$J$5),2)</f>
        <v>5.76</v>
      </c>
      <c r="I69" s="67">
        <f>TRUNC(G69*F69,2)</f>
        <v>283.7</v>
      </c>
      <c r="J69" s="67">
        <f>TRUNC(H69*F69,2)</f>
        <v>349.92</v>
      </c>
      <c r="K69" s="6"/>
      <c r="L69" s="6"/>
      <c r="M69" s="75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ht="39.75" customHeight="1">
      <c r="A70" s="69"/>
      <c r="B70" s="76"/>
      <c r="C70" s="77"/>
      <c r="D70" s="70"/>
      <c r="E70" s="72"/>
      <c r="F70" s="71"/>
      <c r="G70" s="78"/>
      <c r="H70" s="58" t="s">
        <v>410</v>
      </c>
      <c r="I70" s="59">
        <f t="shared" ref="I70:J70" si="59">SUBTOTAL(9,I58:I69)</f>
        <v>7469.1799999999994</v>
      </c>
      <c r="J70" s="59">
        <f t="shared" si="59"/>
        <v>9225.66</v>
      </c>
      <c r="K70" s="6"/>
      <c r="L70" s="6"/>
      <c r="M70" s="75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ht="39.75" customHeight="1">
      <c r="A71" s="42">
        <v>5</v>
      </c>
      <c r="B71" s="43"/>
      <c r="C71" s="44"/>
      <c r="D71" s="43" t="s">
        <v>1122</v>
      </c>
      <c r="E71" s="43"/>
      <c r="F71" s="45"/>
      <c r="G71" s="46"/>
      <c r="H71" s="43"/>
      <c r="I71" s="43"/>
      <c r="J71" s="47"/>
      <c r="K71" s="48">
        <f t="shared" ref="K71:L71" si="60">I92</f>
        <v>11907.800000000001</v>
      </c>
      <c r="L71" s="48">
        <f t="shared" si="60"/>
        <v>14709.109999999999</v>
      </c>
      <c r="M71" s="75"/>
      <c r="N71" s="50">
        <f>A71</f>
        <v>5</v>
      </c>
      <c r="O71" s="51" t="str">
        <f>IF(L71=SUM(L72:L91),"OK","NOK")</f>
        <v>OK</v>
      </c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ht="39.75" customHeight="1">
      <c r="A72" s="52" t="s">
        <v>906</v>
      </c>
      <c r="B72" s="53"/>
      <c r="C72" s="54"/>
      <c r="D72" s="55" t="s">
        <v>1105</v>
      </c>
      <c r="E72" s="54"/>
      <c r="F72" s="56"/>
      <c r="G72" s="57"/>
      <c r="H72" s="58" t="s">
        <v>125</v>
      </c>
      <c r="I72" s="59">
        <f t="shared" ref="I72:J72" si="61">SUBTOTAL(9,I73:I74)</f>
        <v>261.12</v>
      </c>
      <c r="J72" s="59">
        <f t="shared" si="61"/>
        <v>322.56</v>
      </c>
      <c r="K72" s="60">
        <f t="shared" ref="K72:L72" si="62">SUM(I73:I74)</f>
        <v>261.12</v>
      </c>
      <c r="L72" s="60">
        <f t="shared" si="62"/>
        <v>322.56</v>
      </c>
      <c r="M72" s="6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</row>
    <row r="73" spans="1:35" ht="60" customHeight="1">
      <c r="A73" s="62" t="s">
        <v>532</v>
      </c>
      <c r="B73" s="79" t="s">
        <v>461</v>
      </c>
      <c r="C73" s="64" t="s">
        <v>10</v>
      </c>
      <c r="D73" s="65" t="s">
        <v>1183</v>
      </c>
      <c r="E73" s="63" t="s">
        <v>34</v>
      </c>
      <c r="F73" s="66">
        <v>6</v>
      </c>
      <c r="G73" s="67">
        <v>14.54</v>
      </c>
      <c r="H73" s="67">
        <f t="shared" ref="H73:H74" si="63">TRUNC(G73*(1+$J$5),2)</f>
        <v>17.96</v>
      </c>
      <c r="I73" s="67">
        <f t="shared" ref="I73:I74" si="64">TRUNC(G73*F73,2)</f>
        <v>87.24</v>
      </c>
      <c r="J73" s="67">
        <f t="shared" ref="J73:J74" si="65">TRUNC(H73*F73,2)</f>
        <v>107.76</v>
      </c>
      <c r="K73" s="41"/>
      <c r="L73" s="41"/>
      <c r="M73" s="75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ht="39.75" customHeight="1">
      <c r="A74" s="62" t="s">
        <v>533</v>
      </c>
      <c r="B74" s="79" t="s">
        <v>466</v>
      </c>
      <c r="C74" s="64" t="s">
        <v>10</v>
      </c>
      <c r="D74" s="65" t="s">
        <v>1184</v>
      </c>
      <c r="E74" s="63" t="s">
        <v>468</v>
      </c>
      <c r="F74" s="66">
        <v>6</v>
      </c>
      <c r="G74" s="67">
        <v>28.98</v>
      </c>
      <c r="H74" s="67">
        <f t="shared" si="63"/>
        <v>35.799999999999997</v>
      </c>
      <c r="I74" s="67">
        <f t="shared" si="64"/>
        <v>173.88</v>
      </c>
      <c r="J74" s="67">
        <f t="shared" si="65"/>
        <v>214.8</v>
      </c>
      <c r="K74" s="41"/>
      <c r="L74" s="41"/>
      <c r="M74" s="75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ht="39.75" customHeight="1">
      <c r="A75" s="52" t="s">
        <v>925</v>
      </c>
      <c r="B75" s="53"/>
      <c r="C75" s="54"/>
      <c r="D75" s="55" t="s">
        <v>1114</v>
      </c>
      <c r="E75" s="54"/>
      <c r="F75" s="56"/>
      <c r="G75" s="57"/>
      <c r="H75" s="58" t="s">
        <v>125</v>
      </c>
      <c r="I75" s="59">
        <f t="shared" ref="I75:J75" si="66">SUBTOTAL(9,I76:I78)</f>
        <v>5530.13</v>
      </c>
      <c r="J75" s="59">
        <f t="shared" si="66"/>
        <v>6831.5</v>
      </c>
      <c r="K75" s="60">
        <f t="shared" ref="K75:L75" si="67">SUM(I76:I78)</f>
        <v>5530.13</v>
      </c>
      <c r="L75" s="60">
        <f t="shared" si="67"/>
        <v>6831.5</v>
      </c>
      <c r="M75" s="6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</row>
    <row r="76" spans="1:35" ht="60" customHeight="1">
      <c r="A76" s="62" t="s">
        <v>535</v>
      </c>
      <c r="B76" s="79">
        <v>100717</v>
      </c>
      <c r="C76" s="64" t="s">
        <v>147</v>
      </c>
      <c r="D76" s="65" t="s">
        <v>1185</v>
      </c>
      <c r="E76" s="63" t="s">
        <v>14</v>
      </c>
      <c r="F76" s="66">
        <v>95.76</v>
      </c>
      <c r="G76" s="67">
        <v>12.79</v>
      </c>
      <c r="H76" s="67">
        <f t="shared" ref="H76:H78" si="68">TRUNC(G76*(1+$J$5),2)</f>
        <v>15.8</v>
      </c>
      <c r="I76" s="67">
        <f t="shared" ref="I76:I78" si="69">TRUNC(G76*F76,2)</f>
        <v>1224.77</v>
      </c>
      <c r="J76" s="67">
        <f t="shared" ref="J76:J78" si="70">TRUNC(H76*F76,2)</f>
        <v>1513</v>
      </c>
      <c r="K76" s="6"/>
      <c r="L76" s="6"/>
      <c r="M76" s="75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ht="79.5" customHeight="1">
      <c r="A77" s="62" t="s">
        <v>537</v>
      </c>
      <c r="B77" s="79">
        <v>100733</v>
      </c>
      <c r="C77" s="64" t="s">
        <v>147</v>
      </c>
      <c r="D77" s="65" t="s">
        <v>1186</v>
      </c>
      <c r="E77" s="63" t="s">
        <v>14</v>
      </c>
      <c r="F77" s="66">
        <v>95.76</v>
      </c>
      <c r="G77" s="67">
        <v>16.059999999999999</v>
      </c>
      <c r="H77" s="67">
        <f t="shared" si="68"/>
        <v>19.84</v>
      </c>
      <c r="I77" s="67">
        <f t="shared" si="69"/>
        <v>1537.9</v>
      </c>
      <c r="J77" s="67">
        <f t="shared" si="70"/>
        <v>1899.87</v>
      </c>
      <c r="K77" s="6"/>
      <c r="L77" s="6"/>
      <c r="M77" s="75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ht="79.5" customHeight="1">
      <c r="A78" s="62" t="s">
        <v>538</v>
      </c>
      <c r="B78" s="79">
        <v>100753</v>
      </c>
      <c r="C78" s="64" t="s">
        <v>147</v>
      </c>
      <c r="D78" s="65" t="s">
        <v>1187</v>
      </c>
      <c r="E78" s="63" t="s">
        <v>14</v>
      </c>
      <c r="F78" s="66">
        <v>95.76</v>
      </c>
      <c r="G78" s="67">
        <v>28.9</v>
      </c>
      <c r="H78" s="67">
        <f t="shared" si="68"/>
        <v>35.700000000000003</v>
      </c>
      <c r="I78" s="67">
        <f t="shared" si="69"/>
        <v>2767.46</v>
      </c>
      <c r="J78" s="67">
        <f t="shared" si="70"/>
        <v>3418.63</v>
      </c>
      <c r="K78" s="6"/>
      <c r="L78" s="6"/>
      <c r="M78" s="75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ht="39.75" customHeight="1">
      <c r="A79" s="52" t="s">
        <v>971</v>
      </c>
      <c r="B79" s="53"/>
      <c r="C79" s="54"/>
      <c r="D79" s="55" t="s">
        <v>1119</v>
      </c>
      <c r="E79" s="54"/>
      <c r="F79" s="56"/>
      <c r="G79" s="57"/>
      <c r="H79" s="58" t="s">
        <v>125</v>
      </c>
      <c r="I79" s="59">
        <f t="shared" ref="I79:J79" si="71">SUBTOTAL(9,I80:I84)</f>
        <v>3688.46</v>
      </c>
      <c r="J79" s="59">
        <f t="shared" si="71"/>
        <v>4556.12</v>
      </c>
      <c r="K79" s="60">
        <f t="shared" ref="K79:L79" si="72">SUM(I80:I84)</f>
        <v>3688.46</v>
      </c>
      <c r="L79" s="60">
        <f t="shared" si="72"/>
        <v>4556.12</v>
      </c>
      <c r="M79" s="6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</row>
    <row r="80" spans="1:35" ht="60" customHeight="1">
      <c r="A80" s="62" t="s">
        <v>539</v>
      </c>
      <c r="B80" s="134" t="s">
        <v>540</v>
      </c>
      <c r="C80" s="64" t="s">
        <v>10</v>
      </c>
      <c r="D80" s="65" t="s">
        <v>1191</v>
      </c>
      <c r="E80" s="63" t="s">
        <v>14</v>
      </c>
      <c r="F80" s="66">
        <v>27.44</v>
      </c>
      <c r="G80" s="67">
        <v>7.17</v>
      </c>
      <c r="H80" s="67">
        <f t="shared" ref="H80:H84" si="73">TRUNC(G80*(1+$J$5),2)</f>
        <v>8.85</v>
      </c>
      <c r="I80" s="67">
        <f t="shared" ref="I80:I84" si="74">TRUNC(G80*F80,2)</f>
        <v>196.74</v>
      </c>
      <c r="J80" s="67">
        <f t="shared" ref="J80:J84" si="75">TRUNC(H80*F80,2)</f>
        <v>242.84</v>
      </c>
      <c r="K80" s="6"/>
      <c r="L80" s="6"/>
      <c r="M80" s="75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ht="60" customHeight="1">
      <c r="A81" s="62" t="s">
        <v>543</v>
      </c>
      <c r="B81" s="63">
        <v>98555</v>
      </c>
      <c r="C81" s="64" t="s">
        <v>147</v>
      </c>
      <c r="D81" s="65" t="s">
        <v>1192</v>
      </c>
      <c r="E81" s="63" t="s">
        <v>14</v>
      </c>
      <c r="F81" s="66">
        <v>27.44</v>
      </c>
      <c r="G81" s="67">
        <v>38.07</v>
      </c>
      <c r="H81" s="67">
        <f t="shared" si="73"/>
        <v>47.03</v>
      </c>
      <c r="I81" s="67">
        <f t="shared" si="74"/>
        <v>1044.6400000000001</v>
      </c>
      <c r="J81" s="67">
        <f t="shared" si="75"/>
        <v>1290.5</v>
      </c>
      <c r="K81" s="6"/>
      <c r="L81" s="6"/>
      <c r="M81" s="75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ht="99.75" customHeight="1">
      <c r="A82" s="62" t="s">
        <v>556</v>
      </c>
      <c r="B82" s="63">
        <v>87794</v>
      </c>
      <c r="C82" s="64" t="s">
        <v>147</v>
      </c>
      <c r="D82" s="65" t="s">
        <v>1193</v>
      </c>
      <c r="E82" s="63" t="s">
        <v>14</v>
      </c>
      <c r="F82" s="66">
        <v>27.44</v>
      </c>
      <c r="G82" s="67">
        <v>54.68</v>
      </c>
      <c r="H82" s="67">
        <f t="shared" si="73"/>
        <v>67.55</v>
      </c>
      <c r="I82" s="67">
        <f t="shared" si="74"/>
        <v>1500.41</v>
      </c>
      <c r="J82" s="67">
        <f t="shared" si="75"/>
        <v>1853.57</v>
      </c>
      <c r="K82" s="6"/>
      <c r="L82" s="6"/>
      <c r="M82" s="75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ht="60" customHeight="1">
      <c r="A83" s="62" t="s">
        <v>566</v>
      </c>
      <c r="B83" s="63">
        <v>88485</v>
      </c>
      <c r="C83" s="64" t="s">
        <v>147</v>
      </c>
      <c r="D83" s="65" t="s">
        <v>1194</v>
      </c>
      <c r="E83" s="63" t="s">
        <v>14</v>
      </c>
      <c r="F83" s="66">
        <v>27.44</v>
      </c>
      <c r="G83" s="67">
        <v>5.17</v>
      </c>
      <c r="H83" s="67">
        <f t="shared" si="73"/>
        <v>6.38</v>
      </c>
      <c r="I83" s="67">
        <f t="shared" si="74"/>
        <v>141.86000000000001</v>
      </c>
      <c r="J83" s="67">
        <f t="shared" si="75"/>
        <v>175.06</v>
      </c>
      <c r="K83" s="6"/>
      <c r="L83" s="6"/>
      <c r="M83" s="75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ht="79.5" customHeight="1">
      <c r="A84" s="62" t="s">
        <v>574</v>
      </c>
      <c r="B84" s="134">
        <v>88431</v>
      </c>
      <c r="C84" s="64" t="s">
        <v>147</v>
      </c>
      <c r="D84" s="65" t="s">
        <v>1195</v>
      </c>
      <c r="E84" s="63" t="s">
        <v>14</v>
      </c>
      <c r="F84" s="66">
        <v>27.44</v>
      </c>
      <c r="G84" s="67">
        <v>29.33</v>
      </c>
      <c r="H84" s="67">
        <f t="shared" si="73"/>
        <v>36.229999999999997</v>
      </c>
      <c r="I84" s="67">
        <f t="shared" si="74"/>
        <v>804.81</v>
      </c>
      <c r="J84" s="67">
        <f t="shared" si="75"/>
        <v>994.15</v>
      </c>
      <c r="K84" s="6"/>
      <c r="L84" s="6"/>
      <c r="M84" s="75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ht="39.75" customHeight="1">
      <c r="A85" s="52" t="s">
        <v>1015</v>
      </c>
      <c r="B85" s="53"/>
      <c r="C85" s="54"/>
      <c r="D85" s="55" t="s">
        <v>1131</v>
      </c>
      <c r="E85" s="54"/>
      <c r="F85" s="56"/>
      <c r="G85" s="57"/>
      <c r="H85" s="58" t="s">
        <v>125</v>
      </c>
      <c r="I85" s="59">
        <f t="shared" ref="I85:J85" si="76">SUBTOTAL(9,I86:I89)</f>
        <v>2269.69</v>
      </c>
      <c r="J85" s="59">
        <f t="shared" si="76"/>
        <v>2803.5600000000004</v>
      </c>
      <c r="K85" s="60">
        <f t="shared" ref="K85:L85" si="77">SUM(I86:I89)</f>
        <v>2269.69</v>
      </c>
      <c r="L85" s="60">
        <f t="shared" si="77"/>
        <v>2803.5600000000004</v>
      </c>
      <c r="M85" s="6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</row>
    <row r="86" spans="1:35" ht="60" customHeight="1">
      <c r="A86" s="62" t="s">
        <v>582</v>
      </c>
      <c r="B86" s="79">
        <v>99855</v>
      </c>
      <c r="C86" s="64" t="s">
        <v>147</v>
      </c>
      <c r="D86" s="65" t="s">
        <v>1196</v>
      </c>
      <c r="E86" s="63" t="s">
        <v>34</v>
      </c>
      <c r="F86" s="66">
        <v>2.2000000000000002</v>
      </c>
      <c r="G86" s="67">
        <v>97.44</v>
      </c>
      <c r="H86" s="67">
        <f t="shared" ref="H86:H89" si="78">TRUNC(G86*(1+$J$5),2)</f>
        <v>120.37</v>
      </c>
      <c r="I86" s="67">
        <f t="shared" ref="I86:I89" si="79">TRUNC(G86*F86,2)</f>
        <v>214.36</v>
      </c>
      <c r="J86" s="67">
        <f t="shared" ref="J86:J89" si="80">TRUNC(H86*F86,2)</f>
        <v>264.81</v>
      </c>
      <c r="K86" s="6"/>
      <c r="L86" s="6"/>
      <c r="M86" s="75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ht="60" customHeight="1">
      <c r="A87" s="62" t="s">
        <v>602</v>
      </c>
      <c r="B87" s="79">
        <v>100717</v>
      </c>
      <c r="C87" s="64" t="s">
        <v>147</v>
      </c>
      <c r="D87" s="65" t="s">
        <v>1185</v>
      </c>
      <c r="E87" s="63" t="s">
        <v>14</v>
      </c>
      <c r="F87" s="66">
        <v>14.68</v>
      </c>
      <c r="G87" s="67">
        <v>12.79</v>
      </c>
      <c r="H87" s="67">
        <f t="shared" si="78"/>
        <v>15.8</v>
      </c>
      <c r="I87" s="67">
        <f t="shared" si="79"/>
        <v>187.75</v>
      </c>
      <c r="J87" s="67">
        <f t="shared" si="80"/>
        <v>231.94</v>
      </c>
      <c r="K87" s="6"/>
      <c r="L87" s="6"/>
      <c r="M87" s="75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ht="99.75" customHeight="1">
      <c r="A88" s="62" t="s">
        <v>604</v>
      </c>
      <c r="B88" s="79">
        <v>100722</v>
      </c>
      <c r="C88" s="64" t="s">
        <v>147</v>
      </c>
      <c r="D88" s="65" t="s">
        <v>1197</v>
      </c>
      <c r="E88" s="63" t="s">
        <v>14</v>
      </c>
      <c r="F88" s="66">
        <v>29.36</v>
      </c>
      <c r="G88" s="67">
        <v>31.6</v>
      </c>
      <c r="H88" s="67">
        <f t="shared" si="78"/>
        <v>39.03</v>
      </c>
      <c r="I88" s="67">
        <f t="shared" si="79"/>
        <v>927.77</v>
      </c>
      <c r="J88" s="67">
        <f t="shared" si="80"/>
        <v>1145.92</v>
      </c>
      <c r="K88" s="6"/>
      <c r="L88" s="6"/>
      <c r="M88" s="75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ht="99.75" customHeight="1">
      <c r="A89" s="62" t="s">
        <v>615</v>
      </c>
      <c r="B89" s="79">
        <v>100746</v>
      </c>
      <c r="C89" s="64" t="s">
        <v>147</v>
      </c>
      <c r="D89" s="65" t="s">
        <v>1198</v>
      </c>
      <c r="E89" s="63" t="s">
        <v>14</v>
      </c>
      <c r="F89" s="66">
        <v>29.36</v>
      </c>
      <c r="G89" s="67">
        <v>32.01</v>
      </c>
      <c r="H89" s="67">
        <f t="shared" si="78"/>
        <v>39.54</v>
      </c>
      <c r="I89" s="67">
        <f t="shared" si="79"/>
        <v>939.81</v>
      </c>
      <c r="J89" s="67">
        <f t="shared" si="80"/>
        <v>1160.8900000000001</v>
      </c>
      <c r="K89" s="6"/>
      <c r="L89" s="6"/>
      <c r="M89" s="75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ht="39.75" customHeight="1">
      <c r="A90" s="52" t="s">
        <v>1057</v>
      </c>
      <c r="B90" s="53"/>
      <c r="C90" s="54"/>
      <c r="D90" s="55" t="s">
        <v>1121</v>
      </c>
      <c r="E90" s="54"/>
      <c r="F90" s="56"/>
      <c r="G90" s="57"/>
      <c r="H90" s="58" t="s">
        <v>125</v>
      </c>
      <c r="I90" s="59">
        <f t="shared" ref="I90:J90" si="81">SUBTOTAL(9,I91)</f>
        <v>158.4</v>
      </c>
      <c r="J90" s="59">
        <f t="shared" si="81"/>
        <v>195.37</v>
      </c>
      <c r="K90" s="60">
        <f t="shared" ref="K90:L90" si="82">SUM(I91)</f>
        <v>158.4</v>
      </c>
      <c r="L90" s="60">
        <f t="shared" si="82"/>
        <v>195.37</v>
      </c>
      <c r="M90" s="6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</row>
    <row r="91" spans="1:35" ht="39.75" customHeight="1">
      <c r="A91" s="62" t="s">
        <v>622</v>
      </c>
      <c r="B91" s="79" t="s">
        <v>522</v>
      </c>
      <c r="C91" s="64" t="s">
        <v>76</v>
      </c>
      <c r="D91" s="65" t="s">
        <v>1190</v>
      </c>
      <c r="E91" s="63" t="s">
        <v>14</v>
      </c>
      <c r="F91" s="66">
        <v>33.92</v>
      </c>
      <c r="G91" s="67">
        <v>4.67</v>
      </c>
      <c r="H91" s="67">
        <f>TRUNC(G91*(1+$J$5),2)</f>
        <v>5.76</v>
      </c>
      <c r="I91" s="67">
        <f>TRUNC(G91*F91,2)</f>
        <v>158.4</v>
      </c>
      <c r="J91" s="67">
        <f>TRUNC(H91*F91,2)</f>
        <v>195.37</v>
      </c>
      <c r="K91" s="6"/>
      <c r="L91" s="6"/>
      <c r="M91" s="75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ht="39.75" customHeight="1">
      <c r="A92" s="69"/>
      <c r="B92" s="76"/>
      <c r="C92" s="77"/>
      <c r="D92" s="70"/>
      <c r="E92" s="72"/>
      <c r="F92" s="71"/>
      <c r="G92" s="78"/>
      <c r="H92" s="58" t="s">
        <v>410</v>
      </c>
      <c r="I92" s="59">
        <f t="shared" ref="I92:J92" si="83">SUBTOTAL(9,I72:I91)</f>
        <v>11907.800000000001</v>
      </c>
      <c r="J92" s="59">
        <f t="shared" si="83"/>
        <v>14709.109999999999</v>
      </c>
      <c r="K92" s="6"/>
      <c r="L92" s="6"/>
      <c r="M92" s="75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ht="39.75" customHeight="1">
      <c r="A93" s="42">
        <v>6</v>
      </c>
      <c r="B93" s="43"/>
      <c r="C93" s="44"/>
      <c r="D93" s="43" t="s">
        <v>1132</v>
      </c>
      <c r="E93" s="43"/>
      <c r="F93" s="45"/>
      <c r="G93" s="46"/>
      <c r="H93" s="43"/>
      <c r="I93" s="43"/>
      <c r="J93" s="47"/>
      <c r="K93" s="48">
        <f t="shared" ref="K93:L93" si="84">I101</f>
        <v>14903.779999999999</v>
      </c>
      <c r="L93" s="48">
        <f t="shared" si="84"/>
        <v>18392.39</v>
      </c>
      <c r="M93" s="75"/>
      <c r="N93" s="50">
        <f>A93</f>
        <v>6</v>
      </c>
      <c r="O93" s="51" t="str">
        <f>IF(L93=SUM(L94:L100),"OK","NOK")</f>
        <v>OK</v>
      </c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ht="39.75" customHeight="1">
      <c r="A94" s="52" t="s">
        <v>1079</v>
      </c>
      <c r="B94" s="53"/>
      <c r="C94" s="54"/>
      <c r="D94" s="55" t="s">
        <v>1133</v>
      </c>
      <c r="E94" s="54"/>
      <c r="F94" s="56"/>
      <c r="G94" s="57"/>
      <c r="H94" s="58" t="s">
        <v>125</v>
      </c>
      <c r="I94" s="59">
        <f t="shared" ref="I94:J94" si="85">SUBTOTAL(9,I95:I98)</f>
        <v>5848.23</v>
      </c>
      <c r="J94" s="59">
        <f t="shared" si="85"/>
        <v>7223.24</v>
      </c>
      <c r="K94" s="60">
        <f t="shared" ref="K94:L94" si="86">SUM(I95:I98)</f>
        <v>5848.23</v>
      </c>
      <c r="L94" s="60">
        <f t="shared" si="86"/>
        <v>7223.24</v>
      </c>
      <c r="M94" s="6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</row>
    <row r="95" spans="1:35" ht="60" customHeight="1">
      <c r="A95" s="62" t="s">
        <v>626</v>
      </c>
      <c r="B95" s="79">
        <v>102488</v>
      </c>
      <c r="C95" s="64" t="s">
        <v>147</v>
      </c>
      <c r="D95" s="65" t="s">
        <v>1199</v>
      </c>
      <c r="E95" s="63" t="s">
        <v>14</v>
      </c>
      <c r="F95" s="66">
        <v>170</v>
      </c>
      <c r="G95" s="67">
        <v>4.95</v>
      </c>
      <c r="H95" s="67">
        <f t="shared" ref="H95:H98" si="87">TRUNC(G95*(1+$J$5),2)</f>
        <v>6.11</v>
      </c>
      <c r="I95" s="67">
        <f t="shared" ref="I95:I98" si="88">TRUNC(G95*F95,2)</f>
        <v>841.5</v>
      </c>
      <c r="J95" s="67">
        <f t="shared" ref="J95:J98" si="89">TRUNC(H95*F95,2)</f>
        <v>1038.7</v>
      </c>
      <c r="K95" s="41"/>
      <c r="L95" s="41"/>
      <c r="M95" s="75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ht="39.75" customHeight="1">
      <c r="A96" s="62" t="s">
        <v>638</v>
      </c>
      <c r="B96" s="63" t="s">
        <v>639</v>
      </c>
      <c r="C96" s="64" t="s">
        <v>76</v>
      </c>
      <c r="D96" s="65" t="s">
        <v>1200</v>
      </c>
      <c r="E96" s="63" t="s">
        <v>446</v>
      </c>
      <c r="F96" s="66">
        <v>1</v>
      </c>
      <c r="G96" s="67">
        <v>460.09</v>
      </c>
      <c r="H96" s="67">
        <f t="shared" si="87"/>
        <v>568.39</v>
      </c>
      <c r="I96" s="67">
        <f t="shared" si="88"/>
        <v>460.09</v>
      </c>
      <c r="J96" s="67">
        <f t="shared" si="89"/>
        <v>568.39</v>
      </c>
      <c r="K96" s="41"/>
      <c r="L96" s="41"/>
      <c r="M96" s="75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ht="39.75" customHeight="1">
      <c r="A97" s="62" t="s">
        <v>645</v>
      </c>
      <c r="B97" s="63" t="s">
        <v>646</v>
      </c>
      <c r="C97" s="64" t="s">
        <v>76</v>
      </c>
      <c r="D97" s="65" t="s">
        <v>1201</v>
      </c>
      <c r="E97" s="63" t="s">
        <v>446</v>
      </c>
      <c r="F97" s="66">
        <v>1</v>
      </c>
      <c r="G97" s="67">
        <v>203.14</v>
      </c>
      <c r="H97" s="67">
        <f t="shared" si="87"/>
        <v>250.95</v>
      </c>
      <c r="I97" s="67">
        <f t="shared" si="88"/>
        <v>203.14</v>
      </c>
      <c r="J97" s="67">
        <f t="shared" si="89"/>
        <v>250.95</v>
      </c>
      <c r="K97" s="41"/>
      <c r="L97" s="41"/>
      <c r="M97" s="75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ht="60" customHeight="1">
      <c r="A98" s="62" t="s">
        <v>650</v>
      </c>
      <c r="B98" s="79">
        <v>102491</v>
      </c>
      <c r="C98" s="64" t="s">
        <v>147</v>
      </c>
      <c r="D98" s="65" t="s">
        <v>1202</v>
      </c>
      <c r="E98" s="63" t="s">
        <v>14</v>
      </c>
      <c r="F98" s="66">
        <v>170</v>
      </c>
      <c r="G98" s="67">
        <v>25.55</v>
      </c>
      <c r="H98" s="67">
        <f t="shared" si="87"/>
        <v>31.56</v>
      </c>
      <c r="I98" s="67">
        <f t="shared" si="88"/>
        <v>4343.5</v>
      </c>
      <c r="J98" s="67">
        <f t="shared" si="89"/>
        <v>5365.2</v>
      </c>
      <c r="K98" s="6"/>
      <c r="L98" s="6"/>
      <c r="M98" s="75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ht="39.75" customHeight="1">
      <c r="A99" s="52" t="s">
        <v>1100</v>
      </c>
      <c r="B99" s="53"/>
      <c r="C99" s="54"/>
      <c r="D99" s="55" t="s">
        <v>1134</v>
      </c>
      <c r="E99" s="54"/>
      <c r="F99" s="56"/>
      <c r="G99" s="57"/>
      <c r="H99" s="58" t="s">
        <v>125</v>
      </c>
      <c r="I99" s="59">
        <f t="shared" ref="I99:J99" si="90">SUBTOTAL(9,I100)</f>
        <v>9055.5499999999993</v>
      </c>
      <c r="J99" s="59">
        <f t="shared" si="90"/>
        <v>11169.15</v>
      </c>
      <c r="K99" s="60">
        <f t="shared" ref="K99:L99" si="91">SUM(I100)</f>
        <v>9055.5499999999993</v>
      </c>
      <c r="L99" s="60">
        <f t="shared" si="91"/>
        <v>11169.15</v>
      </c>
      <c r="M99" s="6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</row>
    <row r="100" spans="1:35" ht="39.75" customHeight="1">
      <c r="A100" s="62" t="s">
        <v>660</v>
      </c>
      <c r="B100" s="63" t="s">
        <v>522</v>
      </c>
      <c r="C100" s="64" t="s">
        <v>76</v>
      </c>
      <c r="D100" s="65" t="s">
        <v>1190</v>
      </c>
      <c r="E100" s="63" t="s">
        <v>14</v>
      </c>
      <c r="F100" s="66">
        <v>1939.09</v>
      </c>
      <c r="G100" s="67">
        <v>4.67</v>
      </c>
      <c r="H100" s="67">
        <f>TRUNC(G100*(1+$J$5),2)</f>
        <v>5.76</v>
      </c>
      <c r="I100" s="67">
        <f>TRUNC(G100*F100,2)</f>
        <v>9055.5499999999993</v>
      </c>
      <c r="J100" s="67">
        <f>TRUNC(H100*F100,2)</f>
        <v>11169.15</v>
      </c>
      <c r="K100" s="6"/>
      <c r="L100" s="6"/>
      <c r="M100" s="75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ht="39.75" customHeight="1">
      <c r="A101" s="69"/>
      <c r="B101" s="76"/>
      <c r="C101" s="77"/>
      <c r="D101" s="70"/>
      <c r="E101" s="72"/>
      <c r="F101" s="71"/>
      <c r="G101" s="78"/>
      <c r="H101" s="58" t="s">
        <v>410</v>
      </c>
      <c r="I101" s="59">
        <f t="shared" ref="I101:J101" si="92">SUBTOTAL(9,I94:I100)</f>
        <v>14903.779999999999</v>
      </c>
      <c r="J101" s="59">
        <f t="shared" si="92"/>
        <v>18392.39</v>
      </c>
      <c r="K101" s="6"/>
      <c r="L101" s="6"/>
      <c r="M101" s="75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ht="39.75" customHeight="1">
      <c r="A102" s="42">
        <v>7</v>
      </c>
      <c r="B102" s="43"/>
      <c r="C102" s="44"/>
      <c r="D102" s="43" t="s">
        <v>1135</v>
      </c>
      <c r="E102" s="43"/>
      <c r="F102" s="45"/>
      <c r="G102" s="46"/>
      <c r="H102" s="43"/>
      <c r="I102" s="43"/>
      <c r="J102" s="47"/>
      <c r="K102" s="48">
        <f t="shared" ref="K102:L102" si="93">I110</f>
        <v>16613.62</v>
      </c>
      <c r="L102" s="48">
        <f t="shared" si="93"/>
        <v>20519</v>
      </c>
      <c r="M102" s="75"/>
      <c r="N102" s="50">
        <f>A102</f>
        <v>7</v>
      </c>
      <c r="O102" s="51" t="str">
        <f>IF(L102=SUM(L103:L109),"OK","NOK")</f>
        <v>OK</v>
      </c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ht="39.75" customHeight="1">
      <c r="A103" s="52" t="s">
        <v>1104</v>
      </c>
      <c r="B103" s="53"/>
      <c r="C103" s="54"/>
      <c r="D103" s="55" t="s">
        <v>1136</v>
      </c>
      <c r="E103" s="54"/>
      <c r="F103" s="56"/>
      <c r="G103" s="57"/>
      <c r="H103" s="58" t="s">
        <v>125</v>
      </c>
      <c r="I103" s="59">
        <f t="shared" ref="I103:J103" si="94">SUBTOTAL(9,I104:I106)</f>
        <v>11788.75</v>
      </c>
      <c r="J103" s="59">
        <f t="shared" si="94"/>
        <v>14558.38</v>
      </c>
      <c r="K103" s="60">
        <f t="shared" ref="K103:L103" si="95">SUM(I104:I106)</f>
        <v>11788.75</v>
      </c>
      <c r="L103" s="60">
        <f t="shared" si="95"/>
        <v>14558.38</v>
      </c>
      <c r="M103" s="6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</row>
    <row r="104" spans="1:35" ht="60" customHeight="1">
      <c r="A104" s="62" t="s">
        <v>664</v>
      </c>
      <c r="B104" s="62" t="s">
        <v>665</v>
      </c>
      <c r="C104" s="64" t="s">
        <v>10</v>
      </c>
      <c r="D104" s="65" t="s">
        <v>1203</v>
      </c>
      <c r="E104" s="63" t="s">
        <v>14</v>
      </c>
      <c r="F104" s="66">
        <v>237</v>
      </c>
      <c r="G104" s="67">
        <v>19.440000000000001</v>
      </c>
      <c r="H104" s="67">
        <f t="shared" ref="H104:H106" si="96">TRUNC(G104*(1+$J$5),2)</f>
        <v>24.01</v>
      </c>
      <c r="I104" s="67">
        <f t="shared" ref="I104:I106" si="97">TRUNC(G104*F104,2)</f>
        <v>4607.28</v>
      </c>
      <c r="J104" s="67">
        <f t="shared" ref="J104:J106" si="98">TRUNC(H104*F104,2)</f>
        <v>5690.37</v>
      </c>
      <c r="K104" s="41"/>
      <c r="L104" s="41"/>
      <c r="M104" s="75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ht="39.75" customHeight="1">
      <c r="A105" s="62" t="s">
        <v>677</v>
      </c>
      <c r="B105" s="63" t="s">
        <v>678</v>
      </c>
      <c r="C105" s="64" t="s">
        <v>10</v>
      </c>
      <c r="D105" s="65" t="s">
        <v>1204</v>
      </c>
      <c r="E105" s="63" t="s">
        <v>166</v>
      </c>
      <c r="F105" s="66">
        <v>7.11</v>
      </c>
      <c r="G105" s="67">
        <v>248.72</v>
      </c>
      <c r="H105" s="67">
        <f t="shared" si="96"/>
        <v>307.26</v>
      </c>
      <c r="I105" s="67">
        <f t="shared" si="97"/>
        <v>1768.39</v>
      </c>
      <c r="J105" s="67">
        <f t="shared" si="98"/>
        <v>2184.61</v>
      </c>
      <c r="K105" s="41"/>
      <c r="L105" s="41"/>
      <c r="M105" s="75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ht="39.75" customHeight="1">
      <c r="A106" s="62" t="s">
        <v>681</v>
      </c>
      <c r="B106" s="63" t="s">
        <v>682</v>
      </c>
      <c r="C106" s="64" t="s">
        <v>234</v>
      </c>
      <c r="D106" s="65" t="s">
        <v>1205</v>
      </c>
      <c r="E106" s="63" t="s">
        <v>684</v>
      </c>
      <c r="F106" s="66">
        <v>474</v>
      </c>
      <c r="G106" s="67">
        <v>11.42</v>
      </c>
      <c r="H106" s="67">
        <f t="shared" si="96"/>
        <v>14.1</v>
      </c>
      <c r="I106" s="67">
        <f t="shared" si="97"/>
        <v>5413.08</v>
      </c>
      <c r="J106" s="67">
        <f t="shared" si="98"/>
        <v>6683.4</v>
      </c>
      <c r="K106" s="41"/>
      <c r="L106" s="41"/>
      <c r="M106" s="75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ht="39.75" customHeight="1">
      <c r="A107" s="52" t="s">
        <v>1111</v>
      </c>
      <c r="B107" s="53"/>
      <c r="C107" s="54"/>
      <c r="D107" s="55" t="s">
        <v>1137</v>
      </c>
      <c r="E107" s="54"/>
      <c r="F107" s="56"/>
      <c r="G107" s="57"/>
      <c r="H107" s="58" t="s">
        <v>125</v>
      </c>
      <c r="I107" s="59">
        <f t="shared" ref="I107:J107" si="99">SUBTOTAL(9,I108:I109)</f>
        <v>4824.87</v>
      </c>
      <c r="J107" s="59">
        <f t="shared" si="99"/>
        <v>5960.6200000000008</v>
      </c>
      <c r="K107" s="60">
        <f t="shared" ref="K107:L107" si="100">SUM(I108:I109)</f>
        <v>4824.87</v>
      </c>
      <c r="L107" s="60">
        <f t="shared" si="100"/>
        <v>5960.6200000000008</v>
      </c>
      <c r="M107" s="6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</row>
    <row r="108" spans="1:35" ht="79.5" customHeight="1">
      <c r="A108" s="62" t="s">
        <v>688</v>
      </c>
      <c r="B108" s="63">
        <v>103310</v>
      </c>
      <c r="C108" s="64" t="s">
        <v>147</v>
      </c>
      <c r="D108" s="65" t="s">
        <v>1206</v>
      </c>
      <c r="E108" s="63" t="s">
        <v>446</v>
      </c>
      <c r="F108" s="66">
        <v>2</v>
      </c>
      <c r="G108" s="67">
        <v>1301.31</v>
      </c>
      <c r="H108" s="67">
        <f t="shared" ref="H108:H109" si="101">TRUNC(G108*(1+$J$5),2)</f>
        <v>1607.63</v>
      </c>
      <c r="I108" s="67">
        <f t="shared" ref="I108:I109" si="102">TRUNC(G108*F108,2)</f>
        <v>2602.62</v>
      </c>
      <c r="J108" s="67">
        <f t="shared" ref="J108:J109" si="103">TRUNC(H108*F108,2)</f>
        <v>3215.26</v>
      </c>
      <c r="K108" s="6"/>
      <c r="L108" s="6"/>
      <c r="M108" s="75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ht="99.75" customHeight="1">
      <c r="A109" s="62" t="s">
        <v>697</v>
      </c>
      <c r="B109" s="63">
        <v>103195</v>
      </c>
      <c r="C109" s="64" t="s">
        <v>147</v>
      </c>
      <c r="D109" s="65" t="s">
        <v>1182</v>
      </c>
      <c r="E109" s="63" t="s">
        <v>446</v>
      </c>
      <c r="F109" s="66">
        <v>1</v>
      </c>
      <c r="G109" s="67">
        <v>2222.25</v>
      </c>
      <c r="H109" s="67">
        <f t="shared" si="101"/>
        <v>2745.36</v>
      </c>
      <c r="I109" s="67">
        <f t="shared" si="102"/>
        <v>2222.25</v>
      </c>
      <c r="J109" s="67">
        <f t="shared" si="103"/>
        <v>2745.36</v>
      </c>
      <c r="K109" s="6"/>
      <c r="L109" s="6"/>
      <c r="M109" s="75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ht="60" customHeight="1">
      <c r="A110" s="69"/>
      <c r="B110" s="76"/>
      <c r="C110" s="77"/>
      <c r="D110" s="70"/>
      <c r="E110" s="72"/>
      <c r="F110" s="71"/>
      <c r="G110" s="78"/>
      <c r="H110" s="58" t="s">
        <v>410</v>
      </c>
      <c r="I110" s="59">
        <f t="shared" ref="I110:J110" si="104">SUBTOTAL(9,I103:I109)</f>
        <v>16613.62</v>
      </c>
      <c r="J110" s="59">
        <f t="shared" si="104"/>
        <v>20519</v>
      </c>
      <c r="K110" s="6"/>
      <c r="L110" s="6"/>
      <c r="M110" s="75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ht="39.75" customHeight="1">
      <c r="A111" s="152"/>
      <c r="B111" s="153"/>
      <c r="C111" s="154"/>
      <c r="D111" s="155"/>
      <c r="E111" s="156"/>
      <c r="F111" s="157"/>
      <c r="G111" s="158"/>
      <c r="H111" s="159"/>
      <c r="I111" s="160" t="s">
        <v>59</v>
      </c>
      <c r="J111" s="160" t="s">
        <v>60</v>
      </c>
      <c r="K111" s="38"/>
      <c r="L111" s="38"/>
      <c r="M111" s="75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ht="39.75" customHeight="1">
      <c r="A112" s="152"/>
      <c r="B112" s="153"/>
      <c r="C112" s="154"/>
      <c r="D112" s="155"/>
      <c r="E112" s="156"/>
      <c r="F112" s="157"/>
      <c r="G112" s="158"/>
      <c r="H112" s="159" t="s">
        <v>1124</v>
      </c>
      <c r="I112" s="161">
        <f>SUMIF(H10:H110,"TOTAL ITEM",I10:I110)</f>
        <v>159941.63999999998</v>
      </c>
      <c r="J112" s="161">
        <f>SUMIF(H10:H110,"TOTAL ITEM",J10:J110)</f>
        <v>197543.47999999998</v>
      </c>
      <c r="K112" s="38"/>
      <c r="L112" s="38"/>
      <c r="M112" s="75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ht="39.75" customHeight="1">
      <c r="A113" s="42">
        <v>8</v>
      </c>
      <c r="B113" s="43"/>
      <c r="C113" s="44"/>
      <c r="D113" s="43" t="s">
        <v>1138</v>
      </c>
      <c r="E113" s="43"/>
      <c r="F113" s="45"/>
      <c r="G113" s="46"/>
      <c r="H113" s="43"/>
      <c r="I113" s="43"/>
      <c r="J113" s="47"/>
      <c r="K113" s="48">
        <f t="shared" ref="K113:L113" si="105">I115</f>
        <v>5581.96</v>
      </c>
      <c r="L113" s="48">
        <f t="shared" si="105"/>
        <v>6895.95</v>
      </c>
      <c r="M113" s="75"/>
      <c r="N113" s="50">
        <f>A113</f>
        <v>8</v>
      </c>
      <c r="O113" s="51" t="str">
        <f>IF(L113=SUM(J115),"OK","NOK")</f>
        <v>OK</v>
      </c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ht="60" customHeight="1">
      <c r="A114" s="62" t="s">
        <v>1139</v>
      </c>
      <c r="B114" s="309" t="s">
        <v>1140</v>
      </c>
      <c r="C114" s="302"/>
      <c r="D114" s="65" t="s">
        <v>1141</v>
      </c>
      <c r="E114" s="64" t="s">
        <v>1142</v>
      </c>
      <c r="F114" s="162">
        <v>3.49E-2</v>
      </c>
      <c r="G114" s="163"/>
      <c r="H114" s="164">
        <f>I112</f>
        <v>159941.63999999998</v>
      </c>
      <c r="I114" s="163">
        <f>TRUNC(H114*F114,2)</f>
        <v>5581.96</v>
      </c>
      <c r="J114" s="67">
        <f>TRUNC(I114*(1+$J$5),2)</f>
        <v>6895.95</v>
      </c>
      <c r="K114" s="6"/>
      <c r="L114" s="6"/>
      <c r="M114" s="75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ht="39.75" customHeight="1">
      <c r="A115" s="69"/>
      <c r="B115" s="76"/>
      <c r="C115" s="77"/>
      <c r="D115" s="70"/>
      <c r="E115" s="72"/>
      <c r="F115" s="71"/>
      <c r="G115" s="78"/>
      <c r="H115" s="58" t="s">
        <v>125</v>
      </c>
      <c r="I115" s="58">
        <f t="shared" ref="I115:J115" si="106">SUM(I114)</f>
        <v>5581.96</v>
      </c>
      <c r="J115" s="58">
        <f t="shared" si="106"/>
        <v>6895.95</v>
      </c>
      <c r="K115" s="6"/>
      <c r="L115" s="6"/>
      <c r="M115" s="75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ht="60" customHeight="1">
      <c r="A116" s="152"/>
      <c r="B116" s="153"/>
      <c r="C116" s="154"/>
      <c r="D116" s="155"/>
      <c r="E116" s="156"/>
      <c r="F116" s="157"/>
      <c r="G116" s="158"/>
      <c r="H116" s="159"/>
      <c r="I116" s="160" t="s">
        <v>59</v>
      </c>
      <c r="J116" s="160" t="s">
        <v>60</v>
      </c>
      <c r="K116" s="6"/>
      <c r="L116" s="6"/>
      <c r="M116" s="75"/>
      <c r="N116" s="151" t="s">
        <v>1143</v>
      </c>
      <c r="O116" s="165">
        <f>SUM(L9:L110)/2+L113</f>
        <v>204439.42999999996</v>
      </c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ht="39.75" customHeight="1">
      <c r="A117" s="152"/>
      <c r="B117" s="153"/>
      <c r="C117" s="154"/>
      <c r="D117" s="155"/>
      <c r="E117" s="156"/>
      <c r="F117" s="157"/>
      <c r="G117" s="158"/>
      <c r="H117" s="159" t="s">
        <v>1124</v>
      </c>
      <c r="I117" s="159">
        <f t="shared" ref="I117:J117" si="107">I112+I115</f>
        <v>165523.59999999998</v>
      </c>
      <c r="J117" s="159">
        <f t="shared" si="107"/>
        <v>204439.43</v>
      </c>
      <c r="K117" s="6"/>
      <c r="L117" s="6"/>
      <c r="M117" s="75"/>
      <c r="N117" s="6" t="s">
        <v>1144</v>
      </c>
      <c r="O117" s="165">
        <f>J117</f>
        <v>204439.43</v>
      </c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ht="11.25" customHeight="1">
      <c r="A118" s="310"/>
      <c r="B118" s="301"/>
      <c r="C118" s="301"/>
      <c r="D118" s="301"/>
      <c r="E118" s="301"/>
      <c r="F118" s="301"/>
      <c r="G118" s="301"/>
      <c r="H118" s="301"/>
      <c r="I118" s="301"/>
      <c r="J118" s="302"/>
      <c r="K118" s="6"/>
      <c r="L118" s="6"/>
      <c r="M118" s="75"/>
      <c r="N118" s="6"/>
      <c r="O118" s="32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ht="24.75" customHeight="1">
      <c r="A119" s="300" t="s">
        <v>1145</v>
      </c>
      <c r="B119" s="301"/>
      <c r="C119" s="301"/>
      <c r="D119" s="301"/>
      <c r="E119" s="301"/>
      <c r="F119" s="301"/>
      <c r="G119" s="301"/>
      <c r="H119" s="301"/>
      <c r="I119" s="301"/>
      <c r="J119" s="302"/>
      <c r="K119" s="128"/>
      <c r="L119" s="128"/>
      <c r="M119" s="75"/>
      <c r="N119" s="6" t="s">
        <v>1146</v>
      </c>
      <c r="O119" s="51" t="str">
        <f>IF(O116=SUM(O117),"OK","NOK")</f>
        <v>OK</v>
      </c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ht="99.75" customHeight="1">
      <c r="A120" s="303" t="s">
        <v>1147</v>
      </c>
      <c r="B120" s="301"/>
      <c r="C120" s="301"/>
      <c r="D120" s="301"/>
      <c r="E120" s="301"/>
      <c r="F120" s="301"/>
      <c r="G120" s="301"/>
      <c r="H120" s="301"/>
      <c r="I120" s="301"/>
      <c r="J120" s="302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ht="15.75" customHeight="1">
      <c r="A121" s="166"/>
      <c r="B121" s="166"/>
      <c r="C121" s="166"/>
      <c r="D121" s="166"/>
      <c r="E121" s="166"/>
      <c r="F121" s="166"/>
      <c r="G121" s="166"/>
      <c r="H121" s="166"/>
      <c r="I121" s="166"/>
      <c r="J121" s="16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ht="15.75" customHeight="1">
      <c r="A122" s="166"/>
      <c r="B122" s="166"/>
      <c r="C122" s="166"/>
      <c r="D122" s="166"/>
      <c r="E122" s="166"/>
      <c r="F122" s="166"/>
      <c r="G122" s="166"/>
      <c r="H122" s="166"/>
      <c r="I122" s="166"/>
      <c r="J122" s="16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ht="15.75" customHeight="1">
      <c r="A123" s="166"/>
      <c r="B123" s="166"/>
      <c r="C123" s="166"/>
      <c r="D123" s="166"/>
      <c r="E123" s="166"/>
      <c r="F123" s="166"/>
      <c r="G123" s="166"/>
      <c r="H123" s="166"/>
      <c r="I123" s="166"/>
      <c r="J123" s="16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ht="15.75" customHeight="1">
      <c r="A124" s="166"/>
      <c r="B124" s="166"/>
      <c r="C124" s="166"/>
      <c r="D124" s="166"/>
      <c r="E124" s="166"/>
      <c r="F124" s="166"/>
      <c r="G124" s="166"/>
      <c r="H124" s="166"/>
      <c r="I124" s="166"/>
      <c r="J124" s="16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ht="15.75" customHeight="1">
      <c r="A125" s="166"/>
      <c r="B125" s="166"/>
      <c r="C125" s="166"/>
      <c r="D125" s="166"/>
      <c r="E125" s="166"/>
      <c r="F125" s="166"/>
      <c r="G125" s="166"/>
      <c r="H125" s="166"/>
      <c r="I125" s="166"/>
      <c r="J125" s="16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ht="15.75" customHeight="1">
      <c r="A126" s="6"/>
      <c r="B126" s="6"/>
      <c r="C126" s="151"/>
      <c r="D126" s="6"/>
      <c r="E126" s="6"/>
      <c r="F126" s="167"/>
      <c r="G126" s="128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ht="15.75" customHeight="1">
      <c r="A127" s="6"/>
      <c r="B127" s="6"/>
      <c r="C127" s="151"/>
      <c r="D127" s="6"/>
      <c r="E127" s="6"/>
      <c r="F127" s="167"/>
      <c r="G127" s="128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ht="15.75" customHeight="1">
      <c r="A128" s="6"/>
      <c r="B128" s="6"/>
      <c r="C128" s="151"/>
      <c r="D128" s="6"/>
      <c r="E128" s="6"/>
      <c r="F128" s="167"/>
      <c r="G128" s="128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ht="15.75" customHeight="1">
      <c r="A129" s="6"/>
      <c r="B129" s="6"/>
      <c r="C129" s="151"/>
      <c r="D129" s="6"/>
      <c r="E129" s="6"/>
      <c r="F129" s="167"/>
      <c r="G129" s="128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ht="15.75" customHeight="1">
      <c r="A130" s="6"/>
      <c r="B130" s="6"/>
      <c r="C130" s="151"/>
      <c r="D130" s="6"/>
      <c r="E130" s="6"/>
      <c r="F130" s="167"/>
      <c r="G130" s="128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ht="15.75" customHeight="1">
      <c r="A131" s="6"/>
      <c r="B131" s="6"/>
      <c r="C131" s="151"/>
      <c r="D131" s="6"/>
      <c r="E131" s="6"/>
      <c r="F131" s="167"/>
      <c r="G131" s="128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ht="15.75" customHeight="1">
      <c r="A132" s="6"/>
      <c r="B132" s="6"/>
      <c r="C132" s="151"/>
      <c r="D132" s="6"/>
      <c r="E132" s="6"/>
      <c r="F132" s="167"/>
      <c r="G132" s="128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ht="15.75" customHeight="1">
      <c r="A133" s="6"/>
      <c r="B133" s="6"/>
      <c r="C133" s="151"/>
      <c r="D133" s="6"/>
      <c r="E133" s="6"/>
      <c r="F133" s="167"/>
      <c r="G133" s="128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ht="15.75" customHeight="1">
      <c r="A134" s="6"/>
      <c r="B134" s="6"/>
      <c r="C134" s="151"/>
      <c r="D134" s="6"/>
      <c r="E134" s="6"/>
      <c r="F134" s="167"/>
      <c r="G134" s="128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ht="15.75" customHeight="1">
      <c r="A135" s="6"/>
      <c r="B135" s="6"/>
      <c r="C135" s="151"/>
      <c r="D135" s="6"/>
      <c r="E135" s="6"/>
      <c r="F135" s="167"/>
      <c r="G135" s="128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ht="15.75" customHeight="1">
      <c r="A136" s="6"/>
      <c r="B136" s="6"/>
      <c r="C136" s="151"/>
      <c r="D136" s="6"/>
      <c r="E136" s="6"/>
      <c r="F136" s="167"/>
      <c r="G136" s="128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ht="15.75" customHeight="1">
      <c r="A137" s="6"/>
      <c r="B137" s="6"/>
      <c r="C137" s="151"/>
      <c r="D137" s="6"/>
      <c r="E137" s="6"/>
      <c r="F137" s="167"/>
      <c r="G137" s="128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ht="15.75" customHeight="1">
      <c r="A138" s="6"/>
      <c r="B138" s="6"/>
      <c r="C138" s="151"/>
      <c r="D138" s="6"/>
      <c r="E138" s="6"/>
      <c r="F138" s="167"/>
      <c r="G138" s="128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ht="15.75" customHeight="1">
      <c r="A139" s="6"/>
      <c r="B139" s="6"/>
      <c r="C139" s="151"/>
      <c r="D139" s="6"/>
      <c r="E139" s="6"/>
      <c r="F139" s="167"/>
      <c r="G139" s="128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ht="15.75" customHeight="1">
      <c r="A140" s="6"/>
      <c r="B140" s="6"/>
      <c r="C140" s="151"/>
      <c r="D140" s="6"/>
      <c r="E140" s="6"/>
      <c r="F140" s="167"/>
      <c r="G140" s="128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ht="15.75" customHeight="1">
      <c r="A141" s="6"/>
      <c r="B141" s="6"/>
      <c r="C141" s="151"/>
      <c r="D141" s="6"/>
      <c r="E141" s="6"/>
      <c r="F141" s="167"/>
      <c r="G141" s="128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ht="15.75" customHeight="1">
      <c r="A142" s="6"/>
      <c r="B142" s="6"/>
      <c r="C142" s="151"/>
      <c r="D142" s="6"/>
      <c r="E142" s="6"/>
      <c r="F142" s="167"/>
      <c r="G142" s="128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ht="15.75" customHeight="1">
      <c r="A143" s="6"/>
      <c r="B143" s="6"/>
      <c r="C143" s="151"/>
      <c r="D143" s="6"/>
      <c r="E143" s="6"/>
      <c r="F143" s="167"/>
      <c r="G143" s="128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ht="15.75" customHeight="1">
      <c r="A144" s="6"/>
      <c r="B144" s="6"/>
      <c r="C144" s="151"/>
      <c r="D144" s="6"/>
      <c r="E144" s="6"/>
      <c r="F144" s="167"/>
      <c r="G144" s="12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ht="15.75" customHeight="1">
      <c r="A145" s="6"/>
      <c r="B145" s="6"/>
      <c r="C145" s="151"/>
      <c r="D145" s="6"/>
      <c r="E145" s="6"/>
      <c r="F145" s="167"/>
      <c r="G145" s="12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ht="15.75" customHeight="1">
      <c r="A146" s="6"/>
      <c r="B146" s="6"/>
      <c r="C146" s="151"/>
      <c r="D146" s="6"/>
      <c r="E146" s="6"/>
      <c r="F146" s="167"/>
      <c r="G146" s="128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ht="15.75" customHeight="1">
      <c r="A147" s="6"/>
      <c r="B147" s="6"/>
      <c r="C147" s="151"/>
      <c r="D147" s="6"/>
      <c r="E147" s="6"/>
      <c r="F147" s="167"/>
      <c r="G147" s="128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ht="15.75" customHeight="1">
      <c r="A148" s="6"/>
      <c r="B148" s="6"/>
      <c r="C148" s="151"/>
      <c r="D148" s="6"/>
      <c r="E148" s="6"/>
      <c r="F148" s="167"/>
      <c r="G148" s="128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ht="15.75" customHeight="1">
      <c r="A149" s="6"/>
      <c r="B149" s="6"/>
      <c r="C149" s="151"/>
      <c r="D149" s="6"/>
      <c r="E149" s="6"/>
      <c r="F149" s="167"/>
      <c r="G149" s="128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ht="15.75" customHeight="1">
      <c r="A150" s="6"/>
      <c r="B150" s="6"/>
      <c r="C150" s="151"/>
      <c r="D150" s="6"/>
      <c r="E150" s="6"/>
      <c r="F150" s="167"/>
      <c r="G150" s="128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ht="15.75" customHeight="1">
      <c r="A151" s="6"/>
      <c r="B151" s="6"/>
      <c r="C151" s="151"/>
      <c r="D151" s="6"/>
      <c r="E151" s="6"/>
      <c r="F151" s="167"/>
      <c r="G151" s="128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ht="15.75" customHeight="1">
      <c r="A152" s="6"/>
      <c r="B152" s="6"/>
      <c r="C152" s="151"/>
      <c r="D152" s="6"/>
      <c r="E152" s="6"/>
      <c r="F152" s="167"/>
      <c r="G152" s="128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ht="15.75" customHeight="1">
      <c r="A153" s="6"/>
      <c r="B153" s="6"/>
      <c r="C153" s="151"/>
      <c r="D153" s="6"/>
      <c r="E153" s="6"/>
      <c r="F153" s="167"/>
      <c r="G153" s="128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ht="15.75" customHeight="1">
      <c r="A154" s="6"/>
      <c r="B154" s="6"/>
      <c r="C154" s="151"/>
      <c r="D154" s="6"/>
      <c r="E154" s="6"/>
      <c r="F154" s="167"/>
      <c r="G154" s="128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ht="15.75" customHeight="1">
      <c r="A155" s="6"/>
      <c r="B155" s="6"/>
      <c r="C155" s="151"/>
      <c r="D155" s="6"/>
      <c r="E155" s="6"/>
      <c r="F155" s="167"/>
      <c r="G155" s="128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ht="15.75" customHeight="1">
      <c r="A156" s="6"/>
      <c r="B156" s="6"/>
      <c r="C156" s="151"/>
      <c r="D156" s="6"/>
      <c r="E156" s="6"/>
      <c r="F156" s="167"/>
      <c r="G156" s="128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ht="15.75" customHeight="1">
      <c r="A157" s="6"/>
      <c r="B157" s="6"/>
      <c r="C157" s="151"/>
      <c r="D157" s="6"/>
      <c r="E157" s="6"/>
      <c r="F157" s="167"/>
      <c r="G157" s="128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ht="15.75" customHeight="1">
      <c r="A158" s="6"/>
      <c r="B158" s="6"/>
      <c r="C158" s="151"/>
      <c r="D158" s="6"/>
      <c r="E158" s="6"/>
      <c r="F158" s="167"/>
      <c r="G158" s="128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ht="15.75" customHeight="1">
      <c r="A159" s="6"/>
      <c r="B159" s="6"/>
      <c r="C159" s="151"/>
      <c r="D159" s="6"/>
      <c r="E159" s="6"/>
      <c r="F159" s="167"/>
      <c r="G159" s="128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ht="15.75" customHeight="1">
      <c r="A160" s="6"/>
      <c r="B160" s="6"/>
      <c r="C160" s="151"/>
      <c r="D160" s="6"/>
      <c r="E160" s="6"/>
      <c r="F160" s="167"/>
      <c r="G160" s="128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ht="15.75" customHeight="1">
      <c r="A161" s="6"/>
      <c r="B161" s="6"/>
      <c r="C161" s="151"/>
      <c r="D161" s="6"/>
      <c r="E161" s="6"/>
      <c r="F161" s="167"/>
      <c r="G161" s="128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ht="15.75" customHeight="1">
      <c r="A162" s="6"/>
      <c r="B162" s="6"/>
      <c r="C162" s="151"/>
      <c r="D162" s="6"/>
      <c r="E162" s="6"/>
      <c r="F162" s="167"/>
      <c r="G162" s="128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ht="15.75" customHeight="1">
      <c r="A163" s="6"/>
      <c r="B163" s="6"/>
      <c r="C163" s="151"/>
      <c r="D163" s="6"/>
      <c r="E163" s="6"/>
      <c r="F163" s="167"/>
      <c r="G163" s="128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ht="15.75" customHeight="1">
      <c r="A164" s="6"/>
      <c r="B164" s="6"/>
      <c r="C164" s="151"/>
      <c r="D164" s="6"/>
      <c r="E164" s="6"/>
      <c r="F164" s="167"/>
      <c r="G164" s="128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ht="15.75" customHeight="1">
      <c r="A165" s="6"/>
      <c r="B165" s="6"/>
      <c r="C165" s="151"/>
      <c r="D165" s="6"/>
      <c r="E165" s="6"/>
      <c r="F165" s="167"/>
      <c r="G165" s="128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ht="15.75" customHeight="1">
      <c r="A166" s="6"/>
      <c r="B166" s="6"/>
      <c r="C166" s="151"/>
      <c r="D166" s="6"/>
      <c r="E166" s="6"/>
      <c r="F166" s="167"/>
      <c r="G166" s="128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ht="15.75" customHeight="1">
      <c r="A167" s="6"/>
      <c r="B167" s="6"/>
      <c r="C167" s="151"/>
      <c r="D167" s="6"/>
      <c r="E167" s="6"/>
      <c r="F167" s="167"/>
      <c r="G167" s="128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ht="15.75" customHeight="1">
      <c r="A168" s="6"/>
      <c r="B168" s="6"/>
      <c r="C168" s="151"/>
      <c r="D168" s="6"/>
      <c r="E168" s="6"/>
      <c r="F168" s="167"/>
      <c r="G168" s="128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ht="15.75" customHeight="1">
      <c r="A169" s="6"/>
      <c r="B169" s="6"/>
      <c r="C169" s="151"/>
      <c r="D169" s="6"/>
      <c r="E169" s="6"/>
      <c r="F169" s="167"/>
      <c r="G169" s="128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ht="15.75" customHeight="1">
      <c r="A170" s="6"/>
      <c r="B170" s="6"/>
      <c r="C170" s="151"/>
      <c r="D170" s="6"/>
      <c r="E170" s="6"/>
      <c r="F170" s="167"/>
      <c r="G170" s="128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ht="15.75" customHeight="1">
      <c r="A171" s="6"/>
      <c r="B171" s="6"/>
      <c r="C171" s="151"/>
      <c r="D171" s="6"/>
      <c r="E171" s="6"/>
      <c r="F171" s="167"/>
      <c r="G171" s="128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ht="15.75" customHeight="1">
      <c r="A172" s="6"/>
      <c r="B172" s="6"/>
      <c r="C172" s="151"/>
      <c r="D172" s="6"/>
      <c r="E172" s="6"/>
      <c r="F172" s="167"/>
      <c r="G172" s="128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ht="15.75" customHeight="1">
      <c r="A173" s="6"/>
      <c r="B173" s="6"/>
      <c r="C173" s="151"/>
      <c r="D173" s="6"/>
      <c r="E173" s="6"/>
      <c r="F173" s="167"/>
      <c r="G173" s="128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ht="15.75" customHeight="1">
      <c r="A174" s="6"/>
      <c r="B174" s="6"/>
      <c r="C174" s="151"/>
      <c r="D174" s="6"/>
      <c r="E174" s="6"/>
      <c r="F174" s="167"/>
      <c r="G174" s="128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ht="15.75" customHeight="1">
      <c r="A175" s="6"/>
      <c r="B175" s="6"/>
      <c r="C175" s="151"/>
      <c r="D175" s="6"/>
      <c r="E175" s="6"/>
      <c r="F175" s="167"/>
      <c r="G175" s="128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ht="15.75" customHeight="1">
      <c r="A176" s="6"/>
      <c r="B176" s="6"/>
      <c r="C176" s="151"/>
      <c r="D176" s="6"/>
      <c r="E176" s="6"/>
      <c r="F176" s="167"/>
      <c r="G176" s="128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ht="15.75" customHeight="1">
      <c r="A177" s="6"/>
      <c r="B177" s="6"/>
      <c r="C177" s="151"/>
      <c r="D177" s="6"/>
      <c r="E177" s="6"/>
      <c r="F177" s="167"/>
      <c r="G177" s="128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ht="15.75" customHeight="1">
      <c r="A178" s="6"/>
      <c r="B178" s="6"/>
      <c r="C178" s="151"/>
      <c r="D178" s="6"/>
      <c r="E178" s="6"/>
      <c r="F178" s="167"/>
      <c r="G178" s="128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ht="15.75" customHeight="1">
      <c r="A179" s="6"/>
      <c r="B179" s="6"/>
      <c r="C179" s="151"/>
      <c r="D179" s="6"/>
      <c r="E179" s="6"/>
      <c r="F179" s="167"/>
      <c r="G179" s="128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ht="15.75" customHeight="1">
      <c r="A180" s="6"/>
      <c r="B180" s="6"/>
      <c r="C180" s="151"/>
      <c r="D180" s="6"/>
      <c r="E180" s="6"/>
      <c r="F180" s="167"/>
      <c r="G180" s="128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ht="15.75" customHeight="1">
      <c r="A181" s="6"/>
      <c r="B181" s="6"/>
      <c r="C181" s="151"/>
      <c r="D181" s="6"/>
      <c r="E181" s="6"/>
      <c r="F181" s="167"/>
      <c r="G181" s="128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ht="15.75" customHeight="1">
      <c r="A182" s="6"/>
      <c r="B182" s="6"/>
      <c r="C182" s="151"/>
      <c r="D182" s="6"/>
      <c r="E182" s="6"/>
      <c r="F182" s="167"/>
      <c r="G182" s="128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ht="15.75" customHeight="1">
      <c r="A183" s="6"/>
      <c r="B183" s="6"/>
      <c r="C183" s="151"/>
      <c r="D183" s="6"/>
      <c r="E183" s="6"/>
      <c r="F183" s="167"/>
      <c r="G183" s="128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ht="15.75" customHeight="1">
      <c r="A184" s="6"/>
      <c r="B184" s="6"/>
      <c r="C184" s="151"/>
      <c r="D184" s="6"/>
      <c r="E184" s="6"/>
      <c r="F184" s="167"/>
      <c r="G184" s="128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:35" ht="15.75" customHeight="1">
      <c r="A185" s="6"/>
      <c r="B185" s="6"/>
      <c r="C185" s="151"/>
      <c r="D185" s="6"/>
      <c r="E185" s="6"/>
      <c r="F185" s="167"/>
      <c r="G185" s="128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:35" ht="15.75" customHeight="1">
      <c r="A186" s="6"/>
      <c r="B186" s="6"/>
      <c r="C186" s="151"/>
      <c r="D186" s="6"/>
      <c r="E186" s="6"/>
      <c r="F186" s="167"/>
      <c r="G186" s="128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:35" ht="15.75" customHeight="1">
      <c r="A187" s="6"/>
      <c r="B187" s="6"/>
      <c r="C187" s="151"/>
      <c r="D187" s="6"/>
      <c r="E187" s="6"/>
      <c r="F187" s="167"/>
      <c r="G187" s="128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:35" ht="15.75" customHeight="1">
      <c r="A188" s="6"/>
      <c r="B188" s="6"/>
      <c r="C188" s="151"/>
      <c r="D188" s="6"/>
      <c r="E188" s="6"/>
      <c r="F188" s="167"/>
      <c r="G188" s="128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:35" ht="15.75" customHeight="1">
      <c r="A189" s="6"/>
      <c r="B189" s="6"/>
      <c r="C189" s="151"/>
      <c r="D189" s="6"/>
      <c r="E189" s="6"/>
      <c r="F189" s="167"/>
      <c r="G189" s="128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:35" ht="15.75" customHeight="1">
      <c r="A190" s="6"/>
      <c r="B190" s="6"/>
      <c r="C190" s="151"/>
      <c r="D190" s="6"/>
      <c r="E190" s="6"/>
      <c r="F190" s="167"/>
      <c r="G190" s="128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:35" ht="15.75" customHeight="1">
      <c r="A191" s="6"/>
      <c r="B191" s="6"/>
      <c r="C191" s="151"/>
      <c r="D191" s="6"/>
      <c r="E191" s="6"/>
      <c r="F191" s="167"/>
      <c r="G191" s="128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:35" ht="15.75" customHeight="1">
      <c r="A192" s="6"/>
      <c r="B192" s="6"/>
      <c r="C192" s="151"/>
      <c r="D192" s="6"/>
      <c r="E192" s="6"/>
      <c r="F192" s="167"/>
      <c r="G192" s="128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:35" ht="15.75" customHeight="1">
      <c r="A193" s="6"/>
      <c r="B193" s="6"/>
      <c r="C193" s="151"/>
      <c r="D193" s="6"/>
      <c r="E193" s="6"/>
      <c r="F193" s="167"/>
      <c r="G193" s="128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:35" ht="15.75" customHeight="1">
      <c r="A194" s="6"/>
      <c r="B194" s="6"/>
      <c r="C194" s="151"/>
      <c r="D194" s="6"/>
      <c r="E194" s="6"/>
      <c r="F194" s="167"/>
      <c r="G194" s="128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:35" ht="15.75" customHeight="1">
      <c r="A195" s="6"/>
      <c r="B195" s="6"/>
      <c r="C195" s="151"/>
      <c r="D195" s="6"/>
      <c r="E195" s="6"/>
      <c r="F195" s="167"/>
      <c r="G195" s="128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:35" ht="15.75" customHeight="1">
      <c r="A196" s="6"/>
      <c r="B196" s="6"/>
      <c r="C196" s="151"/>
      <c r="D196" s="6"/>
      <c r="E196" s="6"/>
      <c r="F196" s="167"/>
      <c r="G196" s="128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:35" ht="15.75" customHeight="1">
      <c r="A197" s="6"/>
      <c r="B197" s="6"/>
      <c r="C197" s="151"/>
      <c r="D197" s="6"/>
      <c r="E197" s="6"/>
      <c r="F197" s="167"/>
      <c r="G197" s="128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:35" ht="15.75" customHeight="1">
      <c r="A198" s="6"/>
      <c r="B198" s="6"/>
      <c r="C198" s="151"/>
      <c r="D198" s="6"/>
      <c r="E198" s="6"/>
      <c r="F198" s="167"/>
      <c r="G198" s="128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:35" ht="15.75" customHeight="1">
      <c r="A199" s="6"/>
      <c r="B199" s="6"/>
      <c r="C199" s="151"/>
      <c r="D199" s="6"/>
      <c r="E199" s="6"/>
      <c r="F199" s="167"/>
      <c r="G199" s="128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:35" ht="15.75" customHeight="1">
      <c r="A200" s="6"/>
      <c r="B200" s="6"/>
      <c r="C200" s="151"/>
      <c r="D200" s="6"/>
      <c r="E200" s="6"/>
      <c r="F200" s="167"/>
      <c r="G200" s="128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:35" ht="15.75" customHeight="1">
      <c r="A201" s="6"/>
      <c r="B201" s="6"/>
      <c r="C201" s="151"/>
      <c r="D201" s="6"/>
      <c r="E201" s="6"/>
      <c r="F201" s="167"/>
      <c r="G201" s="128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:35" ht="15.75" customHeight="1">
      <c r="A202" s="6"/>
      <c r="B202" s="6"/>
      <c r="C202" s="151"/>
      <c r="D202" s="6"/>
      <c r="E202" s="6"/>
      <c r="F202" s="167"/>
      <c r="G202" s="128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:35" ht="15.75" customHeight="1">
      <c r="A203" s="6"/>
      <c r="B203" s="6"/>
      <c r="C203" s="151"/>
      <c r="D203" s="6"/>
      <c r="E203" s="6"/>
      <c r="F203" s="167"/>
      <c r="G203" s="128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:35" ht="15.75" customHeight="1">
      <c r="A204" s="6"/>
      <c r="B204" s="6"/>
      <c r="C204" s="151"/>
      <c r="D204" s="6"/>
      <c r="E204" s="6"/>
      <c r="F204" s="167"/>
      <c r="G204" s="128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:35" ht="15.75" customHeight="1">
      <c r="A205" s="6"/>
      <c r="B205" s="6"/>
      <c r="C205" s="151"/>
      <c r="D205" s="6"/>
      <c r="E205" s="6"/>
      <c r="F205" s="167"/>
      <c r="G205" s="128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:35" ht="15.75" customHeight="1">
      <c r="A206" s="6"/>
      <c r="B206" s="6"/>
      <c r="C206" s="151"/>
      <c r="D206" s="6"/>
      <c r="E206" s="6"/>
      <c r="F206" s="167"/>
      <c r="G206" s="128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:35" ht="15.75" customHeight="1">
      <c r="A207" s="6"/>
      <c r="B207" s="6"/>
      <c r="C207" s="151"/>
      <c r="D207" s="6"/>
      <c r="E207" s="6"/>
      <c r="F207" s="167"/>
      <c r="G207" s="128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:35" ht="15.75" customHeight="1">
      <c r="A208" s="6"/>
      <c r="B208" s="6"/>
      <c r="C208" s="151"/>
      <c r="D208" s="6"/>
      <c r="E208" s="6"/>
      <c r="F208" s="167"/>
      <c r="G208" s="128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1:35" ht="15.75" customHeight="1">
      <c r="A209" s="6"/>
      <c r="B209" s="6"/>
      <c r="C209" s="151"/>
      <c r="D209" s="6"/>
      <c r="E209" s="6"/>
      <c r="F209" s="167"/>
      <c r="G209" s="128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1:35" ht="15.75" customHeight="1">
      <c r="A210" s="6"/>
      <c r="B210" s="6"/>
      <c r="C210" s="151"/>
      <c r="D210" s="6"/>
      <c r="E210" s="6"/>
      <c r="F210" s="167"/>
      <c r="G210" s="128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1:35" ht="15.75" customHeight="1">
      <c r="A211" s="6"/>
      <c r="B211" s="6"/>
      <c r="C211" s="151"/>
      <c r="D211" s="6"/>
      <c r="E211" s="6"/>
      <c r="F211" s="167"/>
      <c r="G211" s="128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1:35" ht="15.75" customHeight="1">
      <c r="A212" s="6"/>
      <c r="B212" s="6"/>
      <c r="C212" s="151"/>
      <c r="D212" s="6"/>
      <c r="E212" s="6"/>
      <c r="F212" s="167"/>
      <c r="G212" s="128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1:35" ht="15.75" customHeight="1">
      <c r="A213" s="6"/>
      <c r="B213" s="6"/>
      <c r="C213" s="151"/>
      <c r="D213" s="6"/>
      <c r="E213" s="6"/>
      <c r="F213" s="167"/>
      <c r="G213" s="128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1:35" ht="15.75" customHeight="1">
      <c r="A214" s="6"/>
      <c r="B214" s="6"/>
      <c r="C214" s="151"/>
      <c r="D214" s="6"/>
      <c r="E214" s="6"/>
      <c r="F214" s="167"/>
      <c r="G214" s="128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1:35" ht="15.75" customHeight="1">
      <c r="A215" s="6"/>
      <c r="B215" s="6"/>
      <c r="C215" s="151"/>
      <c r="D215" s="6"/>
      <c r="E215" s="6"/>
      <c r="F215" s="167"/>
      <c r="G215" s="128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1:35" ht="15.75" customHeight="1">
      <c r="A216" s="6"/>
      <c r="B216" s="6"/>
      <c r="C216" s="151"/>
      <c r="D216" s="6"/>
      <c r="E216" s="6"/>
      <c r="F216" s="167"/>
      <c r="G216" s="128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1:35" ht="15.75" customHeight="1">
      <c r="A217" s="6"/>
      <c r="B217" s="6"/>
      <c r="C217" s="151"/>
      <c r="D217" s="6"/>
      <c r="E217" s="6"/>
      <c r="F217" s="167"/>
      <c r="G217" s="128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1:35" ht="15.75" customHeight="1">
      <c r="A218" s="6"/>
      <c r="B218" s="6"/>
      <c r="C218" s="151"/>
      <c r="D218" s="6"/>
      <c r="E218" s="6"/>
      <c r="F218" s="167"/>
      <c r="G218" s="128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1:35" ht="15.75" customHeight="1">
      <c r="A219" s="6"/>
      <c r="B219" s="6"/>
      <c r="C219" s="151"/>
      <c r="D219" s="6"/>
      <c r="E219" s="6"/>
      <c r="F219" s="167"/>
      <c r="G219" s="128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1:35" ht="15.75" customHeight="1">
      <c r="A220" s="6"/>
      <c r="B220" s="6"/>
      <c r="C220" s="151"/>
      <c r="D220" s="6"/>
      <c r="E220" s="6"/>
      <c r="F220" s="167"/>
      <c r="G220" s="128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1:35" ht="15.75" customHeight="1">
      <c r="A221" s="6"/>
      <c r="B221" s="6"/>
      <c r="C221" s="151"/>
      <c r="D221" s="6"/>
      <c r="E221" s="6"/>
      <c r="F221" s="167"/>
      <c r="G221" s="128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1:35" ht="15.75" customHeight="1">
      <c r="A222" s="6"/>
      <c r="B222" s="6"/>
      <c r="C222" s="151"/>
      <c r="D222" s="6"/>
      <c r="E222" s="6"/>
      <c r="F222" s="167"/>
      <c r="G222" s="128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1:35" ht="15.75" customHeight="1">
      <c r="A223" s="6"/>
      <c r="B223" s="6"/>
      <c r="C223" s="151"/>
      <c r="D223" s="6"/>
      <c r="E223" s="6"/>
      <c r="F223" s="167"/>
      <c r="G223" s="128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1:35" ht="15.75" customHeight="1">
      <c r="A224" s="6"/>
      <c r="B224" s="6"/>
      <c r="C224" s="151"/>
      <c r="D224" s="6"/>
      <c r="E224" s="6"/>
      <c r="F224" s="167"/>
      <c r="G224" s="128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1:35" ht="15.75" customHeight="1">
      <c r="A225" s="6"/>
      <c r="B225" s="6"/>
      <c r="C225" s="151"/>
      <c r="D225" s="6"/>
      <c r="E225" s="6"/>
      <c r="F225" s="167"/>
      <c r="G225" s="128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1:35" ht="15.75" customHeight="1">
      <c r="A226" s="6"/>
      <c r="B226" s="6"/>
      <c r="C226" s="151"/>
      <c r="D226" s="6"/>
      <c r="E226" s="6"/>
      <c r="F226" s="167"/>
      <c r="G226" s="128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1:35" ht="15.75" customHeight="1">
      <c r="A227" s="6"/>
      <c r="B227" s="6"/>
      <c r="C227" s="151"/>
      <c r="D227" s="6"/>
      <c r="E227" s="6"/>
      <c r="F227" s="167"/>
      <c r="G227" s="128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1:35" ht="15.75" customHeight="1">
      <c r="A228" s="6"/>
      <c r="B228" s="6"/>
      <c r="C228" s="151"/>
      <c r="D228" s="6"/>
      <c r="E228" s="6"/>
      <c r="F228" s="167"/>
      <c r="G228" s="128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1:35" ht="15.75" customHeight="1">
      <c r="A229" s="6"/>
      <c r="B229" s="6"/>
      <c r="C229" s="151"/>
      <c r="D229" s="6"/>
      <c r="E229" s="6"/>
      <c r="F229" s="167"/>
      <c r="G229" s="128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1:35" ht="15.75" customHeight="1">
      <c r="A230" s="6"/>
      <c r="B230" s="6"/>
      <c r="C230" s="151"/>
      <c r="D230" s="6"/>
      <c r="E230" s="6"/>
      <c r="F230" s="167"/>
      <c r="G230" s="128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1:35" ht="15.75" customHeight="1">
      <c r="A231" s="6"/>
      <c r="B231" s="6"/>
      <c r="C231" s="151"/>
      <c r="D231" s="6"/>
      <c r="E231" s="6"/>
      <c r="F231" s="167"/>
      <c r="G231" s="128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1:35" ht="15.75" customHeight="1">
      <c r="A232" s="6"/>
      <c r="B232" s="6"/>
      <c r="C232" s="151"/>
      <c r="D232" s="6"/>
      <c r="E232" s="6"/>
      <c r="F232" s="167"/>
      <c r="G232" s="128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1:35" ht="15.75" customHeight="1">
      <c r="A233" s="6"/>
      <c r="B233" s="6"/>
      <c r="C233" s="151"/>
      <c r="D233" s="6"/>
      <c r="E233" s="6"/>
      <c r="F233" s="167"/>
      <c r="G233" s="128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1:35" ht="15.75" customHeight="1">
      <c r="A234" s="6"/>
      <c r="B234" s="6"/>
      <c r="C234" s="151"/>
      <c r="D234" s="6"/>
      <c r="E234" s="6"/>
      <c r="F234" s="167"/>
      <c r="G234" s="128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1:35" ht="15.75" customHeight="1">
      <c r="A235" s="6"/>
      <c r="B235" s="6"/>
      <c r="C235" s="151"/>
      <c r="D235" s="6"/>
      <c r="E235" s="6"/>
      <c r="F235" s="167"/>
      <c r="G235" s="128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1:35" ht="15.75" customHeight="1">
      <c r="A236" s="6"/>
      <c r="B236" s="6"/>
      <c r="C236" s="151"/>
      <c r="D236" s="6"/>
      <c r="E236" s="6"/>
      <c r="F236" s="167"/>
      <c r="G236" s="128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1:35" ht="15.75" customHeight="1">
      <c r="A237" s="6"/>
      <c r="B237" s="6"/>
      <c r="C237" s="151"/>
      <c r="D237" s="6"/>
      <c r="E237" s="6"/>
      <c r="F237" s="167"/>
      <c r="G237" s="128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1:35" ht="15.75" customHeight="1">
      <c r="A238" s="6"/>
      <c r="B238" s="6"/>
      <c r="C238" s="151"/>
      <c r="D238" s="6"/>
      <c r="E238" s="6"/>
      <c r="F238" s="167"/>
      <c r="G238" s="128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1:35" ht="15.75" customHeight="1">
      <c r="A239" s="6"/>
      <c r="B239" s="6"/>
      <c r="C239" s="151"/>
      <c r="D239" s="6"/>
      <c r="E239" s="6"/>
      <c r="F239" s="167"/>
      <c r="G239" s="128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1:35" ht="15.75" customHeight="1">
      <c r="A240" s="6"/>
      <c r="B240" s="6"/>
      <c r="C240" s="151"/>
      <c r="D240" s="6"/>
      <c r="E240" s="6"/>
      <c r="F240" s="167"/>
      <c r="G240" s="128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1:35" ht="15.75" customHeight="1">
      <c r="A241" s="6"/>
      <c r="B241" s="6"/>
      <c r="C241" s="151"/>
      <c r="D241" s="6"/>
      <c r="E241" s="6"/>
      <c r="F241" s="167"/>
      <c r="G241" s="128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1:35" ht="15.75" customHeight="1">
      <c r="A242" s="6"/>
      <c r="B242" s="6"/>
      <c r="C242" s="151"/>
      <c r="D242" s="6"/>
      <c r="E242" s="6"/>
      <c r="F242" s="167"/>
      <c r="G242" s="128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1:35" ht="15.75" customHeight="1">
      <c r="A243" s="6"/>
      <c r="B243" s="6"/>
      <c r="C243" s="151"/>
      <c r="D243" s="6"/>
      <c r="E243" s="6"/>
      <c r="F243" s="167"/>
      <c r="G243" s="128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1:35" ht="15.75" customHeight="1">
      <c r="A244" s="6"/>
      <c r="B244" s="6"/>
      <c r="C244" s="151"/>
      <c r="D244" s="6"/>
      <c r="E244" s="6"/>
      <c r="F244" s="167"/>
      <c r="G244" s="128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1:35" ht="15.75" customHeight="1">
      <c r="A245" s="6"/>
      <c r="B245" s="6"/>
      <c r="C245" s="151"/>
      <c r="D245" s="6"/>
      <c r="E245" s="6"/>
      <c r="F245" s="167"/>
      <c r="G245" s="128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1:35" ht="15.75" customHeight="1">
      <c r="A246" s="6"/>
      <c r="B246" s="6"/>
      <c r="C246" s="151"/>
      <c r="D246" s="6"/>
      <c r="E246" s="6"/>
      <c r="F246" s="167"/>
      <c r="G246" s="128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1:35" ht="15.75" customHeight="1">
      <c r="A247" s="6"/>
      <c r="B247" s="6"/>
      <c r="C247" s="151"/>
      <c r="D247" s="6"/>
      <c r="E247" s="6"/>
      <c r="F247" s="167"/>
      <c r="G247" s="128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1:35" ht="15.75" customHeight="1">
      <c r="A248" s="6"/>
      <c r="B248" s="6"/>
      <c r="C248" s="151"/>
      <c r="D248" s="6"/>
      <c r="E248" s="6"/>
      <c r="F248" s="167"/>
      <c r="G248" s="128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1:35" ht="15.75" customHeight="1">
      <c r="A249" s="6"/>
      <c r="B249" s="6"/>
      <c r="C249" s="151"/>
      <c r="D249" s="6"/>
      <c r="E249" s="6"/>
      <c r="F249" s="167"/>
      <c r="G249" s="128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1:35" ht="15.75" customHeight="1">
      <c r="A250" s="6"/>
      <c r="B250" s="6"/>
      <c r="C250" s="151"/>
      <c r="D250" s="6"/>
      <c r="E250" s="6"/>
      <c r="F250" s="167"/>
      <c r="G250" s="128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1:35" ht="15.75" customHeight="1">
      <c r="A251" s="6"/>
      <c r="B251" s="6"/>
      <c r="C251" s="151"/>
      <c r="D251" s="6"/>
      <c r="E251" s="6"/>
      <c r="F251" s="167"/>
      <c r="G251" s="128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</row>
    <row r="252" spans="1:35" ht="15.75" customHeight="1">
      <c r="A252" s="6"/>
      <c r="B252" s="6"/>
      <c r="C252" s="151"/>
      <c r="D252" s="6"/>
      <c r="E252" s="6"/>
      <c r="F252" s="167"/>
      <c r="G252" s="128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</row>
    <row r="253" spans="1:35" ht="15.75" customHeight="1">
      <c r="A253" s="6"/>
      <c r="B253" s="6"/>
      <c r="C253" s="151"/>
      <c r="D253" s="6"/>
      <c r="E253" s="6"/>
      <c r="F253" s="167"/>
      <c r="G253" s="128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</row>
    <row r="254" spans="1:35" ht="15.75" customHeight="1">
      <c r="A254" s="6"/>
      <c r="B254" s="6"/>
      <c r="C254" s="151"/>
      <c r="D254" s="6"/>
      <c r="E254" s="6"/>
      <c r="F254" s="167"/>
      <c r="G254" s="128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</row>
    <row r="255" spans="1:35" ht="15.75" customHeight="1">
      <c r="A255" s="6"/>
      <c r="B255" s="6"/>
      <c r="C255" s="151"/>
      <c r="D255" s="6"/>
      <c r="E255" s="6"/>
      <c r="F255" s="167"/>
      <c r="G255" s="128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</row>
    <row r="256" spans="1:35" ht="15.75" customHeight="1">
      <c r="A256" s="6"/>
      <c r="B256" s="6"/>
      <c r="C256" s="151"/>
      <c r="D256" s="6"/>
      <c r="E256" s="6"/>
      <c r="F256" s="167"/>
      <c r="G256" s="128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</row>
    <row r="257" spans="1:35" ht="15.75" customHeight="1">
      <c r="A257" s="6"/>
      <c r="B257" s="6"/>
      <c r="C257" s="151"/>
      <c r="D257" s="6"/>
      <c r="E257" s="6"/>
      <c r="F257" s="167"/>
      <c r="G257" s="128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</row>
    <row r="258" spans="1:35" ht="15.75" customHeight="1">
      <c r="A258" s="6"/>
      <c r="B258" s="6"/>
      <c r="C258" s="151"/>
      <c r="D258" s="6"/>
      <c r="E258" s="6"/>
      <c r="F258" s="167"/>
      <c r="G258" s="128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</row>
    <row r="259" spans="1:35" ht="15.75" customHeight="1">
      <c r="A259" s="6"/>
      <c r="B259" s="6"/>
      <c r="C259" s="151"/>
      <c r="D259" s="6"/>
      <c r="E259" s="6"/>
      <c r="F259" s="167"/>
      <c r="G259" s="128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</row>
    <row r="260" spans="1:35" ht="15.75" customHeight="1">
      <c r="A260" s="6"/>
      <c r="B260" s="6"/>
      <c r="C260" s="151"/>
      <c r="D260" s="6"/>
      <c r="E260" s="6"/>
      <c r="F260" s="167"/>
      <c r="G260" s="128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</row>
    <row r="261" spans="1:35" ht="15.75" customHeight="1">
      <c r="A261" s="6"/>
      <c r="B261" s="6"/>
      <c r="C261" s="151"/>
      <c r="D261" s="6"/>
      <c r="E261" s="6"/>
      <c r="F261" s="167"/>
      <c r="G261" s="128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</row>
    <row r="262" spans="1:35" ht="15.75" customHeight="1">
      <c r="A262" s="6"/>
      <c r="B262" s="6"/>
      <c r="C262" s="151"/>
      <c r="D262" s="6"/>
      <c r="E262" s="6"/>
      <c r="F262" s="167"/>
      <c r="G262" s="128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</row>
    <row r="263" spans="1:35" ht="15.75" customHeight="1">
      <c r="A263" s="6"/>
      <c r="B263" s="6"/>
      <c r="C263" s="151"/>
      <c r="D263" s="6"/>
      <c r="E263" s="6"/>
      <c r="F263" s="167"/>
      <c r="G263" s="128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</row>
    <row r="264" spans="1:35" ht="15.75" customHeight="1">
      <c r="A264" s="6"/>
      <c r="B264" s="6"/>
      <c r="C264" s="151"/>
      <c r="D264" s="6"/>
      <c r="E264" s="6"/>
      <c r="F264" s="167"/>
      <c r="G264" s="128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</row>
    <row r="265" spans="1:35" ht="15.75" customHeight="1">
      <c r="A265" s="6"/>
      <c r="B265" s="6"/>
      <c r="C265" s="151"/>
      <c r="D265" s="6"/>
      <c r="E265" s="6"/>
      <c r="F265" s="167"/>
      <c r="G265" s="128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</row>
    <row r="266" spans="1:35" ht="15.75" customHeight="1">
      <c r="A266" s="6"/>
      <c r="B266" s="6"/>
      <c r="C266" s="151"/>
      <c r="D266" s="6"/>
      <c r="E266" s="6"/>
      <c r="F266" s="167"/>
      <c r="G266" s="128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</row>
    <row r="267" spans="1:35" ht="15.75" customHeight="1">
      <c r="A267" s="6"/>
      <c r="B267" s="6"/>
      <c r="C267" s="151"/>
      <c r="D267" s="6"/>
      <c r="E267" s="6"/>
      <c r="F267" s="167"/>
      <c r="G267" s="128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1:35" ht="15.75" customHeight="1">
      <c r="A268" s="6"/>
      <c r="B268" s="6"/>
      <c r="C268" s="151"/>
      <c r="D268" s="6"/>
      <c r="E268" s="6"/>
      <c r="F268" s="167"/>
      <c r="G268" s="128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</row>
    <row r="269" spans="1:35" ht="15.75" customHeight="1">
      <c r="A269" s="6"/>
      <c r="B269" s="6"/>
      <c r="C269" s="151"/>
      <c r="D269" s="6"/>
      <c r="E269" s="6"/>
      <c r="F269" s="167"/>
      <c r="G269" s="128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</row>
    <row r="270" spans="1:35" ht="15.75" customHeight="1">
      <c r="A270" s="6"/>
      <c r="B270" s="6"/>
      <c r="C270" s="151"/>
      <c r="D270" s="6"/>
      <c r="E270" s="6"/>
      <c r="F270" s="167"/>
      <c r="G270" s="128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</row>
    <row r="271" spans="1:35" ht="15.75" customHeight="1">
      <c r="A271" s="6"/>
      <c r="B271" s="6"/>
      <c r="C271" s="151"/>
      <c r="D271" s="6"/>
      <c r="E271" s="6"/>
      <c r="F271" s="167"/>
      <c r="G271" s="128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</row>
    <row r="272" spans="1:35" ht="15.75" customHeight="1">
      <c r="A272" s="6"/>
      <c r="B272" s="6"/>
      <c r="C272" s="151"/>
      <c r="D272" s="6"/>
      <c r="E272" s="6"/>
      <c r="F272" s="167"/>
      <c r="G272" s="128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</row>
    <row r="273" spans="1:35" ht="15.75" customHeight="1">
      <c r="A273" s="6"/>
      <c r="B273" s="6"/>
      <c r="C273" s="151"/>
      <c r="D273" s="6"/>
      <c r="E273" s="6"/>
      <c r="F273" s="167"/>
      <c r="G273" s="128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</row>
    <row r="274" spans="1:35" ht="15.75" customHeight="1">
      <c r="A274" s="6"/>
      <c r="B274" s="6"/>
      <c r="C274" s="151"/>
      <c r="D274" s="6"/>
      <c r="E274" s="6"/>
      <c r="F274" s="167"/>
      <c r="G274" s="128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</row>
    <row r="275" spans="1:35" ht="15.75" customHeight="1">
      <c r="A275" s="6"/>
      <c r="B275" s="6"/>
      <c r="C275" s="151"/>
      <c r="D275" s="6"/>
      <c r="E275" s="6"/>
      <c r="F275" s="167"/>
      <c r="G275" s="128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</row>
    <row r="276" spans="1:35" ht="15.75" customHeight="1">
      <c r="A276" s="6"/>
      <c r="B276" s="6"/>
      <c r="C276" s="151"/>
      <c r="D276" s="6"/>
      <c r="E276" s="6"/>
      <c r="F276" s="167"/>
      <c r="G276" s="128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</row>
    <row r="277" spans="1:35" ht="15.75" customHeight="1">
      <c r="A277" s="6"/>
      <c r="B277" s="6"/>
      <c r="C277" s="151"/>
      <c r="D277" s="6"/>
      <c r="E277" s="6"/>
      <c r="F277" s="167"/>
      <c r="G277" s="128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</row>
    <row r="278" spans="1:35" ht="15.75" customHeight="1">
      <c r="A278" s="6"/>
      <c r="B278" s="6"/>
      <c r="C278" s="151"/>
      <c r="D278" s="6"/>
      <c r="E278" s="6"/>
      <c r="F278" s="167"/>
      <c r="G278" s="128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</row>
    <row r="279" spans="1:35" ht="15.75" customHeight="1">
      <c r="A279" s="6"/>
      <c r="B279" s="6"/>
      <c r="C279" s="151"/>
      <c r="D279" s="6"/>
      <c r="E279" s="6"/>
      <c r="F279" s="167"/>
      <c r="G279" s="128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</row>
    <row r="280" spans="1:35" ht="15.75" customHeight="1">
      <c r="A280" s="6"/>
      <c r="B280" s="6"/>
      <c r="C280" s="151"/>
      <c r="D280" s="6"/>
      <c r="E280" s="6"/>
      <c r="F280" s="167"/>
      <c r="G280" s="128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</row>
    <row r="281" spans="1:35" ht="15.75" customHeight="1">
      <c r="A281" s="6"/>
      <c r="B281" s="6"/>
      <c r="C281" s="151"/>
      <c r="D281" s="6"/>
      <c r="E281" s="6"/>
      <c r="F281" s="167"/>
      <c r="G281" s="128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</row>
    <row r="282" spans="1:35" ht="15.75" customHeight="1">
      <c r="A282" s="6"/>
      <c r="B282" s="6"/>
      <c r="C282" s="151"/>
      <c r="D282" s="6"/>
      <c r="E282" s="6"/>
      <c r="F282" s="167"/>
      <c r="G282" s="128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</row>
    <row r="283" spans="1:35" ht="15.75" customHeight="1">
      <c r="A283" s="6"/>
      <c r="B283" s="6"/>
      <c r="C283" s="151"/>
      <c r="D283" s="6"/>
      <c r="E283" s="6"/>
      <c r="F283" s="167"/>
      <c r="G283" s="128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1:35" ht="15.75" customHeight="1">
      <c r="A284" s="6"/>
      <c r="B284" s="6"/>
      <c r="C284" s="151"/>
      <c r="D284" s="6"/>
      <c r="E284" s="6"/>
      <c r="F284" s="167"/>
      <c r="G284" s="128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1:35" ht="15.75" customHeight="1">
      <c r="A285" s="6"/>
      <c r="B285" s="6"/>
      <c r="C285" s="151"/>
      <c r="D285" s="6"/>
      <c r="E285" s="6"/>
      <c r="F285" s="167"/>
      <c r="G285" s="128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1:35" ht="15.75" customHeight="1">
      <c r="A286" s="6"/>
      <c r="B286" s="6"/>
      <c r="C286" s="151"/>
      <c r="D286" s="6"/>
      <c r="E286" s="6"/>
      <c r="F286" s="167"/>
      <c r="G286" s="128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1:35" ht="15.75" customHeight="1">
      <c r="A287" s="6"/>
      <c r="B287" s="6"/>
      <c r="C287" s="151"/>
      <c r="D287" s="6"/>
      <c r="E287" s="6"/>
      <c r="F287" s="167"/>
      <c r="G287" s="128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1:35" ht="15.75" customHeight="1">
      <c r="A288" s="6"/>
      <c r="B288" s="6"/>
      <c r="C288" s="151"/>
      <c r="D288" s="6"/>
      <c r="E288" s="6"/>
      <c r="F288" s="167"/>
      <c r="G288" s="128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1:35" ht="15.75" customHeight="1">
      <c r="A289" s="6"/>
      <c r="B289" s="6"/>
      <c r="C289" s="151"/>
      <c r="D289" s="6"/>
      <c r="E289" s="6"/>
      <c r="F289" s="167"/>
      <c r="G289" s="128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1:35" ht="15.75" customHeight="1">
      <c r="A290" s="6"/>
      <c r="B290" s="6"/>
      <c r="C290" s="151"/>
      <c r="D290" s="6"/>
      <c r="E290" s="6"/>
      <c r="F290" s="167"/>
      <c r="G290" s="128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1:35" ht="15.75" customHeight="1">
      <c r="A291" s="6"/>
      <c r="B291" s="6"/>
      <c r="C291" s="151"/>
      <c r="D291" s="6"/>
      <c r="E291" s="6"/>
      <c r="F291" s="167"/>
      <c r="G291" s="128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1:35" ht="15.75" customHeight="1">
      <c r="A292" s="6"/>
      <c r="B292" s="6"/>
      <c r="C292" s="151"/>
      <c r="D292" s="6"/>
      <c r="E292" s="6"/>
      <c r="F292" s="167"/>
      <c r="G292" s="128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1:35" ht="15.75" customHeight="1">
      <c r="A293" s="6"/>
      <c r="B293" s="6"/>
      <c r="C293" s="151"/>
      <c r="D293" s="6"/>
      <c r="E293" s="6"/>
      <c r="F293" s="167"/>
      <c r="G293" s="128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1:35" ht="15.75" customHeight="1">
      <c r="A294" s="6"/>
      <c r="B294" s="6"/>
      <c r="C294" s="151"/>
      <c r="D294" s="6"/>
      <c r="E294" s="6"/>
      <c r="F294" s="167"/>
      <c r="G294" s="128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1:35" ht="15.75" customHeight="1">
      <c r="A295" s="6"/>
      <c r="B295" s="6"/>
      <c r="C295" s="151"/>
      <c r="D295" s="6"/>
      <c r="E295" s="6"/>
      <c r="F295" s="167"/>
      <c r="G295" s="128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1:35" ht="15.75" customHeight="1">
      <c r="A296" s="6"/>
      <c r="B296" s="6"/>
      <c r="C296" s="151"/>
      <c r="D296" s="6"/>
      <c r="E296" s="6"/>
      <c r="F296" s="167"/>
      <c r="G296" s="128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1:35" ht="15.75" customHeight="1">
      <c r="A297" s="6"/>
      <c r="B297" s="6"/>
      <c r="C297" s="151"/>
      <c r="D297" s="6"/>
      <c r="E297" s="6"/>
      <c r="F297" s="167"/>
      <c r="G297" s="128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1:35" ht="15.75" customHeight="1">
      <c r="A298" s="6"/>
      <c r="B298" s="6"/>
      <c r="C298" s="151"/>
      <c r="D298" s="6"/>
      <c r="E298" s="6"/>
      <c r="F298" s="167"/>
      <c r="G298" s="128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1:35" ht="15.75" customHeight="1">
      <c r="A299" s="6"/>
      <c r="B299" s="6"/>
      <c r="C299" s="151"/>
      <c r="D299" s="6"/>
      <c r="E299" s="6"/>
      <c r="F299" s="167"/>
      <c r="G299" s="128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1:35" ht="15.75" customHeight="1">
      <c r="A300" s="6"/>
      <c r="B300" s="6"/>
      <c r="C300" s="151"/>
      <c r="D300" s="6"/>
      <c r="E300" s="6"/>
      <c r="F300" s="167"/>
      <c r="G300" s="128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1:35" ht="15.75" customHeight="1">
      <c r="A301" s="6"/>
      <c r="B301" s="6"/>
      <c r="C301" s="151"/>
      <c r="D301" s="6"/>
      <c r="E301" s="6"/>
      <c r="F301" s="167"/>
      <c r="G301" s="128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1:35" ht="15.75" customHeight="1">
      <c r="A302" s="6"/>
      <c r="B302" s="6"/>
      <c r="C302" s="151"/>
      <c r="D302" s="6"/>
      <c r="E302" s="6"/>
      <c r="F302" s="167"/>
      <c r="G302" s="128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1:35" ht="15.75" customHeight="1">
      <c r="A303" s="6"/>
      <c r="B303" s="6"/>
      <c r="C303" s="151"/>
      <c r="D303" s="6"/>
      <c r="E303" s="6"/>
      <c r="F303" s="167"/>
      <c r="G303" s="128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1:35" ht="15.75" customHeight="1">
      <c r="A304" s="6"/>
      <c r="B304" s="6"/>
      <c r="C304" s="151"/>
      <c r="D304" s="6"/>
      <c r="E304" s="6"/>
      <c r="F304" s="167"/>
      <c r="G304" s="128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1:35" ht="15.75" customHeight="1">
      <c r="A305" s="6"/>
      <c r="B305" s="6"/>
      <c r="C305" s="151"/>
      <c r="D305" s="6"/>
      <c r="E305" s="6"/>
      <c r="F305" s="167"/>
      <c r="G305" s="128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1:35" ht="15.75" customHeight="1">
      <c r="A306" s="6"/>
      <c r="B306" s="6"/>
      <c r="C306" s="151"/>
      <c r="D306" s="6"/>
      <c r="E306" s="6"/>
      <c r="F306" s="167"/>
      <c r="G306" s="128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1:35" ht="15.75" customHeight="1">
      <c r="A307" s="6"/>
      <c r="B307" s="6"/>
      <c r="C307" s="151"/>
      <c r="D307" s="6"/>
      <c r="E307" s="6"/>
      <c r="F307" s="167"/>
      <c r="G307" s="128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1:35" ht="15.75" customHeight="1">
      <c r="A308" s="6"/>
      <c r="B308" s="6"/>
      <c r="C308" s="151"/>
      <c r="D308" s="6"/>
      <c r="E308" s="6"/>
      <c r="F308" s="167"/>
      <c r="G308" s="128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1:35" ht="15.75" customHeight="1">
      <c r="A309" s="6"/>
      <c r="B309" s="6"/>
      <c r="C309" s="151"/>
      <c r="D309" s="6"/>
      <c r="E309" s="6"/>
      <c r="F309" s="167"/>
      <c r="G309" s="128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1:35" ht="15.75" customHeight="1">
      <c r="A310" s="6"/>
      <c r="B310" s="6"/>
      <c r="C310" s="151"/>
      <c r="D310" s="6"/>
      <c r="E310" s="6"/>
      <c r="F310" s="167"/>
      <c r="G310" s="128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1:35" ht="15.75" customHeight="1">
      <c r="A311" s="6"/>
      <c r="B311" s="6"/>
      <c r="C311" s="151"/>
      <c r="D311" s="6"/>
      <c r="E311" s="6"/>
      <c r="F311" s="167"/>
      <c r="G311" s="128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1:35" ht="15.75" customHeight="1">
      <c r="A312" s="6"/>
      <c r="B312" s="6"/>
      <c r="C312" s="151"/>
      <c r="D312" s="6"/>
      <c r="E312" s="6"/>
      <c r="F312" s="167"/>
      <c r="G312" s="128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1:35" ht="15.75" customHeight="1">
      <c r="A313" s="6"/>
      <c r="B313" s="6"/>
      <c r="C313" s="151"/>
      <c r="D313" s="6"/>
      <c r="E313" s="6"/>
      <c r="F313" s="167"/>
      <c r="G313" s="128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1:35" ht="15.75" customHeight="1">
      <c r="A314" s="6"/>
      <c r="B314" s="6"/>
      <c r="C314" s="151"/>
      <c r="D314" s="6"/>
      <c r="E314" s="6"/>
      <c r="F314" s="167"/>
      <c r="G314" s="128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1:35" ht="15.75" customHeight="1">
      <c r="A315" s="6"/>
      <c r="B315" s="6"/>
      <c r="C315" s="151"/>
      <c r="D315" s="6"/>
      <c r="E315" s="6"/>
      <c r="F315" s="167"/>
      <c r="G315" s="128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1:35" ht="15.75" customHeight="1">
      <c r="A316" s="6"/>
      <c r="B316" s="6"/>
      <c r="C316" s="151"/>
      <c r="D316" s="6"/>
      <c r="E316" s="6"/>
      <c r="F316" s="167"/>
      <c r="G316" s="128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1:35" ht="15.75" customHeight="1">
      <c r="A317" s="6"/>
      <c r="B317" s="6"/>
      <c r="C317" s="151"/>
      <c r="D317" s="6"/>
      <c r="E317" s="6"/>
      <c r="F317" s="167"/>
      <c r="G317" s="128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1:35" ht="15.75" customHeight="1">
      <c r="A318" s="6"/>
      <c r="B318" s="6"/>
      <c r="C318" s="151"/>
      <c r="D318" s="6"/>
      <c r="E318" s="6"/>
      <c r="F318" s="167"/>
      <c r="G318" s="128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1:35" ht="15.75" customHeight="1">
      <c r="A319" s="6"/>
      <c r="B319" s="6"/>
      <c r="C319" s="151"/>
      <c r="D319" s="6"/>
      <c r="E319" s="6"/>
      <c r="F319" s="167"/>
      <c r="G319" s="128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1:35" ht="15.75" customHeight="1">
      <c r="A320" s="6"/>
      <c r="B320" s="6"/>
      <c r="C320" s="151"/>
      <c r="D320" s="6"/>
      <c r="E320" s="6"/>
      <c r="F320" s="167"/>
      <c r="G320" s="128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1:35" ht="15.75" customHeight="1">
      <c r="A321" s="6"/>
      <c r="B321" s="6"/>
      <c r="C321" s="151"/>
      <c r="D321" s="6"/>
      <c r="E321" s="6"/>
      <c r="F321" s="167"/>
      <c r="G321" s="128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1:35" ht="15.75" customHeight="1">
      <c r="A322" s="6"/>
      <c r="B322" s="6"/>
      <c r="C322" s="151"/>
      <c r="D322" s="6"/>
      <c r="E322" s="6"/>
      <c r="F322" s="167"/>
      <c r="G322" s="128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1:35" ht="15.75" customHeight="1">
      <c r="A323" s="6"/>
      <c r="B323" s="6"/>
      <c r="C323" s="151"/>
      <c r="D323" s="6"/>
      <c r="E323" s="6"/>
      <c r="F323" s="167"/>
      <c r="G323" s="128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1:35" ht="15.75" customHeight="1">
      <c r="A324" s="6"/>
      <c r="B324" s="6"/>
      <c r="C324" s="151"/>
      <c r="D324" s="6"/>
      <c r="E324" s="6"/>
      <c r="F324" s="167"/>
      <c r="G324" s="128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1:35" ht="15.75" customHeight="1">
      <c r="A325" s="6"/>
      <c r="B325" s="6"/>
      <c r="C325" s="151"/>
      <c r="D325" s="6"/>
      <c r="E325" s="6"/>
      <c r="F325" s="167"/>
      <c r="G325" s="128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1:35" ht="15.75" customHeight="1">
      <c r="A326" s="6"/>
      <c r="B326" s="6"/>
      <c r="C326" s="151"/>
      <c r="D326" s="6"/>
      <c r="E326" s="6"/>
      <c r="F326" s="167"/>
      <c r="G326" s="128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1:35" ht="15.75" customHeight="1">
      <c r="A327" s="6"/>
      <c r="B327" s="6"/>
      <c r="C327" s="151"/>
      <c r="D327" s="6"/>
      <c r="E327" s="6"/>
      <c r="F327" s="167"/>
      <c r="G327" s="128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1:35" ht="15.75" customHeight="1">
      <c r="A328" s="6"/>
      <c r="B328" s="6"/>
      <c r="C328" s="151"/>
      <c r="D328" s="6"/>
      <c r="E328" s="6"/>
      <c r="F328" s="167"/>
      <c r="G328" s="128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1:35" ht="15.75" customHeight="1">
      <c r="A329" s="6"/>
      <c r="B329" s="6"/>
      <c r="C329" s="151"/>
      <c r="D329" s="6"/>
      <c r="E329" s="6"/>
      <c r="F329" s="167"/>
      <c r="G329" s="128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1:35" ht="15.75" customHeight="1">
      <c r="A330" s="6"/>
      <c r="B330" s="6"/>
      <c r="C330" s="151"/>
      <c r="D330" s="6"/>
      <c r="E330" s="6"/>
      <c r="F330" s="167"/>
      <c r="G330" s="128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1:35" ht="15.75" customHeight="1">
      <c r="A331" s="6"/>
      <c r="B331" s="6"/>
      <c r="C331" s="151"/>
      <c r="D331" s="6"/>
      <c r="E331" s="6"/>
      <c r="F331" s="167"/>
      <c r="G331" s="128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1:35" ht="15.75" customHeight="1">
      <c r="A332" s="6"/>
      <c r="B332" s="6"/>
      <c r="C332" s="151"/>
      <c r="D332" s="6"/>
      <c r="E332" s="6"/>
      <c r="F332" s="167"/>
      <c r="G332" s="128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1:35" ht="15.75" customHeight="1">
      <c r="A333" s="6"/>
      <c r="B333" s="6"/>
      <c r="C333" s="151"/>
      <c r="D333" s="6"/>
      <c r="E333" s="6"/>
      <c r="F333" s="167"/>
      <c r="G333" s="128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1:35" ht="15.75" customHeight="1">
      <c r="A334" s="6"/>
      <c r="B334" s="6"/>
      <c r="C334" s="151"/>
      <c r="D334" s="6"/>
      <c r="E334" s="6"/>
      <c r="F334" s="167"/>
      <c r="G334" s="128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1:35" ht="15.75" customHeight="1">
      <c r="A335" s="6"/>
      <c r="B335" s="6"/>
      <c r="C335" s="151"/>
      <c r="D335" s="6"/>
      <c r="E335" s="6"/>
      <c r="F335" s="167"/>
      <c r="G335" s="128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1:35" ht="15.75" customHeight="1">
      <c r="A336" s="6"/>
      <c r="B336" s="6"/>
      <c r="C336" s="151"/>
      <c r="D336" s="6"/>
      <c r="E336" s="6"/>
      <c r="F336" s="167"/>
      <c r="G336" s="128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1:35" ht="15.75" customHeight="1">
      <c r="A337" s="6"/>
      <c r="B337" s="6"/>
      <c r="C337" s="151"/>
      <c r="D337" s="6"/>
      <c r="E337" s="6"/>
      <c r="F337" s="167"/>
      <c r="G337" s="128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1:35" ht="15.75" customHeight="1">
      <c r="A338" s="6"/>
      <c r="B338" s="6"/>
      <c r="C338" s="151"/>
      <c r="D338" s="6"/>
      <c r="E338" s="6"/>
      <c r="F338" s="167"/>
      <c r="G338" s="128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1:35" ht="15.75" customHeight="1">
      <c r="A339" s="6"/>
      <c r="B339" s="6"/>
      <c r="C339" s="151"/>
      <c r="D339" s="6"/>
      <c r="E339" s="6"/>
      <c r="F339" s="167"/>
      <c r="G339" s="128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1:35" ht="15.75" customHeight="1">
      <c r="A340" s="6"/>
      <c r="B340" s="6"/>
      <c r="C340" s="151"/>
      <c r="D340" s="6"/>
      <c r="E340" s="6"/>
      <c r="F340" s="167"/>
      <c r="G340" s="128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1:35" ht="15.75" customHeight="1">
      <c r="A341" s="6"/>
      <c r="B341" s="6"/>
      <c r="C341" s="151"/>
      <c r="D341" s="6"/>
      <c r="E341" s="6"/>
      <c r="F341" s="167"/>
      <c r="G341" s="128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1:35" ht="15.75" customHeight="1">
      <c r="A342" s="6"/>
      <c r="B342" s="6"/>
      <c r="C342" s="151"/>
      <c r="D342" s="6"/>
      <c r="E342" s="6"/>
      <c r="F342" s="167"/>
      <c r="G342" s="128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1:35" ht="15.75" customHeight="1">
      <c r="A343" s="6"/>
      <c r="B343" s="6"/>
      <c r="C343" s="151"/>
      <c r="D343" s="6"/>
      <c r="E343" s="6"/>
      <c r="F343" s="167"/>
      <c r="G343" s="128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1:35" ht="15.75" customHeight="1">
      <c r="A344" s="6"/>
      <c r="B344" s="6"/>
      <c r="C344" s="151"/>
      <c r="D344" s="6"/>
      <c r="E344" s="6"/>
      <c r="F344" s="167"/>
      <c r="G344" s="128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1:35" ht="15.75" customHeight="1">
      <c r="A345" s="6"/>
      <c r="B345" s="6"/>
      <c r="C345" s="151"/>
      <c r="D345" s="6"/>
      <c r="E345" s="6"/>
      <c r="F345" s="167"/>
      <c r="G345" s="128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1:35" ht="15.75" customHeight="1">
      <c r="A346" s="6"/>
      <c r="B346" s="6"/>
      <c r="C346" s="151"/>
      <c r="D346" s="6"/>
      <c r="E346" s="6"/>
      <c r="F346" s="167"/>
      <c r="G346" s="128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1:35" ht="15.75" customHeight="1">
      <c r="A347" s="6"/>
      <c r="B347" s="6"/>
      <c r="C347" s="151"/>
      <c r="D347" s="6"/>
      <c r="E347" s="6"/>
      <c r="F347" s="167"/>
      <c r="G347" s="128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1:35" ht="15.75" customHeight="1">
      <c r="A348" s="6"/>
      <c r="B348" s="6"/>
      <c r="C348" s="151"/>
      <c r="D348" s="6"/>
      <c r="E348" s="6"/>
      <c r="F348" s="167"/>
      <c r="G348" s="128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1:35" ht="15.75" customHeight="1">
      <c r="A349" s="6"/>
      <c r="B349" s="6"/>
      <c r="C349" s="151"/>
      <c r="D349" s="6"/>
      <c r="E349" s="6"/>
      <c r="F349" s="167"/>
      <c r="G349" s="128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1:35" ht="15.75" customHeight="1">
      <c r="A350" s="6"/>
      <c r="B350" s="6"/>
      <c r="C350" s="151"/>
      <c r="D350" s="6"/>
      <c r="E350" s="6"/>
      <c r="F350" s="167"/>
      <c r="G350" s="128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1:35" ht="15.75" customHeight="1">
      <c r="A351" s="6"/>
      <c r="B351" s="6"/>
      <c r="C351" s="151"/>
      <c r="D351" s="6"/>
      <c r="E351" s="6"/>
      <c r="F351" s="167"/>
      <c r="G351" s="128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1:35" ht="15.75" customHeight="1">
      <c r="A352" s="6"/>
      <c r="B352" s="6"/>
      <c r="C352" s="151"/>
      <c r="D352" s="6"/>
      <c r="E352" s="6"/>
      <c r="F352" s="167"/>
      <c r="G352" s="128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1:35" ht="15.75" customHeight="1">
      <c r="A353" s="6"/>
      <c r="B353" s="6"/>
      <c r="C353" s="151"/>
      <c r="D353" s="6"/>
      <c r="E353" s="6"/>
      <c r="F353" s="167"/>
      <c r="G353" s="128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1:35" ht="15.75" customHeight="1">
      <c r="A354" s="6"/>
      <c r="B354" s="6"/>
      <c r="C354" s="151"/>
      <c r="D354" s="6"/>
      <c r="E354" s="6"/>
      <c r="F354" s="167"/>
      <c r="G354" s="128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1:35" ht="15.75" customHeight="1">
      <c r="A355" s="6"/>
      <c r="B355" s="6"/>
      <c r="C355" s="151"/>
      <c r="D355" s="6"/>
      <c r="E355" s="6"/>
      <c r="F355" s="167"/>
      <c r="G355" s="128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1:35" ht="15.75" customHeight="1">
      <c r="A356" s="6"/>
      <c r="B356" s="6"/>
      <c r="C356" s="151"/>
      <c r="D356" s="6"/>
      <c r="E356" s="6"/>
      <c r="F356" s="167"/>
      <c r="G356" s="128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1:35" ht="15.75" customHeight="1">
      <c r="A357" s="6"/>
      <c r="B357" s="6"/>
      <c r="C357" s="151"/>
      <c r="D357" s="6"/>
      <c r="E357" s="6"/>
      <c r="F357" s="167"/>
      <c r="G357" s="128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1:35" ht="15.75" customHeight="1">
      <c r="A358" s="6"/>
      <c r="B358" s="6"/>
      <c r="C358" s="151"/>
      <c r="D358" s="6"/>
      <c r="E358" s="6"/>
      <c r="F358" s="167"/>
      <c r="G358" s="128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1:35" ht="15.75" customHeight="1">
      <c r="A359" s="6"/>
      <c r="B359" s="6"/>
      <c r="C359" s="151"/>
      <c r="D359" s="6"/>
      <c r="E359" s="6"/>
      <c r="F359" s="167"/>
      <c r="G359" s="128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1:35" ht="15.75" customHeight="1">
      <c r="A360" s="6"/>
      <c r="B360" s="6"/>
      <c r="C360" s="151"/>
      <c r="D360" s="6"/>
      <c r="E360" s="6"/>
      <c r="F360" s="167"/>
      <c r="G360" s="128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1:35" ht="15.75" customHeight="1">
      <c r="A361" s="6"/>
      <c r="B361" s="6"/>
      <c r="C361" s="151"/>
      <c r="D361" s="6"/>
      <c r="E361" s="6"/>
      <c r="F361" s="167"/>
      <c r="G361" s="128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1:35" ht="15.75" customHeight="1">
      <c r="A362" s="6"/>
      <c r="B362" s="6"/>
      <c r="C362" s="151"/>
      <c r="D362" s="6"/>
      <c r="E362" s="6"/>
      <c r="F362" s="167"/>
      <c r="G362" s="128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1:35" ht="15.75" customHeight="1">
      <c r="A363" s="6"/>
      <c r="B363" s="6"/>
      <c r="C363" s="151"/>
      <c r="D363" s="6"/>
      <c r="E363" s="6"/>
      <c r="F363" s="167"/>
      <c r="G363" s="128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1:35" ht="15.75" customHeight="1">
      <c r="A364" s="6"/>
      <c r="B364" s="6"/>
      <c r="C364" s="151"/>
      <c r="D364" s="6"/>
      <c r="E364" s="6"/>
      <c r="F364" s="167"/>
      <c r="G364" s="128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1:35" ht="15.75" customHeight="1">
      <c r="A365" s="6"/>
      <c r="B365" s="6"/>
      <c r="C365" s="151"/>
      <c r="D365" s="6"/>
      <c r="E365" s="6"/>
      <c r="F365" s="167"/>
      <c r="G365" s="128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1:35" ht="15.75" customHeight="1">
      <c r="A366" s="6"/>
      <c r="B366" s="6"/>
      <c r="C366" s="151"/>
      <c r="D366" s="6"/>
      <c r="E366" s="6"/>
      <c r="F366" s="167"/>
      <c r="G366" s="128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1:35" ht="15.75" customHeight="1">
      <c r="A367" s="6"/>
      <c r="B367" s="6"/>
      <c r="C367" s="151"/>
      <c r="D367" s="6"/>
      <c r="E367" s="6"/>
      <c r="F367" s="167"/>
      <c r="G367" s="128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1:35" ht="15.75" customHeight="1">
      <c r="A368" s="6"/>
      <c r="B368" s="6"/>
      <c r="C368" s="151"/>
      <c r="D368" s="6"/>
      <c r="E368" s="6"/>
      <c r="F368" s="167"/>
      <c r="G368" s="128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1:35" ht="15.75" customHeight="1">
      <c r="A369" s="6"/>
      <c r="B369" s="6"/>
      <c r="C369" s="151"/>
      <c r="D369" s="6"/>
      <c r="E369" s="6"/>
      <c r="F369" s="167"/>
      <c r="G369" s="128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1:35" ht="15.75" customHeight="1">
      <c r="A370" s="6"/>
      <c r="B370" s="6"/>
      <c r="C370" s="151"/>
      <c r="D370" s="6"/>
      <c r="E370" s="6"/>
      <c r="F370" s="167"/>
      <c r="G370" s="128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1:35" ht="15.75" customHeight="1">
      <c r="A371" s="6"/>
      <c r="B371" s="6"/>
      <c r="C371" s="151"/>
      <c r="D371" s="6"/>
      <c r="E371" s="6"/>
      <c r="F371" s="167"/>
      <c r="G371" s="128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1:35" ht="15.75" customHeight="1">
      <c r="A372" s="6"/>
      <c r="B372" s="6"/>
      <c r="C372" s="151"/>
      <c r="D372" s="6"/>
      <c r="E372" s="6"/>
      <c r="F372" s="167"/>
      <c r="G372" s="128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1:35" ht="15.75" customHeight="1">
      <c r="A373" s="6"/>
      <c r="B373" s="6"/>
      <c r="C373" s="151"/>
      <c r="D373" s="6"/>
      <c r="E373" s="6"/>
      <c r="F373" s="167"/>
      <c r="G373" s="128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1:35" ht="15.75" customHeight="1">
      <c r="A374" s="6"/>
      <c r="B374" s="6"/>
      <c r="C374" s="151"/>
      <c r="D374" s="6"/>
      <c r="E374" s="6"/>
      <c r="F374" s="167"/>
      <c r="G374" s="128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1:35" ht="15.75" customHeight="1">
      <c r="A375" s="6"/>
      <c r="B375" s="6"/>
      <c r="C375" s="151"/>
      <c r="D375" s="6"/>
      <c r="E375" s="6"/>
      <c r="F375" s="167"/>
      <c r="G375" s="128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1:35" ht="15.75" customHeight="1">
      <c r="A376" s="6"/>
      <c r="B376" s="6"/>
      <c r="C376" s="151"/>
      <c r="D376" s="6"/>
      <c r="E376" s="6"/>
      <c r="F376" s="167"/>
      <c r="G376" s="128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1:35" ht="15.75" customHeight="1">
      <c r="A377" s="6"/>
      <c r="B377" s="6"/>
      <c r="C377" s="151"/>
      <c r="D377" s="6"/>
      <c r="E377" s="6"/>
      <c r="F377" s="167"/>
      <c r="G377" s="128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1:35" ht="15.75" customHeight="1">
      <c r="A378" s="6"/>
      <c r="B378" s="6"/>
      <c r="C378" s="151"/>
      <c r="D378" s="6"/>
      <c r="E378" s="6"/>
      <c r="F378" s="167"/>
      <c r="G378" s="128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1:35" ht="15.75" customHeight="1">
      <c r="A379" s="6"/>
      <c r="B379" s="6"/>
      <c r="C379" s="151"/>
      <c r="D379" s="6"/>
      <c r="E379" s="6"/>
      <c r="F379" s="167"/>
      <c r="G379" s="128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1:35" ht="15.75" customHeight="1">
      <c r="A380" s="6"/>
      <c r="B380" s="6"/>
      <c r="C380" s="151"/>
      <c r="D380" s="6"/>
      <c r="E380" s="6"/>
      <c r="F380" s="167"/>
      <c r="G380" s="128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1:35" ht="15.75" customHeight="1">
      <c r="A381" s="6"/>
      <c r="B381" s="6"/>
      <c r="C381" s="151"/>
      <c r="D381" s="6"/>
      <c r="E381" s="6"/>
      <c r="F381" s="167"/>
      <c r="G381" s="128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1:35" ht="15.75" customHeight="1">
      <c r="A382" s="6"/>
      <c r="B382" s="6"/>
      <c r="C382" s="151"/>
      <c r="D382" s="6"/>
      <c r="E382" s="6"/>
      <c r="F382" s="167"/>
      <c r="G382" s="128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1:35" ht="15.75" customHeight="1">
      <c r="A383" s="6"/>
      <c r="B383" s="6"/>
      <c r="C383" s="151"/>
      <c r="D383" s="6"/>
      <c r="E383" s="6"/>
      <c r="F383" s="167"/>
      <c r="G383" s="128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1:35" ht="15.75" customHeight="1">
      <c r="A384" s="6"/>
      <c r="B384" s="6"/>
      <c r="C384" s="151"/>
      <c r="D384" s="6"/>
      <c r="E384" s="6"/>
      <c r="F384" s="167"/>
      <c r="G384" s="128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1:35" ht="15.75" customHeight="1">
      <c r="A385" s="6"/>
      <c r="B385" s="6"/>
      <c r="C385" s="151"/>
      <c r="D385" s="6"/>
      <c r="E385" s="6"/>
      <c r="F385" s="167"/>
      <c r="G385" s="128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1:35" ht="15.75" customHeight="1">
      <c r="A386" s="6"/>
      <c r="B386" s="6"/>
      <c r="C386" s="151"/>
      <c r="D386" s="6"/>
      <c r="E386" s="6"/>
      <c r="F386" s="167"/>
      <c r="G386" s="128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1:35" ht="15.75" customHeight="1">
      <c r="A387" s="6"/>
      <c r="B387" s="6"/>
      <c r="C387" s="151"/>
      <c r="D387" s="6"/>
      <c r="E387" s="6"/>
      <c r="F387" s="167"/>
      <c r="G387" s="128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1:35" ht="15.75" customHeight="1">
      <c r="A388" s="6"/>
      <c r="B388" s="6"/>
      <c r="C388" s="151"/>
      <c r="D388" s="6"/>
      <c r="E388" s="6"/>
      <c r="F388" s="167"/>
      <c r="G388" s="128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1:35" ht="15.75" customHeight="1">
      <c r="A389" s="6"/>
      <c r="B389" s="6"/>
      <c r="C389" s="151"/>
      <c r="D389" s="6"/>
      <c r="E389" s="6"/>
      <c r="F389" s="167"/>
      <c r="G389" s="128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1:35" ht="15.75" customHeight="1">
      <c r="A390" s="6"/>
      <c r="B390" s="6"/>
      <c r="C390" s="151"/>
      <c r="D390" s="6"/>
      <c r="E390" s="6"/>
      <c r="F390" s="167"/>
      <c r="G390" s="128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1:35" ht="15.75" customHeight="1">
      <c r="A391" s="6"/>
      <c r="B391" s="6"/>
      <c r="C391" s="151"/>
      <c r="D391" s="6"/>
      <c r="E391" s="6"/>
      <c r="F391" s="167"/>
      <c r="G391" s="128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1:35" ht="15.75" customHeight="1">
      <c r="A392" s="6"/>
      <c r="B392" s="6"/>
      <c r="C392" s="151"/>
      <c r="D392" s="6"/>
      <c r="E392" s="6"/>
      <c r="F392" s="167"/>
      <c r="G392" s="128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1:35" ht="15.75" customHeight="1">
      <c r="A393" s="6"/>
      <c r="B393" s="6"/>
      <c r="C393" s="151"/>
      <c r="D393" s="6"/>
      <c r="E393" s="6"/>
      <c r="F393" s="167"/>
      <c r="G393" s="128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1:35" ht="15.75" customHeight="1">
      <c r="A394" s="6"/>
      <c r="B394" s="6"/>
      <c r="C394" s="151"/>
      <c r="D394" s="6"/>
      <c r="E394" s="6"/>
      <c r="F394" s="167"/>
      <c r="G394" s="128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1:35" ht="15.75" customHeight="1">
      <c r="A395" s="6"/>
      <c r="B395" s="6"/>
      <c r="C395" s="151"/>
      <c r="D395" s="6"/>
      <c r="E395" s="6"/>
      <c r="F395" s="167"/>
      <c r="G395" s="128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1:35" ht="15.75" customHeight="1">
      <c r="A396" s="6"/>
      <c r="B396" s="6"/>
      <c r="C396" s="151"/>
      <c r="D396" s="6"/>
      <c r="E396" s="6"/>
      <c r="F396" s="167"/>
      <c r="G396" s="128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1:35" ht="15.75" customHeight="1">
      <c r="A397" s="6"/>
      <c r="B397" s="6"/>
      <c r="C397" s="151"/>
      <c r="D397" s="6"/>
      <c r="E397" s="6"/>
      <c r="F397" s="167"/>
      <c r="G397" s="128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1:35" ht="15.75" customHeight="1">
      <c r="A398" s="6"/>
      <c r="B398" s="6"/>
      <c r="C398" s="151"/>
      <c r="D398" s="6"/>
      <c r="E398" s="6"/>
      <c r="F398" s="167"/>
      <c r="G398" s="128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1:35" ht="15.75" customHeight="1">
      <c r="A399" s="6"/>
      <c r="B399" s="6"/>
      <c r="C399" s="151"/>
      <c r="D399" s="6"/>
      <c r="E399" s="6"/>
      <c r="F399" s="167"/>
      <c r="G399" s="128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1:35" ht="15.75" customHeight="1">
      <c r="A400" s="6"/>
      <c r="B400" s="6"/>
      <c r="C400" s="151"/>
      <c r="D400" s="6"/>
      <c r="E400" s="6"/>
      <c r="F400" s="167"/>
      <c r="G400" s="128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1:35" ht="15.75" customHeight="1">
      <c r="A401" s="6"/>
      <c r="B401" s="6"/>
      <c r="C401" s="151"/>
      <c r="D401" s="6"/>
      <c r="E401" s="6"/>
      <c r="F401" s="167"/>
      <c r="G401" s="128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1:35" ht="15.75" customHeight="1">
      <c r="A402" s="6"/>
      <c r="B402" s="6"/>
      <c r="C402" s="151"/>
      <c r="D402" s="6"/>
      <c r="E402" s="6"/>
      <c r="F402" s="167"/>
      <c r="G402" s="128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1:35" ht="15.75" customHeight="1">
      <c r="A403" s="6"/>
      <c r="B403" s="6"/>
      <c r="C403" s="151"/>
      <c r="D403" s="6"/>
      <c r="E403" s="6"/>
      <c r="F403" s="167"/>
      <c r="G403" s="128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1:35" ht="15.75" customHeight="1">
      <c r="A404" s="6"/>
      <c r="B404" s="6"/>
      <c r="C404" s="151"/>
      <c r="D404" s="6"/>
      <c r="E404" s="6"/>
      <c r="F404" s="167"/>
      <c r="G404" s="128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1:35" ht="15.75" customHeight="1">
      <c r="A405" s="6"/>
      <c r="B405" s="6"/>
      <c r="C405" s="151"/>
      <c r="D405" s="6"/>
      <c r="E405" s="6"/>
      <c r="F405" s="167"/>
      <c r="G405" s="128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1:35" ht="15.75" customHeight="1">
      <c r="A406" s="6"/>
      <c r="B406" s="6"/>
      <c r="C406" s="151"/>
      <c r="D406" s="6"/>
      <c r="E406" s="6"/>
      <c r="F406" s="167"/>
      <c r="G406" s="128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1:35" ht="15.75" customHeight="1">
      <c r="A407" s="6"/>
      <c r="B407" s="6"/>
      <c r="C407" s="151"/>
      <c r="D407" s="6"/>
      <c r="E407" s="6"/>
      <c r="F407" s="167"/>
      <c r="G407" s="128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1:35" ht="15.75" customHeight="1">
      <c r="A408" s="6"/>
      <c r="B408" s="6"/>
      <c r="C408" s="151"/>
      <c r="D408" s="6"/>
      <c r="E408" s="6"/>
      <c r="F408" s="167"/>
      <c r="G408" s="128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1:35" ht="15.75" customHeight="1">
      <c r="A409" s="6"/>
      <c r="B409" s="6"/>
      <c r="C409" s="151"/>
      <c r="D409" s="6"/>
      <c r="E409" s="6"/>
      <c r="F409" s="167"/>
      <c r="G409" s="128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1:35" ht="15.75" customHeight="1">
      <c r="A410" s="6"/>
      <c r="B410" s="6"/>
      <c r="C410" s="151"/>
      <c r="D410" s="6"/>
      <c r="E410" s="6"/>
      <c r="F410" s="167"/>
      <c r="G410" s="128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1:35" ht="15.75" customHeight="1">
      <c r="A411" s="6"/>
      <c r="B411" s="6"/>
      <c r="C411" s="151"/>
      <c r="D411" s="6"/>
      <c r="E411" s="6"/>
      <c r="F411" s="167"/>
      <c r="G411" s="128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1:35" ht="15.75" customHeight="1">
      <c r="A412" s="6"/>
      <c r="B412" s="6"/>
      <c r="C412" s="151"/>
      <c r="D412" s="6"/>
      <c r="E412" s="6"/>
      <c r="F412" s="167"/>
      <c r="G412" s="128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1:35" ht="15.75" customHeight="1">
      <c r="A413" s="6"/>
      <c r="B413" s="6"/>
      <c r="C413" s="151"/>
      <c r="D413" s="6"/>
      <c r="E413" s="6"/>
      <c r="F413" s="167"/>
      <c r="G413" s="128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1:35" ht="15.75" customHeight="1">
      <c r="A414" s="6"/>
      <c r="B414" s="6"/>
      <c r="C414" s="151"/>
      <c r="D414" s="6"/>
      <c r="E414" s="6"/>
      <c r="F414" s="167"/>
      <c r="G414" s="128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1:35" ht="15.75" customHeight="1">
      <c r="A415" s="6"/>
      <c r="B415" s="6"/>
      <c r="C415" s="151"/>
      <c r="D415" s="6"/>
      <c r="E415" s="6"/>
      <c r="F415" s="167"/>
      <c r="G415" s="128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1:35" ht="15.75" customHeight="1">
      <c r="A416" s="6"/>
      <c r="B416" s="6"/>
      <c r="C416" s="151"/>
      <c r="D416" s="6"/>
      <c r="E416" s="6"/>
      <c r="F416" s="167"/>
      <c r="G416" s="128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1:35" ht="15.75" customHeight="1">
      <c r="A417" s="6"/>
      <c r="B417" s="6"/>
      <c r="C417" s="151"/>
      <c r="D417" s="6"/>
      <c r="E417" s="6"/>
      <c r="F417" s="167"/>
      <c r="G417" s="128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</row>
    <row r="418" spans="1:35" ht="15.75" customHeight="1">
      <c r="A418" s="6"/>
      <c r="B418" s="6"/>
      <c r="C418" s="151"/>
      <c r="D418" s="6"/>
      <c r="E418" s="6"/>
      <c r="F418" s="167"/>
      <c r="G418" s="128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</row>
    <row r="419" spans="1:35" ht="15.75" customHeight="1">
      <c r="A419" s="6"/>
      <c r="B419" s="6"/>
      <c r="C419" s="151"/>
      <c r="D419" s="6"/>
      <c r="E419" s="6"/>
      <c r="F419" s="167"/>
      <c r="G419" s="128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</row>
    <row r="420" spans="1:35" ht="15.75" customHeight="1">
      <c r="A420" s="6"/>
      <c r="B420" s="6"/>
      <c r="C420" s="151"/>
      <c r="D420" s="6"/>
      <c r="E420" s="6"/>
      <c r="F420" s="167"/>
      <c r="G420" s="128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</row>
    <row r="421" spans="1:35" ht="15.75" customHeight="1">
      <c r="A421" s="6"/>
      <c r="B421" s="6"/>
      <c r="C421" s="151"/>
      <c r="D421" s="6"/>
      <c r="E421" s="6"/>
      <c r="F421" s="167"/>
      <c r="G421" s="128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</row>
    <row r="422" spans="1:35" ht="15.75" customHeight="1">
      <c r="A422" s="6"/>
      <c r="B422" s="6"/>
      <c r="C422" s="151"/>
      <c r="D422" s="6"/>
      <c r="E422" s="6"/>
      <c r="F422" s="167"/>
      <c r="G422" s="128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</row>
    <row r="423" spans="1:35" ht="15.75" customHeight="1">
      <c r="A423" s="6"/>
      <c r="B423" s="6"/>
      <c r="C423" s="151"/>
      <c r="D423" s="6"/>
      <c r="E423" s="6"/>
      <c r="F423" s="167"/>
      <c r="G423" s="128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</row>
    <row r="424" spans="1:35" ht="15.75" customHeight="1">
      <c r="A424" s="6"/>
      <c r="B424" s="6"/>
      <c r="C424" s="151"/>
      <c r="D424" s="6"/>
      <c r="E424" s="6"/>
      <c r="F424" s="167"/>
      <c r="G424" s="128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</row>
    <row r="425" spans="1:35" ht="15.75" customHeight="1">
      <c r="A425" s="6"/>
      <c r="B425" s="6"/>
      <c r="C425" s="151"/>
      <c r="D425" s="6"/>
      <c r="E425" s="6"/>
      <c r="F425" s="167"/>
      <c r="G425" s="128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</row>
    <row r="426" spans="1:35" ht="15.75" customHeight="1">
      <c r="A426" s="6"/>
      <c r="B426" s="6"/>
      <c r="C426" s="151"/>
      <c r="D426" s="6"/>
      <c r="E426" s="6"/>
      <c r="F426" s="167"/>
      <c r="G426" s="128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</row>
    <row r="427" spans="1:35" ht="15.75" customHeight="1">
      <c r="A427" s="6"/>
      <c r="B427" s="6"/>
      <c r="C427" s="151"/>
      <c r="D427" s="6"/>
      <c r="E427" s="6"/>
      <c r="F427" s="167"/>
      <c r="G427" s="128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</row>
    <row r="428" spans="1:35" ht="15.75" customHeight="1">
      <c r="A428" s="6"/>
      <c r="B428" s="6"/>
      <c r="C428" s="151"/>
      <c r="D428" s="6"/>
      <c r="E428" s="6"/>
      <c r="F428" s="167"/>
      <c r="G428" s="128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</row>
    <row r="429" spans="1:35" ht="15.75" customHeight="1">
      <c r="A429" s="6"/>
      <c r="B429" s="6"/>
      <c r="C429" s="151"/>
      <c r="D429" s="6"/>
      <c r="E429" s="6"/>
      <c r="F429" s="167"/>
      <c r="G429" s="128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</row>
    <row r="430" spans="1:35" ht="15.75" customHeight="1">
      <c r="A430" s="6"/>
      <c r="B430" s="6"/>
      <c r="C430" s="151"/>
      <c r="D430" s="6"/>
      <c r="E430" s="6"/>
      <c r="F430" s="167"/>
      <c r="G430" s="128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</row>
    <row r="431" spans="1:35" ht="15.75" customHeight="1">
      <c r="A431" s="6"/>
      <c r="B431" s="6"/>
      <c r="C431" s="151"/>
      <c r="D431" s="6"/>
      <c r="E431" s="6"/>
      <c r="F431" s="167"/>
      <c r="G431" s="128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</row>
    <row r="432" spans="1:35" ht="15.75" customHeight="1">
      <c r="A432" s="6"/>
      <c r="B432" s="6"/>
      <c r="C432" s="151"/>
      <c r="D432" s="6"/>
      <c r="E432" s="6"/>
      <c r="F432" s="167"/>
      <c r="G432" s="128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</row>
    <row r="433" spans="1:35" ht="15.75" customHeight="1">
      <c r="A433" s="6"/>
      <c r="B433" s="6"/>
      <c r="C433" s="151"/>
      <c r="D433" s="6"/>
      <c r="E433" s="6"/>
      <c r="F433" s="167"/>
      <c r="G433" s="128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</row>
    <row r="434" spans="1:35" ht="15.75" customHeight="1">
      <c r="A434" s="6"/>
      <c r="B434" s="6"/>
      <c r="C434" s="151"/>
      <c r="D434" s="6"/>
      <c r="E434" s="6"/>
      <c r="F434" s="167"/>
      <c r="G434" s="128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</row>
    <row r="435" spans="1:35" ht="15.75" customHeight="1">
      <c r="A435" s="6"/>
      <c r="B435" s="6"/>
      <c r="C435" s="151"/>
      <c r="D435" s="6"/>
      <c r="E435" s="6"/>
      <c r="F435" s="167"/>
      <c r="G435" s="128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</row>
    <row r="436" spans="1:35" ht="15.75" customHeight="1">
      <c r="A436" s="6"/>
      <c r="B436" s="6"/>
      <c r="C436" s="151"/>
      <c r="D436" s="6"/>
      <c r="E436" s="6"/>
      <c r="F436" s="167"/>
      <c r="G436" s="128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</row>
    <row r="437" spans="1:35" ht="15.75" customHeight="1">
      <c r="A437" s="6"/>
      <c r="B437" s="6"/>
      <c r="C437" s="151"/>
      <c r="D437" s="6"/>
      <c r="E437" s="6"/>
      <c r="F437" s="167"/>
      <c r="G437" s="128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</row>
    <row r="438" spans="1:35" ht="15.75" customHeight="1">
      <c r="A438" s="6"/>
      <c r="B438" s="6"/>
      <c r="C438" s="151"/>
      <c r="D438" s="6"/>
      <c r="E438" s="6"/>
      <c r="F438" s="167"/>
      <c r="G438" s="128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</row>
    <row r="439" spans="1:35" ht="15.75" customHeight="1">
      <c r="A439" s="6"/>
      <c r="B439" s="6"/>
      <c r="C439" s="151"/>
      <c r="D439" s="6"/>
      <c r="E439" s="6"/>
      <c r="F439" s="167"/>
      <c r="G439" s="128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</row>
    <row r="440" spans="1:35" ht="15.75" customHeight="1">
      <c r="A440" s="6"/>
      <c r="B440" s="6"/>
      <c r="C440" s="151"/>
      <c r="D440" s="6"/>
      <c r="E440" s="6"/>
      <c r="F440" s="167"/>
      <c r="G440" s="128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</row>
    <row r="441" spans="1:35" ht="15.75" customHeight="1">
      <c r="A441" s="6"/>
      <c r="B441" s="6"/>
      <c r="C441" s="151"/>
      <c r="D441" s="6"/>
      <c r="E441" s="6"/>
      <c r="F441" s="167"/>
      <c r="G441" s="128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</row>
    <row r="442" spans="1:35" ht="15.75" customHeight="1">
      <c r="A442" s="6"/>
      <c r="B442" s="6"/>
      <c r="C442" s="151"/>
      <c r="D442" s="6"/>
      <c r="E442" s="6"/>
      <c r="F442" s="167"/>
      <c r="G442" s="128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</row>
    <row r="443" spans="1:35" ht="15.75" customHeight="1">
      <c r="A443" s="6"/>
      <c r="B443" s="6"/>
      <c r="C443" s="151"/>
      <c r="D443" s="6"/>
      <c r="E443" s="6"/>
      <c r="F443" s="167"/>
      <c r="G443" s="128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</row>
    <row r="444" spans="1:35" ht="15.75" customHeight="1">
      <c r="A444" s="6"/>
      <c r="B444" s="6"/>
      <c r="C444" s="151"/>
      <c r="D444" s="6"/>
      <c r="E444" s="6"/>
      <c r="F444" s="167"/>
      <c r="G444" s="128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</row>
    <row r="445" spans="1:35" ht="15.75" customHeight="1">
      <c r="A445" s="6"/>
      <c r="B445" s="6"/>
      <c r="C445" s="151"/>
      <c r="D445" s="6"/>
      <c r="E445" s="6"/>
      <c r="F445" s="167"/>
      <c r="G445" s="128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</row>
    <row r="446" spans="1:35" ht="15.75" customHeight="1">
      <c r="A446" s="6"/>
      <c r="B446" s="6"/>
      <c r="C446" s="151"/>
      <c r="D446" s="6"/>
      <c r="E446" s="6"/>
      <c r="F446" s="167"/>
      <c r="G446" s="128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</row>
    <row r="447" spans="1:35" ht="15.75" customHeight="1">
      <c r="A447" s="6"/>
      <c r="B447" s="6"/>
      <c r="C447" s="151"/>
      <c r="D447" s="6"/>
      <c r="E447" s="6"/>
      <c r="F447" s="167"/>
      <c r="G447" s="128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</row>
    <row r="448" spans="1:35" ht="15.75" customHeight="1">
      <c r="A448" s="6"/>
      <c r="B448" s="6"/>
      <c r="C448" s="151"/>
      <c r="D448" s="6"/>
      <c r="E448" s="6"/>
      <c r="F448" s="167"/>
      <c r="G448" s="128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</row>
    <row r="449" spans="1:35" ht="15.75" customHeight="1">
      <c r="A449" s="6"/>
      <c r="B449" s="6"/>
      <c r="C449" s="151"/>
      <c r="D449" s="6"/>
      <c r="E449" s="6"/>
      <c r="F449" s="167"/>
      <c r="G449" s="128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</row>
    <row r="450" spans="1:35" ht="15.75" customHeight="1">
      <c r="A450" s="6"/>
      <c r="B450" s="6"/>
      <c r="C450" s="151"/>
      <c r="D450" s="6"/>
      <c r="E450" s="6"/>
      <c r="F450" s="167"/>
      <c r="G450" s="128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</row>
    <row r="451" spans="1:35" ht="15.75" customHeight="1">
      <c r="A451" s="6"/>
      <c r="B451" s="6"/>
      <c r="C451" s="151"/>
      <c r="D451" s="6"/>
      <c r="E451" s="6"/>
      <c r="F451" s="167"/>
      <c r="G451" s="128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</row>
    <row r="452" spans="1:35" ht="15.75" customHeight="1">
      <c r="A452" s="6"/>
      <c r="B452" s="6"/>
      <c r="C452" s="151"/>
      <c r="D452" s="6"/>
      <c r="E452" s="6"/>
      <c r="F452" s="167"/>
      <c r="G452" s="128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</row>
    <row r="453" spans="1:35" ht="15.75" customHeight="1">
      <c r="A453" s="6"/>
      <c r="B453" s="6"/>
      <c r="C453" s="151"/>
      <c r="D453" s="6"/>
      <c r="E453" s="6"/>
      <c r="F453" s="167"/>
      <c r="G453" s="128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</row>
    <row r="454" spans="1:35" ht="15.75" customHeight="1">
      <c r="A454" s="6"/>
      <c r="B454" s="6"/>
      <c r="C454" s="151"/>
      <c r="D454" s="6"/>
      <c r="E454" s="6"/>
      <c r="F454" s="167"/>
      <c r="G454" s="128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</row>
    <row r="455" spans="1:35" ht="15.75" customHeight="1">
      <c r="A455" s="6"/>
      <c r="B455" s="6"/>
      <c r="C455" s="151"/>
      <c r="D455" s="6"/>
      <c r="E455" s="6"/>
      <c r="F455" s="167"/>
      <c r="G455" s="128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</row>
    <row r="456" spans="1:35" ht="15.75" customHeight="1">
      <c r="A456" s="6"/>
      <c r="B456" s="6"/>
      <c r="C456" s="151"/>
      <c r="D456" s="6"/>
      <c r="E456" s="6"/>
      <c r="F456" s="167"/>
      <c r="G456" s="128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</row>
    <row r="457" spans="1:35" ht="15.75" customHeight="1">
      <c r="A457" s="6"/>
      <c r="B457" s="6"/>
      <c r="C457" s="151"/>
      <c r="D457" s="6"/>
      <c r="E457" s="6"/>
      <c r="F457" s="167"/>
      <c r="G457" s="128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</row>
    <row r="458" spans="1:35" ht="15.75" customHeight="1">
      <c r="A458" s="6"/>
      <c r="B458" s="6"/>
      <c r="C458" s="151"/>
      <c r="D458" s="6"/>
      <c r="E458" s="6"/>
      <c r="F458" s="167"/>
      <c r="G458" s="128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</row>
    <row r="459" spans="1:35" ht="15.75" customHeight="1">
      <c r="A459" s="6"/>
      <c r="B459" s="6"/>
      <c r="C459" s="151"/>
      <c r="D459" s="6"/>
      <c r="E459" s="6"/>
      <c r="F459" s="167"/>
      <c r="G459" s="128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</row>
    <row r="460" spans="1:35" ht="15.75" customHeight="1">
      <c r="A460" s="6"/>
      <c r="B460" s="6"/>
      <c r="C460" s="151"/>
      <c r="D460" s="6"/>
      <c r="E460" s="6"/>
      <c r="F460" s="167"/>
      <c r="G460" s="128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</row>
    <row r="461" spans="1:35" ht="15.75" customHeight="1">
      <c r="A461" s="6"/>
      <c r="B461" s="6"/>
      <c r="C461" s="151"/>
      <c r="D461" s="6"/>
      <c r="E461" s="6"/>
      <c r="F461" s="167"/>
      <c r="G461" s="128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</row>
    <row r="462" spans="1:35" ht="15.75" customHeight="1">
      <c r="A462" s="6"/>
      <c r="B462" s="6"/>
      <c r="C462" s="151"/>
      <c r="D462" s="6"/>
      <c r="E462" s="6"/>
      <c r="F462" s="167"/>
      <c r="G462" s="128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</row>
    <row r="463" spans="1:35" ht="15.75" customHeight="1">
      <c r="A463" s="6"/>
      <c r="B463" s="6"/>
      <c r="C463" s="151"/>
      <c r="D463" s="6"/>
      <c r="E463" s="6"/>
      <c r="F463" s="167"/>
      <c r="G463" s="128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</row>
    <row r="464" spans="1:35" ht="15.75" customHeight="1">
      <c r="A464" s="6"/>
      <c r="B464" s="6"/>
      <c r="C464" s="151"/>
      <c r="D464" s="6"/>
      <c r="E464" s="6"/>
      <c r="F464" s="167"/>
      <c r="G464" s="128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</row>
    <row r="465" spans="1:35" ht="15.75" customHeight="1">
      <c r="A465" s="6"/>
      <c r="B465" s="6"/>
      <c r="C465" s="151"/>
      <c r="D465" s="6"/>
      <c r="E465" s="6"/>
      <c r="F465" s="167"/>
      <c r="G465" s="128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</row>
    <row r="466" spans="1:35" ht="15.75" customHeight="1">
      <c r="A466" s="6"/>
      <c r="B466" s="6"/>
      <c r="C466" s="151"/>
      <c r="D466" s="6"/>
      <c r="E466" s="6"/>
      <c r="F466" s="167"/>
      <c r="G466" s="128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</row>
    <row r="467" spans="1:35" ht="15.75" customHeight="1">
      <c r="A467" s="6"/>
      <c r="B467" s="6"/>
      <c r="C467" s="151"/>
      <c r="D467" s="6"/>
      <c r="E467" s="6"/>
      <c r="F467" s="167"/>
      <c r="G467" s="128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</row>
    <row r="468" spans="1:35" ht="15.75" customHeight="1">
      <c r="A468" s="6"/>
      <c r="B468" s="6"/>
      <c r="C468" s="151"/>
      <c r="D468" s="6"/>
      <c r="E468" s="6"/>
      <c r="F468" s="167"/>
      <c r="G468" s="128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</row>
    <row r="469" spans="1:35" ht="15.75" customHeight="1">
      <c r="A469" s="6"/>
      <c r="B469" s="6"/>
      <c r="C469" s="151"/>
      <c r="D469" s="6"/>
      <c r="E469" s="6"/>
      <c r="F469" s="167"/>
      <c r="G469" s="128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</row>
    <row r="470" spans="1:35" ht="15.75" customHeight="1">
      <c r="A470" s="6"/>
      <c r="B470" s="6"/>
      <c r="C470" s="151"/>
      <c r="D470" s="6"/>
      <c r="E470" s="6"/>
      <c r="F470" s="167"/>
      <c r="G470" s="128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</row>
    <row r="471" spans="1:35" ht="15.75" customHeight="1">
      <c r="A471" s="6"/>
      <c r="B471" s="6"/>
      <c r="C471" s="151"/>
      <c r="D471" s="6"/>
      <c r="E471" s="6"/>
      <c r="F471" s="167"/>
      <c r="G471" s="128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</row>
    <row r="472" spans="1:35" ht="15.75" customHeight="1">
      <c r="A472" s="6"/>
      <c r="B472" s="6"/>
      <c r="C472" s="151"/>
      <c r="D472" s="6"/>
      <c r="E472" s="6"/>
      <c r="F472" s="167"/>
      <c r="G472" s="128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</row>
    <row r="473" spans="1:35" ht="15.75" customHeight="1">
      <c r="A473" s="6"/>
      <c r="B473" s="6"/>
      <c r="C473" s="151"/>
      <c r="D473" s="6"/>
      <c r="E473" s="6"/>
      <c r="F473" s="167"/>
      <c r="G473" s="128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</row>
    <row r="474" spans="1:35" ht="15.75" customHeight="1">
      <c r="A474" s="6"/>
      <c r="B474" s="6"/>
      <c r="C474" s="151"/>
      <c r="D474" s="6"/>
      <c r="E474" s="6"/>
      <c r="F474" s="167"/>
      <c r="G474" s="128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</row>
    <row r="475" spans="1:35" ht="15.75" customHeight="1">
      <c r="A475" s="6"/>
      <c r="B475" s="6"/>
      <c r="C475" s="151"/>
      <c r="D475" s="6"/>
      <c r="E475" s="6"/>
      <c r="F475" s="167"/>
      <c r="G475" s="128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</row>
    <row r="476" spans="1:35" ht="15.75" customHeight="1">
      <c r="A476" s="6"/>
      <c r="B476" s="6"/>
      <c r="C476" s="151"/>
      <c r="D476" s="6"/>
      <c r="E476" s="6"/>
      <c r="F476" s="167"/>
      <c r="G476" s="128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</row>
    <row r="477" spans="1:35" ht="15.75" customHeight="1">
      <c r="A477" s="6"/>
      <c r="B477" s="6"/>
      <c r="C477" s="151"/>
      <c r="D477" s="6"/>
      <c r="E477" s="6"/>
      <c r="F477" s="167"/>
      <c r="G477" s="128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</row>
    <row r="478" spans="1:35" ht="15.75" customHeight="1">
      <c r="A478" s="6"/>
      <c r="B478" s="6"/>
      <c r="C478" s="151"/>
      <c r="D478" s="6"/>
      <c r="E478" s="6"/>
      <c r="F478" s="167"/>
      <c r="G478" s="128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</row>
    <row r="479" spans="1:35" ht="15.75" customHeight="1">
      <c r="A479" s="6"/>
      <c r="B479" s="6"/>
      <c r="C479" s="151"/>
      <c r="D479" s="6"/>
      <c r="E479" s="6"/>
      <c r="F479" s="167"/>
      <c r="G479" s="128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</row>
    <row r="480" spans="1:35" ht="15.75" customHeight="1">
      <c r="A480" s="6"/>
      <c r="B480" s="6"/>
      <c r="C480" s="151"/>
      <c r="D480" s="6"/>
      <c r="E480" s="6"/>
      <c r="F480" s="167"/>
      <c r="G480" s="128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</row>
    <row r="481" spans="1:35" ht="15.75" customHeight="1">
      <c r="A481" s="6"/>
      <c r="B481" s="6"/>
      <c r="C481" s="151"/>
      <c r="D481" s="6"/>
      <c r="E481" s="6"/>
      <c r="F481" s="167"/>
      <c r="G481" s="128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</row>
    <row r="482" spans="1:35" ht="15.75" customHeight="1">
      <c r="A482" s="6"/>
      <c r="B482" s="6"/>
      <c r="C482" s="151"/>
      <c r="D482" s="6"/>
      <c r="E482" s="6"/>
      <c r="F482" s="167"/>
      <c r="G482" s="128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</row>
    <row r="483" spans="1:35" ht="15.75" customHeight="1">
      <c r="A483" s="6"/>
      <c r="B483" s="6"/>
      <c r="C483" s="151"/>
      <c r="D483" s="6"/>
      <c r="E483" s="6"/>
      <c r="F483" s="167"/>
      <c r="G483" s="128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</row>
    <row r="484" spans="1:35" ht="15.75" customHeight="1">
      <c r="A484" s="6"/>
      <c r="B484" s="6"/>
      <c r="C484" s="151"/>
      <c r="D484" s="6"/>
      <c r="E484" s="6"/>
      <c r="F484" s="167"/>
      <c r="G484" s="128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</row>
    <row r="485" spans="1:35" ht="15.75" customHeight="1">
      <c r="A485" s="6"/>
      <c r="B485" s="6"/>
      <c r="C485" s="151"/>
      <c r="D485" s="6"/>
      <c r="E485" s="6"/>
      <c r="F485" s="167"/>
      <c r="G485" s="128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</row>
    <row r="486" spans="1:35" ht="15.75" customHeight="1">
      <c r="A486" s="6"/>
      <c r="B486" s="6"/>
      <c r="C486" s="151"/>
      <c r="D486" s="6"/>
      <c r="E486" s="6"/>
      <c r="F486" s="167"/>
      <c r="G486" s="128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</row>
    <row r="487" spans="1:35" ht="15.75" customHeight="1">
      <c r="A487" s="6"/>
      <c r="B487" s="6"/>
      <c r="C487" s="151"/>
      <c r="D487" s="6"/>
      <c r="E487" s="6"/>
      <c r="F487" s="167"/>
      <c r="G487" s="128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</row>
    <row r="488" spans="1:35" ht="15.75" customHeight="1">
      <c r="A488" s="6"/>
      <c r="B488" s="6"/>
      <c r="C488" s="151"/>
      <c r="D488" s="6"/>
      <c r="E488" s="6"/>
      <c r="F488" s="167"/>
      <c r="G488" s="128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</row>
    <row r="489" spans="1:35" ht="15.75" customHeight="1">
      <c r="A489" s="6"/>
      <c r="B489" s="6"/>
      <c r="C489" s="151"/>
      <c r="D489" s="6"/>
      <c r="E489" s="6"/>
      <c r="F489" s="167"/>
      <c r="G489" s="128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</row>
    <row r="490" spans="1:35" ht="15.75" customHeight="1">
      <c r="A490" s="6"/>
      <c r="B490" s="6"/>
      <c r="C490" s="151"/>
      <c r="D490" s="6"/>
      <c r="E490" s="6"/>
      <c r="F490" s="167"/>
      <c r="G490" s="128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</row>
    <row r="491" spans="1:35" ht="15.75" customHeight="1">
      <c r="A491" s="6"/>
      <c r="B491" s="6"/>
      <c r="C491" s="151"/>
      <c r="D491" s="6"/>
      <c r="E491" s="6"/>
      <c r="F491" s="167"/>
      <c r="G491" s="128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</row>
    <row r="492" spans="1:35" ht="15.75" customHeight="1">
      <c r="A492" s="6"/>
      <c r="B492" s="6"/>
      <c r="C492" s="151"/>
      <c r="D492" s="6"/>
      <c r="E492" s="6"/>
      <c r="F492" s="167"/>
      <c r="G492" s="128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</row>
    <row r="493" spans="1:35" ht="15.75" customHeight="1">
      <c r="A493" s="6"/>
      <c r="B493" s="6"/>
      <c r="C493" s="151"/>
      <c r="D493" s="6"/>
      <c r="E493" s="6"/>
      <c r="F493" s="167"/>
      <c r="G493" s="128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</row>
    <row r="494" spans="1:35" ht="15.75" customHeight="1">
      <c r="A494" s="6"/>
      <c r="B494" s="6"/>
      <c r="C494" s="151"/>
      <c r="D494" s="6"/>
      <c r="E494" s="6"/>
      <c r="F494" s="167"/>
      <c r="G494" s="128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</row>
    <row r="495" spans="1:35" ht="15.75" customHeight="1">
      <c r="A495" s="6"/>
      <c r="B495" s="6"/>
      <c r="C495" s="151"/>
      <c r="D495" s="6"/>
      <c r="E495" s="6"/>
      <c r="F495" s="167"/>
      <c r="G495" s="128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</row>
    <row r="496" spans="1:35" ht="15.75" customHeight="1">
      <c r="A496" s="6"/>
      <c r="B496" s="6"/>
      <c r="C496" s="151"/>
      <c r="D496" s="6"/>
      <c r="E496" s="6"/>
      <c r="F496" s="167"/>
      <c r="G496" s="128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</row>
    <row r="497" spans="1:35" ht="15.75" customHeight="1">
      <c r="A497" s="6"/>
      <c r="B497" s="6"/>
      <c r="C497" s="151"/>
      <c r="D497" s="6"/>
      <c r="E497" s="6"/>
      <c r="F497" s="167"/>
      <c r="G497" s="128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</row>
    <row r="498" spans="1:35" ht="15.75" customHeight="1">
      <c r="A498" s="6"/>
      <c r="B498" s="6"/>
      <c r="C498" s="151"/>
      <c r="D498" s="6"/>
      <c r="E498" s="6"/>
      <c r="F498" s="167"/>
      <c r="G498" s="128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</row>
    <row r="499" spans="1:35" ht="15.75" customHeight="1">
      <c r="A499" s="6"/>
      <c r="B499" s="6"/>
      <c r="C499" s="151"/>
      <c r="D499" s="6"/>
      <c r="E499" s="6"/>
      <c r="F499" s="167"/>
      <c r="G499" s="128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</row>
    <row r="500" spans="1:35" ht="15.75" customHeight="1">
      <c r="A500" s="6"/>
      <c r="B500" s="6"/>
      <c r="C500" s="151"/>
      <c r="D500" s="6"/>
      <c r="E500" s="6"/>
      <c r="F500" s="167"/>
      <c r="G500" s="128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</row>
    <row r="501" spans="1:35" ht="15.75" customHeight="1">
      <c r="A501" s="6"/>
      <c r="B501" s="6"/>
      <c r="C501" s="151"/>
      <c r="D501" s="6"/>
      <c r="E501" s="6"/>
      <c r="F501" s="167"/>
      <c r="G501" s="128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</row>
    <row r="502" spans="1:35" ht="15.75" customHeight="1">
      <c r="A502" s="6"/>
      <c r="B502" s="6"/>
      <c r="C502" s="151"/>
      <c r="D502" s="6"/>
      <c r="E502" s="6"/>
      <c r="F502" s="167"/>
      <c r="G502" s="128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</row>
    <row r="503" spans="1:35" ht="15.75" customHeight="1">
      <c r="A503" s="6"/>
      <c r="B503" s="6"/>
      <c r="C503" s="151"/>
      <c r="D503" s="6"/>
      <c r="E503" s="6"/>
      <c r="F503" s="167"/>
      <c r="G503" s="128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</row>
    <row r="504" spans="1:35" ht="15.75" customHeight="1">
      <c r="A504" s="6"/>
      <c r="B504" s="6"/>
      <c r="C504" s="151"/>
      <c r="D504" s="6"/>
      <c r="E504" s="6"/>
      <c r="F504" s="167"/>
      <c r="G504" s="128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</row>
    <row r="505" spans="1:35" ht="15.75" customHeight="1">
      <c r="A505" s="6"/>
      <c r="B505" s="6"/>
      <c r="C505" s="151"/>
      <c r="D505" s="6"/>
      <c r="E505" s="6"/>
      <c r="F505" s="167"/>
      <c r="G505" s="128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</row>
    <row r="506" spans="1:35" ht="15.75" customHeight="1">
      <c r="A506" s="6"/>
      <c r="B506" s="6"/>
      <c r="C506" s="151"/>
      <c r="D506" s="6"/>
      <c r="E506" s="6"/>
      <c r="F506" s="167"/>
      <c r="G506" s="128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</row>
    <row r="507" spans="1:35" ht="15.75" customHeight="1">
      <c r="A507" s="6"/>
      <c r="B507" s="6"/>
      <c r="C507" s="151"/>
      <c r="D507" s="6"/>
      <c r="E507" s="6"/>
      <c r="F507" s="167"/>
      <c r="G507" s="128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</row>
    <row r="508" spans="1:35" ht="15.75" customHeight="1">
      <c r="A508" s="6"/>
      <c r="B508" s="6"/>
      <c r="C508" s="151"/>
      <c r="D508" s="6"/>
      <c r="E508" s="6"/>
      <c r="F508" s="167"/>
      <c r="G508" s="128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</row>
    <row r="509" spans="1:35" ht="15.75" customHeight="1">
      <c r="A509" s="6"/>
      <c r="B509" s="6"/>
      <c r="C509" s="151"/>
      <c r="D509" s="6"/>
      <c r="E509" s="6"/>
      <c r="F509" s="167"/>
      <c r="G509" s="128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</row>
    <row r="510" spans="1:35" ht="15.75" customHeight="1">
      <c r="A510" s="6"/>
      <c r="B510" s="6"/>
      <c r="C510" s="151"/>
      <c r="D510" s="6"/>
      <c r="E510" s="6"/>
      <c r="F510" s="167"/>
      <c r="G510" s="128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</row>
    <row r="511" spans="1:35" ht="15.75" customHeight="1">
      <c r="A511" s="6"/>
      <c r="B511" s="6"/>
      <c r="C511" s="151"/>
      <c r="D511" s="6"/>
      <c r="E511" s="6"/>
      <c r="F511" s="167"/>
      <c r="G511" s="128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</row>
    <row r="512" spans="1:35" ht="15.75" customHeight="1">
      <c r="A512" s="6"/>
      <c r="B512" s="6"/>
      <c r="C512" s="151"/>
      <c r="D512" s="6"/>
      <c r="E512" s="6"/>
      <c r="F512" s="167"/>
      <c r="G512" s="128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</row>
    <row r="513" spans="1:35" ht="15.75" customHeight="1">
      <c r="A513" s="6"/>
      <c r="B513" s="6"/>
      <c r="C513" s="151"/>
      <c r="D513" s="6"/>
      <c r="E513" s="6"/>
      <c r="F513" s="167"/>
      <c r="G513" s="128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</row>
    <row r="514" spans="1:35" ht="15.75" customHeight="1">
      <c r="A514" s="6"/>
      <c r="B514" s="6"/>
      <c r="C514" s="151"/>
      <c r="D514" s="6"/>
      <c r="E514" s="6"/>
      <c r="F514" s="167"/>
      <c r="G514" s="128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</row>
    <row r="515" spans="1:35" ht="15.75" customHeight="1">
      <c r="A515" s="6"/>
      <c r="B515" s="6"/>
      <c r="C515" s="151"/>
      <c r="D515" s="6"/>
      <c r="E515" s="6"/>
      <c r="F515" s="167"/>
      <c r="G515" s="128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</row>
    <row r="516" spans="1:35" ht="15.75" customHeight="1">
      <c r="A516" s="6"/>
      <c r="B516" s="6"/>
      <c r="C516" s="151"/>
      <c r="D516" s="6"/>
      <c r="E516" s="6"/>
      <c r="F516" s="167"/>
      <c r="G516" s="128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</row>
    <row r="517" spans="1:35" ht="15.75" customHeight="1">
      <c r="A517" s="6"/>
      <c r="B517" s="6"/>
      <c r="C517" s="151"/>
      <c r="D517" s="6"/>
      <c r="E517" s="6"/>
      <c r="F517" s="167"/>
      <c r="G517" s="128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</row>
    <row r="518" spans="1:35" ht="15.75" customHeight="1">
      <c r="A518" s="6"/>
      <c r="B518" s="6"/>
      <c r="C518" s="151"/>
      <c r="D518" s="6"/>
      <c r="E518" s="6"/>
      <c r="F518" s="167"/>
      <c r="G518" s="128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</row>
    <row r="519" spans="1:35" ht="15.75" customHeight="1">
      <c r="A519" s="6"/>
      <c r="B519" s="6"/>
      <c r="C519" s="151"/>
      <c r="D519" s="6"/>
      <c r="E519" s="6"/>
      <c r="F519" s="167"/>
      <c r="G519" s="128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</row>
    <row r="520" spans="1:35" ht="15.75" customHeight="1">
      <c r="A520" s="6"/>
      <c r="B520" s="6"/>
      <c r="C520" s="151"/>
      <c r="D520" s="6"/>
      <c r="E520" s="6"/>
      <c r="F520" s="167"/>
      <c r="G520" s="128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</row>
    <row r="521" spans="1:35" ht="15.75" customHeight="1">
      <c r="A521" s="6"/>
      <c r="B521" s="6"/>
      <c r="C521" s="151"/>
      <c r="D521" s="6"/>
      <c r="E521" s="6"/>
      <c r="F521" s="167"/>
      <c r="G521" s="128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</row>
    <row r="522" spans="1:35" ht="15.75" customHeight="1">
      <c r="A522" s="6"/>
      <c r="B522" s="6"/>
      <c r="C522" s="151"/>
      <c r="D522" s="6"/>
      <c r="E522" s="6"/>
      <c r="F522" s="167"/>
      <c r="G522" s="128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</row>
    <row r="523" spans="1:35" ht="15.75" customHeight="1">
      <c r="A523" s="6"/>
      <c r="B523" s="6"/>
      <c r="C523" s="151"/>
      <c r="D523" s="6"/>
      <c r="E523" s="6"/>
      <c r="F523" s="167"/>
      <c r="G523" s="128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</row>
    <row r="524" spans="1:35" ht="15.75" customHeight="1">
      <c r="A524" s="6"/>
      <c r="B524" s="6"/>
      <c r="C524" s="151"/>
      <c r="D524" s="6"/>
      <c r="E524" s="6"/>
      <c r="F524" s="167"/>
      <c r="G524" s="128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</row>
    <row r="525" spans="1:35" ht="15.75" customHeight="1">
      <c r="A525" s="6"/>
      <c r="B525" s="6"/>
      <c r="C525" s="151"/>
      <c r="D525" s="6"/>
      <c r="E525" s="6"/>
      <c r="F525" s="167"/>
      <c r="G525" s="128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</row>
    <row r="526" spans="1:35" ht="15.75" customHeight="1">
      <c r="A526" s="6"/>
      <c r="B526" s="6"/>
      <c r="C526" s="151"/>
      <c r="D526" s="6"/>
      <c r="E526" s="6"/>
      <c r="F526" s="167"/>
      <c r="G526" s="128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</row>
    <row r="527" spans="1:35" ht="15.75" customHeight="1">
      <c r="A527" s="6"/>
      <c r="B527" s="6"/>
      <c r="C527" s="151"/>
      <c r="D527" s="6"/>
      <c r="E527" s="6"/>
      <c r="F527" s="167"/>
      <c r="G527" s="128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</row>
    <row r="528" spans="1:35" ht="15.75" customHeight="1">
      <c r="A528" s="6"/>
      <c r="B528" s="6"/>
      <c r="C528" s="151"/>
      <c r="D528" s="6"/>
      <c r="E528" s="6"/>
      <c r="F528" s="167"/>
      <c r="G528" s="128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</row>
    <row r="529" spans="1:35" ht="15.75" customHeight="1">
      <c r="A529" s="6"/>
      <c r="B529" s="6"/>
      <c r="C529" s="151"/>
      <c r="D529" s="6"/>
      <c r="E529" s="6"/>
      <c r="F529" s="167"/>
      <c r="G529" s="128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</row>
    <row r="530" spans="1:35" ht="15.75" customHeight="1">
      <c r="A530" s="6"/>
      <c r="B530" s="6"/>
      <c r="C530" s="151"/>
      <c r="D530" s="6"/>
      <c r="E530" s="6"/>
      <c r="F530" s="167"/>
      <c r="G530" s="128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</row>
    <row r="531" spans="1:35" ht="15.75" customHeight="1">
      <c r="A531" s="6"/>
      <c r="B531" s="6"/>
      <c r="C531" s="151"/>
      <c r="D531" s="6"/>
      <c r="E531" s="6"/>
      <c r="F531" s="167"/>
      <c r="G531" s="128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</row>
    <row r="532" spans="1:35" ht="15.75" customHeight="1">
      <c r="A532" s="6"/>
      <c r="B532" s="6"/>
      <c r="C532" s="151"/>
      <c r="D532" s="6"/>
      <c r="E532" s="6"/>
      <c r="F532" s="167"/>
      <c r="G532" s="128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</row>
    <row r="533" spans="1:35" ht="15.75" customHeight="1">
      <c r="A533" s="6"/>
      <c r="B533" s="6"/>
      <c r="C533" s="151"/>
      <c r="D533" s="6"/>
      <c r="E533" s="6"/>
      <c r="F533" s="167"/>
      <c r="G533" s="128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</row>
    <row r="534" spans="1:35" ht="15.75" customHeight="1">
      <c r="A534" s="6"/>
      <c r="B534" s="6"/>
      <c r="C534" s="151"/>
      <c r="D534" s="6"/>
      <c r="E534" s="6"/>
      <c r="F534" s="167"/>
      <c r="G534" s="128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</row>
    <row r="535" spans="1:35" ht="15.75" customHeight="1">
      <c r="A535" s="6"/>
      <c r="B535" s="6"/>
      <c r="C535" s="151"/>
      <c r="D535" s="6"/>
      <c r="E535" s="6"/>
      <c r="F535" s="167"/>
      <c r="G535" s="128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</row>
    <row r="536" spans="1:35" ht="15.75" customHeight="1">
      <c r="A536" s="6"/>
      <c r="B536" s="6"/>
      <c r="C536" s="151"/>
      <c r="D536" s="6"/>
      <c r="E536" s="6"/>
      <c r="F536" s="167"/>
      <c r="G536" s="128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</row>
    <row r="537" spans="1:35" ht="15.75" customHeight="1">
      <c r="A537" s="6"/>
      <c r="B537" s="6"/>
      <c r="C537" s="151"/>
      <c r="D537" s="6"/>
      <c r="E537" s="6"/>
      <c r="F537" s="167"/>
      <c r="G537" s="128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</row>
    <row r="538" spans="1:35" ht="15.75" customHeight="1">
      <c r="A538" s="6"/>
      <c r="B538" s="6"/>
      <c r="C538" s="151"/>
      <c r="D538" s="6"/>
      <c r="E538" s="6"/>
      <c r="F538" s="167"/>
      <c r="G538" s="128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</row>
    <row r="539" spans="1:35" ht="15.75" customHeight="1">
      <c r="A539" s="6"/>
      <c r="B539" s="6"/>
      <c r="C539" s="151"/>
      <c r="D539" s="6"/>
      <c r="E539" s="6"/>
      <c r="F539" s="167"/>
      <c r="G539" s="128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</row>
    <row r="540" spans="1:35" ht="15.75" customHeight="1">
      <c r="A540" s="6"/>
      <c r="B540" s="6"/>
      <c r="C540" s="151"/>
      <c r="D540" s="6"/>
      <c r="E540" s="6"/>
      <c r="F540" s="167"/>
      <c r="G540" s="128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</row>
    <row r="541" spans="1:35" ht="15.75" customHeight="1">
      <c r="A541" s="6"/>
      <c r="B541" s="6"/>
      <c r="C541" s="151"/>
      <c r="D541" s="6"/>
      <c r="E541" s="6"/>
      <c r="F541" s="167"/>
      <c r="G541" s="128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</row>
    <row r="542" spans="1:35" ht="15.75" customHeight="1">
      <c r="A542" s="6"/>
      <c r="B542" s="6"/>
      <c r="C542" s="151"/>
      <c r="D542" s="6"/>
      <c r="E542" s="6"/>
      <c r="F542" s="167"/>
      <c r="G542" s="128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</row>
    <row r="543" spans="1:35" ht="15.75" customHeight="1">
      <c r="A543" s="6"/>
      <c r="B543" s="6"/>
      <c r="C543" s="151"/>
      <c r="D543" s="6"/>
      <c r="E543" s="6"/>
      <c r="F543" s="167"/>
      <c r="G543" s="128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</row>
    <row r="544" spans="1:35" ht="15.75" customHeight="1">
      <c r="A544" s="6"/>
      <c r="B544" s="6"/>
      <c r="C544" s="151"/>
      <c r="D544" s="6"/>
      <c r="E544" s="6"/>
      <c r="F544" s="167"/>
      <c r="G544" s="128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</row>
    <row r="545" spans="1:35" ht="15.75" customHeight="1">
      <c r="A545" s="6"/>
      <c r="B545" s="6"/>
      <c r="C545" s="151"/>
      <c r="D545" s="6"/>
      <c r="E545" s="6"/>
      <c r="F545" s="167"/>
      <c r="G545" s="128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</row>
    <row r="546" spans="1:35" ht="15.75" customHeight="1">
      <c r="A546" s="6"/>
      <c r="B546" s="6"/>
      <c r="C546" s="151"/>
      <c r="D546" s="6"/>
      <c r="E546" s="6"/>
      <c r="F546" s="167"/>
      <c r="G546" s="128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</row>
    <row r="547" spans="1:35" ht="15.75" customHeight="1">
      <c r="A547" s="6"/>
      <c r="B547" s="6"/>
      <c r="C547" s="151"/>
      <c r="D547" s="6"/>
      <c r="E547" s="6"/>
      <c r="F547" s="167"/>
      <c r="G547" s="128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</row>
    <row r="548" spans="1:35" ht="15.75" customHeight="1">
      <c r="A548" s="6"/>
      <c r="B548" s="6"/>
      <c r="C548" s="151"/>
      <c r="D548" s="6"/>
      <c r="E548" s="6"/>
      <c r="F548" s="167"/>
      <c r="G548" s="128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</row>
    <row r="549" spans="1:35" ht="15.75" customHeight="1">
      <c r="A549" s="6"/>
      <c r="B549" s="6"/>
      <c r="C549" s="151"/>
      <c r="D549" s="6"/>
      <c r="E549" s="6"/>
      <c r="F549" s="167"/>
      <c r="G549" s="128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</row>
    <row r="550" spans="1:35" ht="15.75" customHeight="1">
      <c r="A550" s="6"/>
      <c r="B550" s="6"/>
      <c r="C550" s="151"/>
      <c r="D550" s="6"/>
      <c r="E550" s="6"/>
      <c r="F550" s="167"/>
      <c r="G550" s="128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</row>
    <row r="551" spans="1:35" ht="15.75" customHeight="1">
      <c r="A551" s="6"/>
      <c r="B551" s="6"/>
      <c r="C551" s="151"/>
      <c r="D551" s="6"/>
      <c r="E551" s="6"/>
      <c r="F551" s="167"/>
      <c r="G551" s="128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</row>
    <row r="552" spans="1:35" ht="15.75" customHeight="1">
      <c r="A552" s="6"/>
      <c r="B552" s="6"/>
      <c r="C552" s="151"/>
      <c r="D552" s="6"/>
      <c r="E552" s="6"/>
      <c r="F552" s="167"/>
      <c r="G552" s="128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</row>
    <row r="553" spans="1:35" ht="15.75" customHeight="1">
      <c r="A553" s="6"/>
      <c r="B553" s="6"/>
      <c r="C553" s="151"/>
      <c r="D553" s="6"/>
      <c r="E553" s="6"/>
      <c r="F553" s="167"/>
      <c r="G553" s="128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</row>
    <row r="554" spans="1:35" ht="15.75" customHeight="1">
      <c r="A554" s="6"/>
      <c r="B554" s="6"/>
      <c r="C554" s="151"/>
      <c r="D554" s="6"/>
      <c r="E554" s="6"/>
      <c r="F554" s="167"/>
      <c r="G554" s="128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</row>
    <row r="555" spans="1:35" ht="15.75" customHeight="1">
      <c r="A555" s="6"/>
      <c r="B555" s="6"/>
      <c r="C555" s="151"/>
      <c r="D555" s="6"/>
      <c r="E555" s="6"/>
      <c r="F555" s="167"/>
      <c r="G555" s="128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</row>
    <row r="556" spans="1:35" ht="15.75" customHeight="1">
      <c r="A556" s="6"/>
      <c r="B556" s="6"/>
      <c r="C556" s="151"/>
      <c r="D556" s="6"/>
      <c r="E556" s="6"/>
      <c r="F556" s="167"/>
      <c r="G556" s="128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</row>
    <row r="557" spans="1:35" ht="15.75" customHeight="1">
      <c r="A557" s="6"/>
      <c r="B557" s="6"/>
      <c r="C557" s="151"/>
      <c r="D557" s="6"/>
      <c r="E557" s="6"/>
      <c r="F557" s="167"/>
      <c r="G557" s="128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</row>
    <row r="558" spans="1:35" ht="15.75" customHeight="1">
      <c r="A558" s="6"/>
      <c r="B558" s="6"/>
      <c r="C558" s="151"/>
      <c r="D558" s="6"/>
      <c r="E558" s="6"/>
      <c r="F558" s="167"/>
      <c r="G558" s="128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</row>
    <row r="559" spans="1:35" ht="15.75" customHeight="1">
      <c r="A559" s="6"/>
      <c r="B559" s="6"/>
      <c r="C559" s="151"/>
      <c r="D559" s="6"/>
      <c r="E559" s="6"/>
      <c r="F559" s="167"/>
      <c r="G559" s="128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</row>
    <row r="560" spans="1:35" ht="15.75" customHeight="1">
      <c r="A560" s="6"/>
      <c r="B560" s="6"/>
      <c r="C560" s="151"/>
      <c r="D560" s="6"/>
      <c r="E560" s="6"/>
      <c r="F560" s="167"/>
      <c r="G560" s="128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</row>
    <row r="561" spans="1:35" ht="15.75" customHeight="1">
      <c r="A561" s="6"/>
      <c r="B561" s="6"/>
      <c r="C561" s="151"/>
      <c r="D561" s="6"/>
      <c r="E561" s="6"/>
      <c r="F561" s="167"/>
      <c r="G561" s="128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</row>
    <row r="562" spans="1:35" ht="15.75" customHeight="1">
      <c r="A562" s="6"/>
      <c r="B562" s="6"/>
      <c r="C562" s="151"/>
      <c r="D562" s="6"/>
      <c r="E562" s="6"/>
      <c r="F562" s="167"/>
      <c r="G562" s="128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</row>
    <row r="563" spans="1:35" ht="15.75" customHeight="1">
      <c r="A563" s="6"/>
      <c r="B563" s="6"/>
      <c r="C563" s="151"/>
      <c r="D563" s="6"/>
      <c r="E563" s="6"/>
      <c r="F563" s="167"/>
      <c r="G563" s="128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</row>
    <row r="564" spans="1:35" ht="15.75" customHeight="1">
      <c r="A564" s="6"/>
      <c r="B564" s="6"/>
      <c r="C564" s="151"/>
      <c r="D564" s="6"/>
      <c r="E564" s="6"/>
      <c r="F564" s="167"/>
      <c r="G564" s="128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</row>
    <row r="565" spans="1:35" ht="15.75" customHeight="1">
      <c r="A565" s="6"/>
      <c r="B565" s="6"/>
      <c r="C565" s="151"/>
      <c r="D565" s="6"/>
      <c r="E565" s="6"/>
      <c r="F565" s="167"/>
      <c r="G565" s="128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</row>
    <row r="566" spans="1:35" ht="15.75" customHeight="1">
      <c r="A566" s="6"/>
      <c r="B566" s="6"/>
      <c r="C566" s="151"/>
      <c r="D566" s="6"/>
      <c r="E566" s="6"/>
      <c r="F566" s="167"/>
      <c r="G566" s="128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</row>
    <row r="567" spans="1:35" ht="15.75" customHeight="1">
      <c r="A567" s="6"/>
      <c r="B567" s="6"/>
      <c r="C567" s="151"/>
      <c r="D567" s="6"/>
      <c r="E567" s="6"/>
      <c r="F567" s="167"/>
      <c r="G567" s="128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</row>
    <row r="568" spans="1:35" ht="15.75" customHeight="1">
      <c r="A568" s="6"/>
      <c r="B568" s="6"/>
      <c r="C568" s="151"/>
      <c r="D568" s="6"/>
      <c r="E568" s="6"/>
      <c r="F568" s="167"/>
      <c r="G568" s="128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</row>
    <row r="569" spans="1:35" ht="15.75" customHeight="1">
      <c r="A569" s="6"/>
      <c r="B569" s="6"/>
      <c r="C569" s="151"/>
      <c r="D569" s="6"/>
      <c r="E569" s="6"/>
      <c r="F569" s="167"/>
      <c r="G569" s="128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</row>
    <row r="570" spans="1:35" ht="15.75" customHeight="1">
      <c r="A570" s="6"/>
      <c r="B570" s="6"/>
      <c r="C570" s="151"/>
      <c r="D570" s="6"/>
      <c r="E570" s="6"/>
      <c r="F570" s="167"/>
      <c r="G570" s="128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</row>
    <row r="571" spans="1:35" ht="15.75" customHeight="1">
      <c r="A571" s="6"/>
      <c r="B571" s="6"/>
      <c r="C571" s="151"/>
      <c r="D571" s="6"/>
      <c r="E571" s="6"/>
      <c r="F571" s="167"/>
      <c r="G571" s="128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</row>
    <row r="572" spans="1:35" ht="15.75" customHeight="1">
      <c r="A572" s="6"/>
      <c r="B572" s="6"/>
      <c r="C572" s="151"/>
      <c r="D572" s="6"/>
      <c r="E572" s="6"/>
      <c r="F572" s="167"/>
      <c r="G572" s="128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</row>
    <row r="573" spans="1:35" ht="15.75" customHeight="1">
      <c r="A573" s="6"/>
      <c r="B573" s="6"/>
      <c r="C573" s="151"/>
      <c r="D573" s="6"/>
      <c r="E573" s="6"/>
      <c r="F573" s="167"/>
      <c r="G573" s="128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</row>
    <row r="574" spans="1:35" ht="15.75" customHeight="1">
      <c r="A574" s="6"/>
      <c r="B574" s="6"/>
      <c r="C574" s="151"/>
      <c r="D574" s="6"/>
      <c r="E574" s="6"/>
      <c r="F574" s="167"/>
      <c r="G574" s="128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</row>
    <row r="575" spans="1:35" ht="15.75" customHeight="1">
      <c r="A575" s="6"/>
      <c r="B575" s="6"/>
      <c r="C575" s="151"/>
      <c r="D575" s="6"/>
      <c r="E575" s="6"/>
      <c r="F575" s="167"/>
      <c r="G575" s="128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</row>
    <row r="576" spans="1:35" ht="15.75" customHeight="1">
      <c r="A576" s="6"/>
      <c r="B576" s="6"/>
      <c r="C576" s="151"/>
      <c r="D576" s="6"/>
      <c r="E576" s="6"/>
      <c r="F576" s="167"/>
      <c r="G576" s="128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</row>
    <row r="577" spans="1:35" ht="15.75" customHeight="1">
      <c r="A577" s="6"/>
      <c r="B577" s="6"/>
      <c r="C577" s="151"/>
      <c r="D577" s="6"/>
      <c r="E577" s="6"/>
      <c r="F577" s="167"/>
      <c r="G577" s="128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</row>
    <row r="578" spans="1:35" ht="15.75" customHeight="1">
      <c r="A578" s="6"/>
      <c r="B578" s="6"/>
      <c r="C578" s="151"/>
      <c r="D578" s="6"/>
      <c r="E578" s="6"/>
      <c r="F578" s="167"/>
      <c r="G578" s="128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</row>
    <row r="579" spans="1:35" ht="15.75" customHeight="1">
      <c r="A579" s="6"/>
      <c r="B579" s="6"/>
      <c r="C579" s="151"/>
      <c r="D579" s="6"/>
      <c r="E579" s="6"/>
      <c r="F579" s="167"/>
      <c r="G579" s="128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</row>
    <row r="580" spans="1:35" ht="15.75" customHeight="1">
      <c r="A580" s="6"/>
      <c r="B580" s="6"/>
      <c r="C580" s="151"/>
      <c r="D580" s="6"/>
      <c r="E580" s="6"/>
      <c r="F580" s="167"/>
      <c r="G580" s="128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</row>
    <row r="581" spans="1:35" ht="15.75" customHeight="1">
      <c r="A581" s="6"/>
      <c r="B581" s="6"/>
      <c r="C581" s="151"/>
      <c r="D581" s="6"/>
      <c r="E581" s="6"/>
      <c r="F581" s="167"/>
      <c r="G581" s="128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</row>
    <row r="582" spans="1:35" ht="15.75" customHeight="1">
      <c r="A582" s="6"/>
      <c r="B582" s="6"/>
      <c r="C582" s="151"/>
      <c r="D582" s="6"/>
      <c r="E582" s="6"/>
      <c r="F582" s="167"/>
      <c r="G582" s="128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</row>
    <row r="583" spans="1:35" ht="15.75" customHeight="1">
      <c r="A583" s="6"/>
      <c r="B583" s="6"/>
      <c r="C583" s="151"/>
      <c r="D583" s="6"/>
      <c r="E583" s="6"/>
      <c r="F583" s="167"/>
      <c r="G583" s="128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</row>
    <row r="584" spans="1:35" ht="15.75" customHeight="1">
      <c r="A584" s="6"/>
      <c r="B584" s="6"/>
      <c r="C584" s="151"/>
      <c r="D584" s="6"/>
      <c r="E584" s="6"/>
      <c r="F584" s="167"/>
      <c r="G584" s="128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</row>
    <row r="585" spans="1:35" ht="15.75" customHeight="1">
      <c r="A585" s="6"/>
      <c r="B585" s="6"/>
      <c r="C585" s="151"/>
      <c r="D585" s="6"/>
      <c r="E585" s="6"/>
      <c r="F585" s="167"/>
      <c r="G585" s="128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</row>
    <row r="586" spans="1:35" ht="15.75" customHeight="1">
      <c r="A586" s="6"/>
      <c r="B586" s="6"/>
      <c r="C586" s="151"/>
      <c r="D586" s="6"/>
      <c r="E586" s="6"/>
      <c r="F586" s="167"/>
      <c r="G586" s="128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</row>
    <row r="587" spans="1:35" ht="15.75" customHeight="1">
      <c r="A587" s="6"/>
      <c r="B587" s="6"/>
      <c r="C587" s="151"/>
      <c r="D587" s="6"/>
      <c r="E587" s="6"/>
      <c r="F587" s="167"/>
      <c r="G587" s="128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</row>
    <row r="588" spans="1:35" ht="15.75" customHeight="1">
      <c r="A588" s="6"/>
      <c r="B588" s="6"/>
      <c r="C588" s="151"/>
      <c r="D588" s="6"/>
      <c r="E588" s="6"/>
      <c r="F588" s="167"/>
      <c r="G588" s="128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</row>
    <row r="589" spans="1:35" ht="15.75" customHeight="1">
      <c r="A589" s="6"/>
      <c r="B589" s="6"/>
      <c r="C589" s="151"/>
      <c r="D589" s="6"/>
      <c r="E589" s="6"/>
      <c r="F589" s="167"/>
      <c r="G589" s="128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</row>
    <row r="590" spans="1:35" ht="15.75" customHeight="1">
      <c r="A590" s="6"/>
      <c r="B590" s="6"/>
      <c r="C590" s="151"/>
      <c r="D590" s="6"/>
      <c r="E590" s="6"/>
      <c r="F590" s="167"/>
      <c r="G590" s="128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</row>
    <row r="591" spans="1:35" ht="15.75" customHeight="1">
      <c r="A591" s="6"/>
      <c r="B591" s="6"/>
      <c r="C591" s="151"/>
      <c r="D591" s="6"/>
      <c r="E591" s="6"/>
      <c r="F591" s="167"/>
      <c r="G591" s="128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</row>
    <row r="592" spans="1:35" ht="15.75" customHeight="1">
      <c r="A592" s="6"/>
      <c r="B592" s="6"/>
      <c r="C592" s="151"/>
      <c r="D592" s="6"/>
      <c r="E592" s="6"/>
      <c r="F592" s="167"/>
      <c r="G592" s="128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</row>
    <row r="593" spans="1:35" ht="15.75" customHeight="1">
      <c r="A593" s="6"/>
      <c r="B593" s="6"/>
      <c r="C593" s="151"/>
      <c r="D593" s="6"/>
      <c r="E593" s="6"/>
      <c r="F593" s="167"/>
      <c r="G593" s="128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</row>
    <row r="594" spans="1:35" ht="15.75" customHeight="1">
      <c r="A594" s="6"/>
      <c r="B594" s="6"/>
      <c r="C594" s="151"/>
      <c r="D594" s="6"/>
      <c r="E594" s="6"/>
      <c r="F594" s="167"/>
      <c r="G594" s="128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</row>
    <row r="595" spans="1:35" ht="15.75" customHeight="1">
      <c r="A595" s="6"/>
      <c r="B595" s="6"/>
      <c r="C595" s="151"/>
      <c r="D595" s="6"/>
      <c r="E595" s="6"/>
      <c r="F595" s="167"/>
      <c r="G595" s="128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</row>
    <row r="596" spans="1:35" ht="15.75" customHeight="1">
      <c r="A596" s="6"/>
      <c r="B596" s="6"/>
      <c r="C596" s="151"/>
      <c r="D596" s="6"/>
      <c r="E596" s="6"/>
      <c r="F596" s="167"/>
      <c r="G596" s="128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</row>
    <row r="597" spans="1:35" ht="15.75" customHeight="1">
      <c r="A597" s="6"/>
      <c r="B597" s="6"/>
      <c r="C597" s="151"/>
      <c r="D597" s="6"/>
      <c r="E597" s="6"/>
      <c r="F597" s="167"/>
      <c r="G597" s="128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</row>
    <row r="598" spans="1:35" ht="15.75" customHeight="1">
      <c r="A598" s="6"/>
      <c r="B598" s="6"/>
      <c r="C598" s="151"/>
      <c r="D598" s="6"/>
      <c r="E598" s="6"/>
      <c r="F598" s="167"/>
      <c r="G598" s="128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</row>
    <row r="599" spans="1:35" ht="15.75" customHeight="1">
      <c r="A599" s="6"/>
      <c r="B599" s="6"/>
      <c r="C599" s="151"/>
      <c r="D599" s="6"/>
      <c r="E599" s="6"/>
      <c r="F599" s="167"/>
      <c r="G599" s="128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</row>
    <row r="600" spans="1:35" ht="15.75" customHeight="1">
      <c r="A600" s="6"/>
      <c r="B600" s="6"/>
      <c r="C600" s="151"/>
      <c r="D600" s="6"/>
      <c r="E600" s="6"/>
      <c r="F600" s="167"/>
      <c r="G600" s="128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</row>
    <row r="601" spans="1:35" ht="15.75" customHeight="1">
      <c r="A601" s="6"/>
      <c r="B601" s="6"/>
      <c r="C601" s="151"/>
      <c r="D601" s="6"/>
      <c r="E601" s="6"/>
      <c r="F601" s="167"/>
      <c r="G601" s="128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</row>
    <row r="602" spans="1:35" ht="15.75" customHeight="1">
      <c r="A602" s="6"/>
      <c r="B602" s="6"/>
      <c r="C602" s="151"/>
      <c r="D602" s="6"/>
      <c r="E602" s="6"/>
      <c r="F602" s="167"/>
      <c r="G602" s="128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</row>
    <row r="603" spans="1:35" ht="15.75" customHeight="1">
      <c r="A603" s="6"/>
      <c r="B603" s="6"/>
      <c r="C603" s="151"/>
      <c r="D603" s="6"/>
      <c r="E603" s="6"/>
      <c r="F603" s="167"/>
      <c r="G603" s="128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</row>
    <row r="604" spans="1:35" ht="15.75" customHeight="1">
      <c r="A604" s="6"/>
      <c r="B604" s="6"/>
      <c r="C604" s="151"/>
      <c r="D604" s="6"/>
      <c r="E604" s="6"/>
      <c r="F604" s="167"/>
      <c r="G604" s="128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</row>
    <row r="605" spans="1:35" ht="15.75" customHeight="1">
      <c r="A605" s="6"/>
      <c r="B605" s="6"/>
      <c r="C605" s="151"/>
      <c r="D605" s="6"/>
      <c r="E605" s="6"/>
      <c r="F605" s="167"/>
      <c r="G605" s="128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</row>
    <row r="606" spans="1:35" ht="15.75" customHeight="1">
      <c r="A606" s="6"/>
      <c r="B606" s="6"/>
      <c r="C606" s="151"/>
      <c r="D606" s="6"/>
      <c r="E606" s="6"/>
      <c r="F606" s="167"/>
      <c r="G606" s="128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</row>
    <row r="607" spans="1:35" ht="15.75" customHeight="1">
      <c r="A607" s="6"/>
      <c r="B607" s="6"/>
      <c r="C607" s="151"/>
      <c r="D607" s="6"/>
      <c r="E607" s="6"/>
      <c r="F607" s="167"/>
      <c r="G607" s="128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</row>
    <row r="608" spans="1:35" ht="15.75" customHeight="1">
      <c r="A608" s="6"/>
      <c r="B608" s="6"/>
      <c r="C608" s="151"/>
      <c r="D608" s="6"/>
      <c r="E608" s="6"/>
      <c r="F608" s="167"/>
      <c r="G608" s="128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</row>
    <row r="609" spans="1:35" ht="15.75" customHeight="1">
      <c r="A609" s="6"/>
      <c r="B609" s="6"/>
      <c r="C609" s="151"/>
      <c r="D609" s="6"/>
      <c r="E609" s="6"/>
      <c r="F609" s="167"/>
      <c r="G609" s="128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</row>
    <row r="610" spans="1:35" ht="15.75" customHeight="1">
      <c r="A610" s="6"/>
      <c r="B610" s="6"/>
      <c r="C610" s="151"/>
      <c r="D610" s="6"/>
      <c r="E610" s="6"/>
      <c r="F610" s="167"/>
      <c r="G610" s="128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</row>
    <row r="611" spans="1:35" ht="15.75" customHeight="1">
      <c r="A611" s="6"/>
      <c r="B611" s="6"/>
      <c r="C611" s="151"/>
      <c r="D611" s="6"/>
      <c r="E611" s="6"/>
      <c r="F611" s="167"/>
      <c r="G611" s="128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</row>
    <row r="612" spans="1:35" ht="15.75" customHeight="1">
      <c r="A612" s="6"/>
      <c r="B612" s="6"/>
      <c r="C612" s="151"/>
      <c r="D612" s="6"/>
      <c r="E612" s="6"/>
      <c r="F612" s="167"/>
      <c r="G612" s="128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</row>
    <row r="613" spans="1:35" ht="15.75" customHeight="1">
      <c r="A613" s="6"/>
      <c r="B613" s="6"/>
      <c r="C613" s="151"/>
      <c r="D613" s="6"/>
      <c r="E613" s="6"/>
      <c r="F613" s="167"/>
      <c r="G613" s="128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</row>
    <row r="614" spans="1:35" ht="15.75" customHeight="1">
      <c r="A614" s="6"/>
      <c r="B614" s="6"/>
      <c r="C614" s="151"/>
      <c r="D614" s="6"/>
      <c r="E614" s="6"/>
      <c r="F614" s="167"/>
      <c r="G614" s="128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</row>
    <row r="615" spans="1:35" ht="15.75" customHeight="1">
      <c r="A615" s="6"/>
      <c r="B615" s="6"/>
      <c r="C615" s="151"/>
      <c r="D615" s="6"/>
      <c r="E615" s="6"/>
      <c r="F615" s="167"/>
      <c r="G615" s="128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</row>
    <row r="616" spans="1:35" ht="15.75" customHeight="1">
      <c r="A616" s="6"/>
      <c r="B616" s="6"/>
      <c r="C616" s="151"/>
      <c r="D616" s="6"/>
      <c r="E616" s="6"/>
      <c r="F616" s="167"/>
      <c r="G616" s="128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</row>
    <row r="617" spans="1:35" ht="15.75" customHeight="1">
      <c r="A617" s="6"/>
      <c r="B617" s="6"/>
      <c r="C617" s="151"/>
      <c r="D617" s="6"/>
      <c r="E617" s="6"/>
      <c r="F617" s="167"/>
      <c r="G617" s="128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</row>
    <row r="618" spans="1:35" ht="15.75" customHeight="1">
      <c r="A618" s="6"/>
      <c r="B618" s="6"/>
      <c r="C618" s="151"/>
      <c r="D618" s="6"/>
      <c r="E618" s="6"/>
      <c r="F618" s="167"/>
      <c r="G618" s="128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</row>
    <row r="619" spans="1:35" ht="15.75" customHeight="1">
      <c r="A619" s="6"/>
      <c r="B619" s="6"/>
      <c r="C619" s="151"/>
      <c r="D619" s="6"/>
      <c r="E619" s="6"/>
      <c r="F619" s="167"/>
      <c r="G619" s="128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</row>
    <row r="620" spans="1:35" ht="15.75" customHeight="1">
      <c r="A620" s="6"/>
      <c r="B620" s="6"/>
      <c r="C620" s="151"/>
      <c r="D620" s="6"/>
      <c r="E620" s="6"/>
      <c r="F620" s="167"/>
      <c r="G620" s="128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</row>
    <row r="621" spans="1:35" ht="15.75" customHeight="1">
      <c r="A621" s="6"/>
      <c r="B621" s="6"/>
      <c r="C621" s="151"/>
      <c r="D621" s="6"/>
      <c r="E621" s="6"/>
      <c r="F621" s="167"/>
      <c r="G621" s="128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</row>
    <row r="622" spans="1:35" ht="15.75" customHeight="1">
      <c r="A622" s="6"/>
      <c r="B622" s="6"/>
      <c r="C622" s="151"/>
      <c r="D622" s="6"/>
      <c r="E622" s="6"/>
      <c r="F622" s="167"/>
      <c r="G622" s="128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</row>
    <row r="623" spans="1:35" ht="15.75" customHeight="1">
      <c r="A623" s="6"/>
      <c r="B623" s="6"/>
      <c r="C623" s="151"/>
      <c r="D623" s="6"/>
      <c r="E623" s="6"/>
      <c r="F623" s="167"/>
      <c r="G623" s="128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</row>
    <row r="624" spans="1:35" ht="15.75" customHeight="1">
      <c r="A624" s="6"/>
      <c r="B624" s="6"/>
      <c r="C624" s="151"/>
      <c r="D624" s="6"/>
      <c r="E624" s="6"/>
      <c r="F624" s="167"/>
      <c r="G624" s="128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</row>
    <row r="625" spans="1:35" ht="15.75" customHeight="1">
      <c r="A625" s="6"/>
      <c r="B625" s="6"/>
      <c r="C625" s="151"/>
      <c r="D625" s="6"/>
      <c r="E625" s="6"/>
      <c r="F625" s="167"/>
      <c r="G625" s="128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</row>
    <row r="626" spans="1:35" ht="15.75" customHeight="1">
      <c r="A626" s="6"/>
      <c r="B626" s="6"/>
      <c r="C626" s="151"/>
      <c r="D626" s="6"/>
      <c r="E626" s="6"/>
      <c r="F626" s="167"/>
      <c r="G626" s="128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</row>
    <row r="627" spans="1:35" ht="15.75" customHeight="1">
      <c r="A627" s="6"/>
      <c r="B627" s="6"/>
      <c r="C627" s="151"/>
      <c r="D627" s="6"/>
      <c r="E627" s="6"/>
      <c r="F627" s="167"/>
      <c r="G627" s="128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</row>
    <row r="628" spans="1:35" ht="15.75" customHeight="1">
      <c r="A628" s="6"/>
      <c r="B628" s="6"/>
      <c r="C628" s="151"/>
      <c r="D628" s="6"/>
      <c r="E628" s="6"/>
      <c r="F628" s="167"/>
      <c r="G628" s="128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</row>
    <row r="629" spans="1:35" ht="15.75" customHeight="1">
      <c r="A629" s="6"/>
      <c r="B629" s="6"/>
      <c r="C629" s="151"/>
      <c r="D629" s="6"/>
      <c r="E629" s="6"/>
      <c r="F629" s="167"/>
      <c r="G629" s="128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</row>
    <row r="630" spans="1:35" ht="15.75" customHeight="1">
      <c r="A630" s="6"/>
      <c r="B630" s="6"/>
      <c r="C630" s="151"/>
      <c r="D630" s="6"/>
      <c r="E630" s="6"/>
      <c r="F630" s="167"/>
      <c r="G630" s="128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</row>
    <row r="631" spans="1:35" ht="15.75" customHeight="1">
      <c r="A631" s="6"/>
      <c r="B631" s="6"/>
      <c r="C631" s="151"/>
      <c r="D631" s="6"/>
      <c r="E631" s="6"/>
      <c r="F631" s="167"/>
      <c r="G631" s="128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</row>
    <row r="632" spans="1:35" ht="15.75" customHeight="1">
      <c r="A632" s="6"/>
      <c r="B632" s="6"/>
      <c r="C632" s="151"/>
      <c r="D632" s="6"/>
      <c r="E632" s="6"/>
      <c r="F632" s="167"/>
      <c r="G632" s="128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</row>
    <row r="633" spans="1:35" ht="15.75" customHeight="1">
      <c r="A633" s="6"/>
      <c r="B633" s="6"/>
      <c r="C633" s="151"/>
      <c r="D633" s="6"/>
      <c r="E633" s="6"/>
      <c r="F633" s="167"/>
      <c r="G633" s="128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</row>
    <row r="634" spans="1:35" ht="15.75" customHeight="1">
      <c r="A634" s="6"/>
      <c r="B634" s="6"/>
      <c r="C634" s="151"/>
      <c r="D634" s="6"/>
      <c r="E634" s="6"/>
      <c r="F634" s="167"/>
      <c r="G634" s="128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</row>
    <row r="635" spans="1:35" ht="15.75" customHeight="1">
      <c r="A635" s="6"/>
      <c r="B635" s="6"/>
      <c r="C635" s="151"/>
      <c r="D635" s="6"/>
      <c r="E635" s="6"/>
      <c r="F635" s="167"/>
      <c r="G635" s="128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</row>
    <row r="636" spans="1:35" ht="15.75" customHeight="1">
      <c r="A636" s="6"/>
      <c r="B636" s="6"/>
      <c r="C636" s="151"/>
      <c r="D636" s="6"/>
      <c r="E636" s="6"/>
      <c r="F636" s="167"/>
      <c r="G636" s="128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</row>
    <row r="637" spans="1:35" ht="15.75" customHeight="1">
      <c r="A637" s="6"/>
      <c r="B637" s="6"/>
      <c r="C637" s="151"/>
      <c r="D637" s="6"/>
      <c r="E637" s="6"/>
      <c r="F637" s="167"/>
      <c r="G637" s="128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</row>
    <row r="638" spans="1:35" ht="15.75" customHeight="1">
      <c r="A638" s="6"/>
      <c r="B638" s="6"/>
      <c r="C638" s="151"/>
      <c r="D638" s="6"/>
      <c r="E638" s="6"/>
      <c r="F638" s="167"/>
      <c r="G638" s="12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</row>
    <row r="639" spans="1:35" ht="15.75" customHeight="1">
      <c r="A639" s="6"/>
      <c r="B639" s="6"/>
      <c r="C639" s="151"/>
      <c r="D639" s="6"/>
      <c r="E639" s="6"/>
      <c r="F639" s="167"/>
      <c r="G639" s="12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</row>
    <row r="640" spans="1:35" ht="15.75" customHeight="1">
      <c r="A640" s="6"/>
      <c r="B640" s="6"/>
      <c r="C640" s="151"/>
      <c r="D640" s="6"/>
      <c r="E640" s="6"/>
      <c r="F640" s="167"/>
      <c r="G640" s="12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</row>
    <row r="641" spans="1:35" ht="15.75" customHeight="1">
      <c r="A641" s="6"/>
      <c r="B641" s="6"/>
      <c r="C641" s="151"/>
      <c r="D641" s="6"/>
      <c r="E641" s="6"/>
      <c r="F641" s="167"/>
      <c r="G641" s="128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</row>
    <row r="642" spans="1:35" ht="15.75" customHeight="1">
      <c r="A642" s="6"/>
      <c r="B642" s="6"/>
      <c r="C642" s="151"/>
      <c r="D642" s="6"/>
      <c r="E642" s="6"/>
      <c r="F642" s="167"/>
      <c r="G642" s="128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</row>
    <row r="643" spans="1:35" ht="15.75" customHeight="1">
      <c r="A643" s="6"/>
      <c r="B643" s="6"/>
      <c r="C643" s="151"/>
      <c r="D643" s="6"/>
      <c r="E643" s="6"/>
      <c r="F643" s="167"/>
      <c r="G643" s="12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</row>
    <row r="644" spans="1:35" ht="15.75" customHeight="1">
      <c r="A644" s="6"/>
      <c r="B644" s="6"/>
      <c r="C644" s="151"/>
      <c r="D644" s="6"/>
      <c r="E644" s="6"/>
      <c r="F644" s="167"/>
      <c r="G644" s="12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</row>
    <row r="645" spans="1:35" ht="15.75" customHeight="1">
      <c r="A645" s="6"/>
      <c r="B645" s="6"/>
      <c r="C645" s="151"/>
      <c r="D645" s="6"/>
      <c r="E645" s="6"/>
      <c r="F645" s="167"/>
      <c r="G645" s="12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</row>
    <row r="646" spans="1:35" ht="15.75" customHeight="1">
      <c r="A646" s="6"/>
      <c r="B646" s="6"/>
      <c r="C646" s="151"/>
      <c r="D646" s="6"/>
      <c r="E646" s="6"/>
      <c r="F646" s="167"/>
      <c r="G646" s="12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</row>
    <row r="647" spans="1:35" ht="15.75" customHeight="1">
      <c r="A647" s="6"/>
      <c r="B647" s="6"/>
      <c r="C647" s="151"/>
      <c r="D647" s="6"/>
      <c r="E647" s="6"/>
      <c r="F647" s="167"/>
      <c r="G647" s="12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</row>
    <row r="648" spans="1:35" ht="15.75" customHeight="1">
      <c r="A648" s="6"/>
      <c r="B648" s="6"/>
      <c r="C648" s="151"/>
      <c r="D648" s="6"/>
      <c r="E648" s="6"/>
      <c r="F648" s="167"/>
      <c r="G648" s="12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</row>
    <row r="649" spans="1:35" ht="15.75" customHeight="1">
      <c r="A649" s="6"/>
      <c r="B649" s="6"/>
      <c r="C649" s="151"/>
      <c r="D649" s="6"/>
      <c r="E649" s="6"/>
      <c r="F649" s="167"/>
      <c r="G649" s="128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</row>
    <row r="650" spans="1:35" ht="15.75" customHeight="1">
      <c r="A650" s="6"/>
      <c r="B650" s="6"/>
      <c r="C650" s="151"/>
      <c r="D650" s="6"/>
      <c r="E650" s="6"/>
      <c r="F650" s="167"/>
      <c r="G650" s="128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</row>
    <row r="651" spans="1:35" ht="15.75" customHeight="1">
      <c r="A651" s="6"/>
      <c r="B651" s="6"/>
      <c r="C651" s="151"/>
      <c r="D651" s="6"/>
      <c r="E651" s="6"/>
      <c r="F651" s="167"/>
      <c r="G651" s="12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</row>
    <row r="652" spans="1:35" ht="15.75" customHeight="1">
      <c r="A652" s="6"/>
      <c r="B652" s="6"/>
      <c r="C652" s="151"/>
      <c r="D652" s="6"/>
      <c r="E652" s="6"/>
      <c r="F652" s="167"/>
      <c r="G652" s="12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</row>
    <row r="653" spans="1:35" ht="15.75" customHeight="1">
      <c r="A653" s="6"/>
      <c r="B653" s="6"/>
      <c r="C653" s="151"/>
      <c r="D653" s="6"/>
      <c r="E653" s="6"/>
      <c r="F653" s="167"/>
      <c r="G653" s="12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</row>
    <row r="654" spans="1:35" ht="15.75" customHeight="1">
      <c r="A654" s="6"/>
      <c r="B654" s="6"/>
      <c r="C654" s="151"/>
      <c r="D654" s="6"/>
      <c r="E654" s="6"/>
      <c r="F654" s="167"/>
      <c r="G654" s="12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</row>
    <row r="655" spans="1:35" ht="15.75" customHeight="1">
      <c r="A655" s="6"/>
      <c r="B655" s="6"/>
      <c r="C655" s="151"/>
      <c r="D655" s="6"/>
      <c r="E655" s="6"/>
      <c r="F655" s="167"/>
      <c r="G655" s="12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</row>
    <row r="656" spans="1:35" ht="15.75" customHeight="1">
      <c r="A656" s="6"/>
      <c r="B656" s="6"/>
      <c r="C656" s="151"/>
      <c r="D656" s="6"/>
      <c r="E656" s="6"/>
      <c r="F656" s="167"/>
      <c r="G656" s="12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</row>
    <row r="657" spans="1:35" ht="15.75" customHeight="1">
      <c r="A657" s="6"/>
      <c r="B657" s="6"/>
      <c r="C657" s="151"/>
      <c r="D657" s="6"/>
      <c r="E657" s="6"/>
      <c r="F657" s="167"/>
      <c r="G657" s="128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</row>
    <row r="658" spans="1:35" ht="15.75" customHeight="1">
      <c r="A658" s="6"/>
      <c r="B658" s="6"/>
      <c r="C658" s="151"/>
      <c r="D658" s="6"/>
      <c r="E658" s="6"/>
      <c r="F658" s="167"/>
      <c r="G658" s="12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</row>
    <row r="659" spans="1:35" ht="15.75" customHeight="1">
      <c r="A659" s="6"/>
      <c r="B659" s="6"/>
      <c r="C659" s="151"/>
      <c r="D659" s="6"/>
      <c r="E659" s="6"/>
      <c r="F659" s="167"/>
      <c r="G659" s="12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</row>
    <row r="660" spans="1:35" ht="15.75" customHeight="1">
      <c r="A660" s="6"/>
      <c r="B660" s="6"/>
      <c r="C660" s="151"/>
      <c r="D660" s="6"/>
      <c r="E660" s="6"/>
      <c r="F660" s="167"/>
      <c r="G660" s="12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</row>
    <row r="661" spans="1:35" ht="15.75" customHeight="1">
      <c r="A661" s="6"/>
      <c r="B661" s="6"/>
      <c r="C661" s="151"/>
      <c r="D661" s="6"/>
      <c r="E661" s="6"/>
      <c r="F661" s="167"/>
      <c r="G661" s="12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</row>
    <row r="662" spans="1:35" ht="15.75" customHeight="1">
      <c r="A662" s="6"/>
      <c r="B662" s="6"/>
      <c r="C662" s="151"/>
      <c r="D662" s="6"/>
      <c r="E662" s="6"/>
      <c r="F662" s="167"/>
      <c r="G662" s="128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</row>
    <row r="663" spans="1:35" ht="15.75" customHeight="1">
      <c r="A663" s="6"/>
      <c r="B663" s="6"/>
      <c r="C663" s="151"/>
      <c r="D663" s="6"/>
      <c r="E663" s="6"/>
      <c r="F663" s="167"/>
      <c r="G663" s="12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</row>
    <row r="664" spans="1:35" ht="15.75" customHeight="1">
      <c r="A664" s="6"/>
      <c r="B664" s="6"/>
      <c r="C664" s="151"/>
      <c r="D664" s="6"/>
      <c r="E664" s="6"/>
      <c r="F664" s="167"/>
      <c r="G664" s="12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</row>
    <row r="665" spans="1:35" ht="15.75" customHeight="1">
      <c r="A665" s="6"/>
      <c r="B665" s="6"/>
      <c r="C665" s="151"/>
      <c r="D665" s="6"/>
      <c r="E665" s="6"/>
      <c r="F665" s="167"/>
      <c r="G665" s="12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</row>
    <row r="666" spans="1:35" ht="15.75" customHeight="1">
      <c r="A666" s="6"/>
      <c r="B666" s="6"/>
      <c r="C666" s="151"/>
      <c r="D666" s="6"/>
      <c r="E666" s="6"/>
      <c r="F666" s="167"/>
      <c r="G666" s="12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</row>
    <row r="667" spans="1:35" ht="15.75" customHeight="1">
      <c r="A667" s="6"/>
      <c r="B667" s="6"/>
      <c r="C667" s="151"/>
      <c r="D667" s="6"/>
      <c r="E667" s="6"/>
      <c r="F667" s="167"/>
      <c r="G667" s="12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</row>
    <row r="668" spans="1:35" ht="15.75" customHeight="1">
      <c r="A668" s="6"/>
      <c r="B668" s="6"/>
      <c r="C668" s="151"/>
      <c r="D668" s="6"/>
      <c r="E668" s="6"/>
      <c r="F668" s="167"/>
      <c r="G668" s="12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</row>
    <row r="669" spans="1:35" ht="15.75" customHeight="1">
      <c r="A669" s="6"/>
      <c r="B669" s="6"/>
      <c r="C669" s="151"/>
      <c r="D669" s="6"/>
      <c r="E669" s="6"/>
      <c r="F669" s="167"/>
      <c r="G669" s="12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</row>
    <row r="670" spans="1:35" ht="15.75" customHeight="1">
      <c r="A670" s="6"/>
      <c r="B670" s="6"/>
      <c r="C670" s="151"/>
      <c r="D670" s="6"/>
      <c r="E670" s="6"/>
      <c r="F670" s="167"/>
      <c r="G670" s="12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</row>
    <row r="671" spans="1:35" ht="15.75" customHeight="1">
      <c r="A671" s="6"/>
      <c r="B671" s="6"/>
      <c r="C671" s="151"/>
      <c r="D671" s="6"/>
      <c r="E671" s="6"/>
      <c r="F671" s="167"/>
      <c r="G671" s="12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</row>
    <row r="672" spans="1:35" ht="15.75" customHeight="1">
      <c r="A672" s="6"/>
      <c r="B672" s="6"/>
      <c r="C672" s="151"/>
      <c r="D672" s="6"/>
      <c r="E672" s="6"/>
      <c r="F672" s="167"/>
      <c r="G672" s="12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</row>
    <row r="673" spans="1:35" ht="15.75" customHeight="1">
      <c r="A673" s="6"/>
      <c r="B673" s="6"/>
      <c r="C673" s="151"/>
      <c r="D673" s="6"/>
      <c r="E673" s="6"/>
      <c r="F673" s="167"/>
      <c r="G673" s="12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</row>
    <row r="674" spans="1:35" ht="15.75" customHeight="1">
      <c r="A674" s="6"/>
      <c r="B674" s="6"/>
      <c r="C674" s="151"/>
      <c r="D674" s="6"/>
      <c r="E674" s="6"/>
      <c r="F674" s="167"/>
      <c r="G674" s="128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</row>
    <row r="675" spans="1:35" ht="15.75" customHeight="1">
      <c r="A675" s="6"/>
      <c r="B675" s="6"/>
      <c r="C675" s="151"/>
      <c r="D675" s="6"/>
      <c r="E675" s="6"/>
      <c r="F675" s="167"/>
      <c r="G675" s="12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</row>
    <row r="676" spans="1:35" ht="15.75" customHeight="1">
      <c r="A676" s="6"/>
      <c r="B676" s="6"/>
      <c r="C676" s="151"/>
      <c r="D676" s="6"/>
      <c r="E676" s="6"/>
      <c r="F676" s="167"/>
      <c r="G676" s="12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</row>
    <row r="677" spans="1:35" ht="15.75" customHeight="1">
      <c r="A677" s="6"/>
      <c r="B677" s="6"/>
      <c r="C677" s="151"/>
      <c r="D677" s="6"/>
      <c r="E677" s="6"/>
      <c r="F677" s="167"/>
      <c r="G677" s="128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</row>
    <row r="678" spans="1:35" ht="15.75" customHeight="1">
      <c r="A678" s="6"/>
      <c r="B678" s="6"/>
      <c r="C678" s="151"/>
      <c r="D678" s="6"/>
      <c r="E678" s="6"/>
      <c r="F678" s="167"/>
      <c r="G678" s="12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</row>
    <row r="679" spans="1:35" ht="15.75" customHeight="1">
      <c r="A679" s="6"/>
      <c r="B679" s="6"/>
      <c r="C679" s="151"/>
      <c r="D679" s="6"/>
      <c r="E679" s="6"/>
      <c r="F679" s="167"/>
      <c r="G679" s="128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</row>
    <row r="680" spans="1:35" ht="15.75" customHeight="1">
      <c r="A680" s="6"/>
      <c r="B680" s="6"/>
      <c r="C680" s="151"/>
      <c r="D680" s="6"/>
      <c r="E680" s="6"/>
      <c r="F680" s="167"/>
      <c r="G680" s="128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</row>
    <row r="681" spans="1:35" ht="15.75" customHeight="1">
      <c r="A681" s="6"/>
      <c r="B681" s="6"/>
      <c r="C681" s="151"/>
      <c r="D681" s="6"/>
      <c r="E681" s="6"/>
      <c r="F681" s="167"/>
      <c r="G681" s="128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</row>
    <row r="682" spans="1:35" ht="15.75" customHeight="1">
      <c r="A682" s="6"/>
      <c r="B682" s="6"/>
      <c r="C682" s="151"/>
      <c r="D682" s="6"/>
      <c r="E682" s="6"/>
      <c r="F682" s="167"/>
      <c r="G682" s="12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</row>
    <row r="683" spans="1:35" ht="15.75" customHeight="1">
      <c r="A683" s="6"/>
      <c r="B683" s="6"/>
      <c r="C683" s="151"/>
      <c r="D683" s="6"/>
      <c r="E683" s="6"/>
      <c r="F683" s="167"/>
      <c r="G683" s="12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</row>
    <row r="684" spans="1:35" ht="15.75" customHeight="1">
      <c r="A684" s="6"/>
      <c r="B684" s="6"/>
      <c r="C684" s="151"/>
      <c r="D684" s="6"/>
      <c r="E684" s="6"/>
      <c r="F684" s="167"/>
      <c r="G684" s="128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</row>
    <row r="685" spans="1:35" ht="15.75" customHeight="1">
      <c r="A685" s="6"/>
      <c r="B685" s="6"/>
      <c r="C685" s="151"/>
      <c r="D685" s="6"/>
      <c r="E685" s="6"/>
      <c r="F685" s="167"/>
      <c r="G685" s="128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</row>
    <row r="686" spans="1:35" ht="15.75" customHeight="1">
      <c r="A686" s="6"/>
      <c r="B686" s="6"/>
      <c r="C686" s="151"/>
      <c r="D686" s="6"/>
      <c r="E686" s="6"/>
      <c r="F686" s="167"/>
      <c r="G686" s="12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</row>
    <row r="687" spans="1:35" ht="15.75" customHeight="1">
      <c r="A687" s="6"/>
      <c r="B687" s="6"/>
      <c r="C687" s="151"/>
      <c r="D687" s="6"/>
      <c r="E687" s="6"/>
      <c r="F687" s="167"/>
      <c r="G687" s="128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</row>
    <row r="688" spans="1:35" ht="15.75" customHeight="1">
      <c r="A688" s="6"/>
      <c r="B688" s="6"/>
      <c r="C688" s="151"/>
      <c r="D688" s="6"/>
      <c r="E688" s="6"/>
      <c r="F688" s="167"/>
      <c r="G688" s="128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</row>
    <row r="689" spans="1:35" ht="15.75" customHeight="1">
      <c r="A689" s="6"/>
      <c r="B689" s="6"/>
      <c r="C689" s="151"/>
      <c r="D689" s="6"/>
      <c r="E689" s="6"/>
      <c r="F689" s="167"/>
      <c r="G689" s="128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</row>
    <row r="690" spans="1:35" ht="15.75" customHeight="1">
      <c r="A690" s="6"/>
      <c r="B690" s="6"/>
      <c r="C690" s="151"/>
      <c r="D690" s="6"/>
      <c r="E690" s="6"/>
      <c r="F690" s="167"/>
      <c r="G690" s="128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</row>
    <row r="691" spans="1:35" ht="15.75" customHeight="1">
      <c r="A691" s="6"/>
      <c r="B691" s="6"/>
      <c r="C691" s="151"/>
      <c r="D691" s="6"/>
      <c r="E691" s="6"/>
      <c r="F691" s="167"/>
      <c r="G691" s="128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</row>
    <row r="692" spans="1:35" ht="15.75" customHeight="1">
      <c r="A692" s="6"/>
      <c r="B692" s="6"/>
      <c r="C692" s="151"/>
      <c r="D692" s="6"/>
      <c r="E692" s="6"/>
      <c r="F692" s="167"/>
      <c r="G692" s="128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</row>
    <row r="693" spans="1:35" ht="15.75" customHeight="1">
      <c r="A693" s="6"/>
      <c r="B693" s="6"/>
      <c r="C693" s="151"/>
      <c r="D693" s="6"/>
      <c r="E693" s="6"/>
      <c r="F693" s="167"/>
      <c r="G693" s="128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</row>
    <row r="694" spans="1:35" ht="15.75" customHeight="1">
      <c r="A694" s="6"/>
      <c r="B694" s="6"/>
      <c r="C694" s="151"/>
      <c r="D694" s="6"/>
      <c r="E694" s="6"/>
      <c r="F694" s="167"/>
      <c r="G694" s="128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</row>
    <row r="695" spans="1:35" ht="15.75" customHeight="1">
      <c r="A695" s="6"/>
      <c r="B695" s="6"/>
      <c r="C695" s="151"/>
      <c r="D695" s="6"/>
      <c r="E695" s="6"/>
      <c r="F695" s="167"/>
      <c r="G695" s="128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</row>
    <row r="696" spans="1:35" ht="15.75" customHeight="1">
      <c r="A696" s="6"/>
      <c r="B696" s="6"/>
      <c r="C696" s="151"/>
      <c r="D696" s="6"/>
      <c r="E696" s="6"/>
      <c r="F696" s="167"/>
      <c r="G696" s="128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</row>
    <row r="697" spans="1:35" ht="15.75" customHeight="1">
      <c r="A697" s="6"/>
      <c r="B697" s="6"/>
      <c r="C697" s="151"/>
      <c r="D697" s="6"/>
      <c r="E697" s="6"/>
      <c r="F697" s="167"/>
      <c r="G697" s="128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</row>
    <row r="698" spans="1:35" ht="15.75" customHeight="1">
      <c r="A698" s="6"/>
      <c r="B698" s="6"/>
      <c r="C698" s="151"/>
      <c r="D698" s="6"/>
      <c r="E698" s="6"/>
      <c r="F698" s="167"/>
      <c r="G698" s="128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</row>
    <row r="699" spans="1:35" ht="15.75" customHeight="1">
      <c r="A699" s="6"/>
      <c r="B699" s="6"/>
      <c r="C699" s="151"/>
      <c r="D699" s="6"/>
      <c r="E699" s="6"/>
      <c r="F699" s="167"/>
      <c r="G699" s="128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</row>
    <row r="700" spans="1:35" ht="15.75" customHeight="1">
      <c r="A700" s="6"/>
      <c r="B700" s="6"/>
      <c r="C700" s="151"/>
      <c r="D700" s="6"/>
      <c r="E700" s="6"/>
      <c r="F700" s="167"/>
      <c r="G700" s="128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</row>
    <row r="701" spans="1:35" ht="15.75" customHeight="1">
      <c r="A701" s="6"/>
      <c r="B701" s="6"/>
      <c r="C701" s="151"/>
      <c r="D701" s="6"/>
      <c r="E701" s="6"/>
      <c r="F701" s="167"/>
      <c r="G701" s="128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</row>
    <row r="702" spans="1:35" ht="15.75" customHeight="1">
      <c r="A702" s="6"/>
      <c r="B702" s="6"/>
      <c r="C702" s="151"/>
      <c r="D702" s="6"/>
      <c r="E702" s="6"/>
      <c r="F702" s="167"/>
      <c r="G702" s="128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</row>
    <row r="703" spans="1:35" ht="15.75" customHeight="1">
      <c r="A703" s="6"/>
      <c r="B703" s="6"/>
      <c r="C703" s="151"/>
      <c r="D703" s="6"/>
      <c r="E703" s="6"/>
      <c r="F703" s="167"/>
      <c r="G703" s="128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</row>
    <row r="704" spans="1:35" ht="15.75" customHeight="1">
      <c r="A704" s="6"/>
      <c r="B704" s="6"/>
      <c r="C704" s="151"/>
      <c r="D704" s="6"/>
      <c r="E704" s="6"/>
      <c r="F704" s="167"/>
      <c r="G704" s="128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</row>
    <row r="705" spans="1:35" ht="15.75" customHeight="1">
      <c r="A705" s="6"/>
      <c r="B705" s="6"/>
      <c r="C705" s="151"/>
      <c r="D705" s="6"/>
      <c r="E705" s="6"/>
      <c r="F705" s="167"/>
      <c r="G705" s="128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</row>
    <row r="706" spans="1:35" ht="15.75" customHeight="1">
      <c r="A706" s="6"/>
      <c r="B706" s="6"/>
      <c r="C706" s="151"/>
      <c r="D706" s="6"/>
      <c r="E706" s="6"/>
      <c r="F706" s="167"/>
      <c r="G706" s="128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</row>
    <row r="707" spans="1:35" ht="15.75" customHeight="1">
      <c r="A707" s="6"/>
      <c r="B707" s="6"/>
      <c r="C707" s="151"/>
      <c r="D707" s="6"/>
      <c r="E707" s="6"/>
      <c r="F707" s="167"/>
      <c r="G707" s="128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</row>
    <row r="708" spans="1:35" ht="15.75" customHeight="1">
      <c r="A708" s="6"/>
      <c r="B708" s="6"/>
      <c r="C708" s="151"/>
      <c r="D708" s="6"/>
      <c r="E708" s="6"/>
      <c r="F708" s="167"/>
      <c r="G708" s="128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</row>
    <row r="709" spans="1:35" ht="15.75" customHeight="1">
      <c r="A709" s="6"/>
      <c r="B709" s="6"/>
      <c r="C709" s="151"/>
      <c r="D709" s="6"/>
      <c r="E709" s="6"/>
      <c r="F709" s="167"/>
      <c r="G709" s="128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</row>
    <row r="710" spans="1:35" ht="15.75" customHeight="1">
      <c r="A710" s="6"/>
      <c r="B710" s="6"/>
      <c r="C710" s="151"/>
      <c r="D710" s="6"/>
      <c r="E710" s="6"/>
      <c r="F710" s="167"/>
      <c r="G710" s="128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</row>
    <row r="711" spans="1:35" ht="15.75" customHeight="1">
      <c r="A711" s="6"/>
      <c r="B711" s="6"/>
      <c r="C711" s="151"/>
      <c r="D711" s="6"/>
      <c r="E711" s="6"/>
      <c r="F711" s="167"/>
      <c r="G711" s="128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</row>
    <row r="712" spans="1:35" ht="15.75" customHeight="1">
      <c r="A712" s="6"/>
      <c r="B712" s="6"/>
      <c r="C712" s="151"/>
      <c r="D712" s="6"/>
      <c r="E712" s="6"/>
      <c r="F712" s="167"/>
      <c r="G712" s="128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</row>
    <row r="713" spans="1:35" ht="15.75" customHeight="1">
      <c r="A713" s="6"/>
      <c r="B713" s="6"/>
      <c r="C713" s="151"/>
      <c r="D713" s="6"/>
      <c r="E713" s="6"/>
      <c r="F713" s="167"/>
      <c r="G713" s="128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</row>
    <row r="714" spans="1:35" ht="15.75" customHeight="1">
      <c r="A714" s="6"/>
      <c r="B714" s="6"/>
      <c r="C714" s="151"/>
      <c r="D714" s="6"/>
      <c r="E714" s="6"/>
      <c r="F714" s="167"/>
      <c r="G714" s="128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</row>
    <row r="715" spans="1:35" ht="15.75" customHeight="1">
      <c r="A715" s="6"/>
      <c r="B715" s="6"/>
      <c r="C715" s="151"/>
      <c r="D715" s="6"/>
      <c r="E715" s="6"/>
      <c r="F715" s="167"/>
      <c r="G715" s="128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</row>
    <row r="716" spans="1:35" ht="15.75" customHeight="1">
      <c r="A716" s="6"/>
      <c r="B716" s="6"/>
      <c r="C716" s="151"/>
      <c r="D716" s="6"/>
      <c r="E716" s="6"/>
      <c r="F716" s="167"/>
      <c r="G716" s="128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</row>
    <row r="717" spans="1:35" ht="15.75" customHeight="1">
      <c r="A717" s="6"/>
      <c r="B717" s="6"/>
      <c r="C717" s="151"/>
      <c r="D717" s="6"/>
      <c r="E717" s="6"/>
      <c r="F717" s="167"/>
      <c r="G717" s="128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</row>
    <row r="718" spans="1:35" ht="15.75" customHeight="1">
      <c r="A718" s="6"/>
      <c r="B718" s="6"/>
      <c r="C718" s="151"/>
      <c r="D718" s="6"/>
      <c r="E718" s="6"/>
      <c r="F718" s="167"/>
      <c r="G718" s="128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</row>
    <row r="719" spans="1:35" ht="15.75" customHeight="1">
      <c r="A719" s="6"/>
      <c r="B719" s="6"/>
      <c r="C719" s="151"/>
      <c r="D719" s="6"/>
      <c r="E719" s="6"/>
      <c r="F719" s="167"/>
      <c r="G719" s="128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</row>
    <row r="720" spans="1:35" ht="15.75" customHeight="1">
      <c r="A720" s="6"/>
      <c r="B720" s="6"/>
      <c r="C720" s="151"/>
      <c r="D720" s="6"/>
      <c r="E720" s="6"/>
      <c r="F720" s="167"/>
      <c r="G720" s="128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</row>
    <row r="721" spans="1:35" ht="15.75" customHeight="1">
      <c r="A721" s="6"/>
      <c r="B721" s="6"/>
      <c r="C721" s="151"/>
      <c r="D721" s="6"/>
      <c r="E721" s="6"/>
      <c r="F721" s="167"/>
      <c r="G721" s="128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</row>
    <row r="722" spans="1:35" ht="15.75" customHeight="1">
      <c r="A722" s="6"/>
      <c r="B722" s="6"/>
      <c r="C722" s="151"/>
      <c r="D722" s="6"/>
      <c r="E722" s="6"/>
      <c r="F722" s="167"/>
      <c r="G722" s="128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</row>
    <row r="723" spans="1:35" ht="15.75" customHeight="1">
      <c r="A723" s="6"/>
      <c r="B723" s="6"/>
      <c r="C723" s="151"/>
      <c r="D723" s="6"/>
      <c r="E723" s="6"/>
      <c r="F723" s="167"/>
      <c r="G723" s="128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</row>
    <row r="724" spans="1:35" ht="15.75" customHeight="1">
      <c r="A724" s="6"/>
      <c r="B724" s="6"/>
      <c r="C724" s="151"/>
      <c r="D724" s="6"/>
      <c r="E724" s="6"/>
      <c r="F724" s="167"/>
      <c r="G724" s="128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</row>
    <row r="725" spans="1:35" ht="15.75" customHeight="1">
      <c r="A725" s="6"/>
      <c r="B725" s="6"/>
      <c r="C725" s="151"/>
      <c r="D725" s="6"/>
      <c r="E725" s="6"/>
      <c r="F725" s="167"/>
      <c r="G725" s="128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</row>
    <row r="726" spans="1:35" ht="15.75" customHeight="1">
      <c r="A726" s="6"/>
      <c r="B726" s="6"/>
      <c r="C726" s="151"/>
      <c r="D726" s="6"/>
      <c r="E726" s="6"/>
      <c r="F726" s="167"/>
      <c r="G726" s="128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</row>
    <row r="727" spans="1:35" ht="15.75" customHeight="1">
      <c r="A727" s="6"/>
      <c r="B727" s="6"/>
      <c r="C727" s="151"/>
      <c r="D727" s="6"/>
      <c r="E727" s="6"/>
      <c r="F727" s="167"/>
      <c r="G727" s="128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</row>
    <row r="728" spans="1:35" ht="15.75" customHeight="1">
      <c r="A728" s="6"/>
      <c r="B728" s="6"/>
      <c r="C728" s="151"/>
      <c r="D728" s="6"/>
      <c r="E728" s="6"/>
      <c r="F728" s="167"/>
      <c r="G728" s="128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</row>
    <row r="729" spans="1:35" ht="15.75" customHeight="1">
      <c r="A729" s="6"/>
      <c r="B729" s="6"/>
      <c r="C729" s="151"/>
      <c r="D729" s="6"/>
      <c r="E729" s="6"/>
      <c r="F729" s="167"/>
      <c r="G729" s="128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</row>
    <row r="730" spans="1:35" ht="15.75" customHeight="1">
      <c r="A730" s="6"/>
      <c r="B730" s="6"/>
      <c r="C730" s="151"/>
      <c r="D730" s="6"/>
      <c r="E730" s="6"/>
      <c r="F730" s="167"/>
      <c r="G730" s="128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</row>
    <row r="731" spans="1:35" ht="15.75" customHeight="1">
      <c r="A731" s="6"/>
      <c r="B731" s="6"/>
      <c r="C731" s="151"/>
      <c r="D731" s="6"/>
      <c r="E731" s="6"/>
      <c r="F731" s="167"/>
      <c r="G731" s="128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</row>
    <row r="732" spans="1:35" ht="15.75" customHeight="1">
      <c r="A732" s="6"/>
      <c r="B732" s="6"/>
      <c r="C732" s="151"/>
      <c r="D732" s="6"/>
      <c r="E732" s="6"/>
      <c r="F732" s="167"/>
      <c r="G732" s="128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</row>
    <row r="733" spans="1:35" ht="15.75" customHeight="1">
      <c r="A733" s="6"/>
      <c r="B733" s="6"/>
      <c r="C733" s="151"/>
      <c r="D733" s="6"/>
      <c r="E733" s="6"/>
      <c r="F733" s="167"/>
      <c r="G733" s="128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</row>
    <row r="734" spans="1:35" ht="15.75" customHeight="1">
      <c r="A734" s="6"/>
      <c r="B734" s="6"/>
      <c r="C734" s="151"/>
      <c r="D734" s="6"/>
      <c r="E734" s="6"/>
      <c r="F734" s="167"/>
      <c r="G734" s="128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</row>
    <row r="735" spans="1:35" ht="15.75" customHeight="1">
      <c r="A735" s="6"/>
      <c r="B735" s="6"/>
      <c r="C735" s="151"/>
      <c r="D735" s="6"/>
      <c r="E735" s="6"/>
      <c r="F735" s="167"/>
      <c r="G735" s="128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</row>
    <row r="736" spans="1:35" ht="15.75" customHeight="1">
      <c r="A736" s="6"/>
      <c r="B736" s="6"/>
      <c r="C736" s="151"/>
      <c r="D736" s="6"/>
      <c r="E736" s="6"/>
      <c r="F736" s="167"/>
      <c r="G736" s="128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</row>
    <row r="737" spans="1:35" ht="15.75" customHeight="1">
      <c r="A737" s="6"/>
      <c r="B737" s="6"/>
      <c r="C737" s="151"/>
      <c r="D737" s="6"/>
      <c r="E737" s="6"/>
      <c r="F737" s="167"/>
      <c r="G737" s="128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</row>
    <row r="738" spans="1:35" ht="15.75" customHeight="1">
      <c r="A738" s="6"/>
      <c r="B738" s="6"/>
      <c r="C738" s="151"/>
      <c r="D738" s="6"/>
      <c r="E738" s="6"/>
      <c r="F738" s="167"/>
      <c r="G738" s="128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</row>
    <row r="739" spans="1:35" ht="15.75" customHeight="1">
      <c r="A739" s="6"/>
      <c r="B739" s="6"/>
      <c r="C739" s="151"/>
      <c r="D739" s="6"/>
      <c r="E739" s="6"/>
      <c r="F739" s="167"/>
      <c r="G739" s="128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</row>
    <row r="740" spans="1:35" ht="15.75" customHeight="1">
      <c r="A740" s="6"/>
      <c r="B740" s="6"/>
      <c r="C740" s="151"/>
      <c r="D740" s="6"/>
      <c r="E740" s="6"/>
      <c r="F740" s="167"/>
      <c r="G740" s="128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</row>
    <row r="741" spans="1:35" ht="15.75" customHeight="1">
      <c r="A741" s="6"/>
      <c r="B741" s="6"/>
      <c r="C741" s="151"/>
      <c r="D741" s="6"/>
      <c r="E741" s="6"/>
      <c r="F741" s="167"/>
      <c r="G741" s="128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</row>
    <row r="742" spans="1:35" ht="15.75" customHeight="1">
      <c r="A742" s="6"/>
      <c r="B742" s="6"/>
      <c r="C742" s="151"/>
      <c r="D742" s="6"/>
      <c r="E742" s="6"/>
      <c r="F742" s="167"/>
      <c r="G742" s="128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</row>
    <row r="743" spans="1:35" ht="15.75" customHeight="1">
      <c r="A743" s="6"/>
      <c r="B743" s="6"/>
      <c r="C743" s="151"/>
      <c r="D743" s="6"/>
      <c r="E743" s="6"/>
      <c r="F743" s="167"/>
      <c r="G743" s="128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</row>
    <row r="744" spans="1:35" ht="15.75" customHeight="1">
      <c r="A744" s="6"/>
      <c r="B744" s="6"/>
      <c r="C744" s="151"/>
      <c r="D744" s="6"/>
      <c r="E744" s="6"/>
      <c r="F744" s="167"/>
      <c r="G744" s="128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</row>
    <row r="745" spans="1:35" ht="15.75" customHeight="1">
      <c r="A745" s="6"/>
      <c r="B745" s="6"/>
      <c r="C745" s="151"/>
      <c r="D745" s="6"/>
      <c r="E745" s="6"/>
      <c r="F745" s="167"/>
      <c r="G745" s="128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</row>
    <row r="746" spans="1:35" ht="15.75" customHeight="1">
      <c r="A746" s="6"/>
      <c r="B746" s="6"/>
      <c r="C746" s="151"/>
      <c r="D746" s="6"/>
      <c r="E746" s="6"/>
      <c r="F746" s="167"/>
      <c r="G746" s="128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</row>
    <row r="747" spans="1:35" ht="15.75" customHeight="1">
      <c r="A747" s="6"/>
      <c r="B747" s="6"/>
      <c r="C747" s="151"/>
      <c r="D747" s="6"/>
      <c r="E747" s="6"/>
      <c r="F747" s="167"/>
      <c r="G747" s="128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</row>
    <row r="748" spans="1:35" ht="15.75" customHeight="1">
      <c r="A748" s="6"/>
      <c r="B748" s="6"/>
      <c r="C748" s="151"/>
      <c r="D748" s="6"/>
      <c r="E748" s="6"/>
      <c r="F748" s="167"/>
      <c r="G748" s="128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</row>
    <row r="749" spans="1:35" ht="15.75" customHeight="1">
      <c r="A749" s="6"/>
      <c r="B749" s="6"/>
      <c r="C749" s="151"/>
      <c r="D749" s="6"/>
      <c r="E749" s="6"/>
      <c r="F749" s="167"/>
      <c r="G749" s="128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</row>
    <row r="750" spans="1:35" ht="15.75" customHeight="1">
      <c r="A750" s="6"/>
      <c r="B750" s="6"/>
      <c r="C750" s="151"/>
      <c r="D750" s="6"/>
      <c r="E750" s="6"/>
      <c r="F750" s="167"/>
      <c r="G750" s="128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</row>
    <row r="751" spans="1:35" ht="15.75" customHeight="1">
      <c r="A751" s="6"/>
      <c r="B751" s="6"/>
      <c r="C751" s="151"/>
      <c r="D751" s="6"/>
      <c r="E751" s="6"/>
      <c r="F751" s="167"/>
      <c r="G751" s="128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</row>
    <row r="752" spans="1:35" ht="15.75" customHeight="1">
      <c r="A752" s="6"/>
      <c r="B752" s="6"/>
      <c r="C752" s="151"/>
      <c r="D752" s="6"/>
      <c r="E752" s="6"/>
      <c r="F752" s="167"/>
      <c r="G752" s="128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</row>
    <row r="753" spans="1:35" ht="15.75" customHeight="1">
      <c r="A753" s="6"/>
      <c r="B753" s="6"/>
      <c r="C753" s="151"/>
      <c r="D753" s="6"/>
      <c r="E753" s="6"/>
      <c r="F753" s="167"/>
      <c r="G753" s="128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</row>
    <row r="754" spans="1:35" ht="15.75" customHeight="1">
      <c r="A754" s="6"/>
      <c r="B754" s="6"/>
      <c r="C754" s="151"/>
      <c r="D754" s="6"/>
      <c r="E754" s="6"/>
      <c r="F754" s="167"/>
      <c r="G754" s="128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</row>
    <row r="755" spans="1:35" ht="15.75" customHeight="1">
      <c r="A755" s="6"/>
      <c r="B755" s="6"/>
      <c r="C755" s="151"/>
      <c r="D755" s="6"/>
      <c r="E755" s="6"/>
      <c r="F755" s="167"/>
      <c r="G755" s="128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</row>
    <row r="756" spans="1:35" ht="15.75" customHeight="1">
      <c r="A756" s="6"/>
      <c r="B756" s="6"/>
      <c r="C756" s="151"/>
      <c r="D756" s="6"/>
      <c r="E756" s="6"/>
      <c r="F756" s="167"/>
      <c r="G756" s="128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</row>
    <row r="757" spans="1:35" ht="15.75" customHeight="1">
      <c r="A757" s="6"/>
      <c r="B757" s="6"/>
      <c r="C757" s="151"/>
      <c r="D757" s="6"/>
      <c r="E757" s="6"/>
      <c r="F757" s="167"/>
      <c r="G757" s="128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</row>
    <row r="758" spans="1:35" ht="15.75" customHeight="1">
      <c r="A758" s="6"/>
      <c r="B758" s="6"/>
      <c r="C758" s="151"/>
      <c r="D758" s="6"/>
      <c r="E758" s="6"/>
      <c r="F758" s="167"/>
      <c r="G758" s="128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</row>
    <row r="759" spans="1:35" ht="15.75" customHeight="1">
      <c r="A759" s="6"/>
      <c r="B759" s="6"/>
      <c r="C759" s="151"/>
      <c r="D759" s="6"/>
      <c r="E759" s="6"/>
      <c r="F759" s="167"/>
      <c r="G759" s="128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</row>
    <row r="760" spans="1:35" ht="15.75" customHeight="1">
      <c r="A760" s="6"/>
      <c r="B760" s="6"/>
      <c r="C760" s="151"/>
      <c r="D760" s="6"/>
      <c r="E760" s="6"/>
      <c r="F760" s="167"/>
      <c r="G760" s="128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</row>
    <row r="761" spans="1:35" ht="15.75" customHeight="1">
      <c r="A761" s="6"/>
      <c r="B761" s="6"/>
      <c r="C761" s="151"/>
      <c r="D761" s="6"/>
      <c r="E761" s="6"/>
      <c r="F761" s="167"/>
      <c r="G761" s="128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</row>
    <row r="762" spans="1:35" ht="15.75" customHeight="1">
      <c r="A762" s="6"/>
      <c r="B762" s="6"/>
      <c r="C762" s="151"/>
      <c r="D762" s="6"/>
      <c r="E762" s="6"/>
      <c r="F762" s="167"/>
      <c r="G762" s="128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</row>
    <row r="763" spans="1:35" ht="15.75" customHeight="1">
      <c r="A763" s="6"/>
      <c r="B763" s="6"/>
      <c r="C763" s="151"/>
      <c r="D763" s="6"/>
      <c r="E763" s="6"/>
      <c r="F763" s="167"/>
      <c r="G763" s="128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</row>
    <row r="764" spans="1:35" ht="15.75" customHeight="1">
      <c r="A764" s="6"/>
      <c r="B764" s="6"/>
      <c r="C764" s="151"/>
      <c r="D764" s="6"/>
      <c r="E764" s="6"/>
      <c r="F764" s="167"/>
      <c r="G764" s="128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</row>
    <row r="765" spans="1:35" ht="15.75" customHeight="1">
      <c r="A765" s="6"/>
      <c r="B765" s="6"/>
      <c r="C765" s="151"/>
      <c r="D765" s="6"/>
      <c r="E765" s="6"/>
      <c r="F765" s="167"/>
      <c r="G765" s="128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</row>
    <row r="766" spans="1:35" ht="15.75" customHeight="1">
      <c r="A766" s="6"/>
      <c r="B766" s="6"/>
      <c r="C766" s="151"/>
      <c r="D766" s="6"/>
      <c r="E766" s="6"/>
      <c r="F766" s="167"/>
      <c r="G766" s="128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</row>
    <row r="767" spans="1:35" ht="15.75" customHeight="1">
      <c r="A767" s="6"/>
      <c r="B767" s="6"/>
      <c r="C767" s="151"/>
      <c r="D767" s="6"/>
      <c r="E767" s="6"/>
      <c r="F767" s="167"/>
      <c r="G767" s="128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</row>
    <row r="768" spans="1:35" ht="15.75" customHeight="1">
      <c r="A768" s="6"/>
      <c r="B768" s="6"/>
      <c r="C768" s="151"/>
      <c r="D768" s="6"/>
      <c r="E768" s="6"/>
      <c r="F768" s="167"/>
      <c r="G768" s="128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</row>
    <row r="769" spans="1:35" ht="15.75" customHeight="1">
      <c r="A769" s="6"/>
      <c r="B769" s="6"/>
      <c r="C769" s="151"/>
      <c r="D769" s="6"/>
      <c r="E769" s="6"/>
      <c r="F769" s="167"/>
      <c r="G769" s="128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</row>
    <row r="770" spans="1:35" ht="15.75" customHeight="1">
      <c r="A770" s="6"/>
      <c r="B770" s="6"/>
      <c r="C770" s="151"/>
      <c r="D770" s="6"/>
      <c r="E770" s="6"/>
      <c r="F770" s="167"/>
      <c r="G770" s="128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</row>
    <row r="771" spans="1:35" ht="15.75" customHeight="1">
      <c r="A771" s="6"/>
      <c r="B771" s="6"/>
      <c r="C771" s="151"/>
      <c r="D771" s="6"/>
      <c r="E771" s="6"/>
      <c r="F771" s="167"/>
      <c r="G771" s="128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</row>
    <row r="772" spans="1:35" ht="15.75" customHeight="1">
      <c r="A772" s="6"/>
      <c r="B772" s="6"/>
      <c r="C772" s="151"/>
      <c r="D772" s="6"/>
      <c r="E772" s="6"/>
      <c r="F772" s="167"/>
      <c r="G772" s="128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</row>
    <row r="773" spans="1:35" ht="15.75" customHeight="1">
      <c r="A773" s="6"/>
      <c r="B773" s="6"/>
      <c r="C773" s="151"/>
      <c r="D773" s="6"/>
      <c r="E773" s="6"/>
      <c r="F773" s="167"/>
      <c r="G773" s="128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</row>
    <row r="774" spans="1:35" ht="15.75" customHeight="1">
      <c r="A774" s="6"/>
      <c r="B774" s="6"/>
      <c r="C774" s="151"/>
      <c r="D774" s="6"/>
      <c r="E774" s="6"/>
      <c r="F774" s="167"/>
      <c r="G774" s="128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</row>
    <row r="775" spans="1:35" ht="15.75" customHeight="1">
      <c r="A775" s="6"/>
      <c r="B775" s="6"/>
      <c r="C775" s="151"/>
      <c r="D775" s="6"/>
      <c r="E775" s="6"/>
      <c r="F775" s="167"/>
      <c r="G775" s="128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</row>
    <row r="776" spans="1:35" ht="15.75" customHeight="1">
      <c r="A776" s="6"/>
      <c r="B776" s="6"/>
      <c r="C776" s="151"/>
      <c r="D776" s="6"/>
      <c r="E776" s="6"/>
      <c r="F776" s="167"/>
      <c r="G776" s="128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</row>
    <row r="777" spans="1:35" ht="15.75" customHeight="1">
      <c r="A777" s="6"/>
      <c r="B777" s="6"/>
      <c r="C777" s="151"/>
      <c r="D777" s="6"/>
      <c r="E777" s="6"/>
      <c r="F777" s="167"/>
      <c r="G777" s="128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</row>
    <row r="778" spans="1:35" ht="15.75" customHeight="1">
      <c r="A778" s="6"/>
      <c r="B778" s="6"/>
      <c r="C778" s="151"/>
      <c r="D778" s="6"/>
      <c r="E778" s="6"/>
      <c r="F778" s="167"/>
      <c r="G778" s="128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</row>
    <row r="779" spans="1:35" ht="15.75" customHeight="1">
      <c r="A779" s="6"/>
      <c r="B779" s="6"/>
      <c r="C779" s="151"/>
      <c r="D779" s="6"/>
      <c r="E779" s="6"/>
      <c r="F779" s="167"/>
      <c r="G779" s="128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</row>
    <row r="780" spans="1:35" ht="15.75" customHeight="1">
      <c r="A780" s="6"/>
      <c r="B780" s="6"/>
      <c r="C780" s="151"/>
      <c r="D780" s="6"/>
      <c r="E780" s="6"/>
      <c r="F780" s="167"/>
      <c r="G780" s="128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</row>
    <row r="781" spans="1:35" ht="15.75" customHeight="1">
      <c r="A781" s="6"/>
      <c r="B781" s="6"/>
      <c r="C781" s="151"/>
      <c r="D781" s="6"/>
      <c r="E781" s="6"/>
      <c r="F781" s="167"/>
      <c r="G781" s="128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</row>
    <row r="782" spans="1:35" ht="15.75" customHeight="1">
      <c r="A782" s="6"/>
      <c r="B782" s="6"/>
      <c r="C782" s="151"/>
      <c r="D782" s="6"/>
      <c r="E782" s="6"/>
      <c r="F782" s="167"/>
      <c r="G782" s="128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</row>
    <row r="783" spans="1:35" ht="15.75" customHeight="1">
      <c r="A783" s="6"/>
      <c r="B783" s="6"/>
      <c r="C783" s="151"/>
      <c r="D783" s="6"/>
      <c r="E783" s="6"/>
      <c r="F783" s="167"/>
      <c r="G783" s="128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</row>
    <row r="784" spans="1:35" ht="15.75" customHeight="1">
      <c r="A784" s="6"/>
      <c r="B784" s="6"/>
      <c r="C784" s="151"/>
      <c r="D784" s="6"/>
      <c r="E784" s="6"/>
      <c r="F784" s="167"/>
      <c r="G784" s="128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</row>
    <row r="785" spans="1:35" ht="15.75" customHeight="1">
      <c r="A785" s="6"/>
      <c r="B785" s="6"/>
      <c r="C785" s="151"/>
      <c r="D785" s="6"/>
      <c r="E785" s="6"/>
      <c r="F785" s="167"/>
      <c r="G785" s="128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</row>
    <row r="786" spans="1:35" ht="15.75" customHeight="1">
      <c r="A786" s="6"/>
      <c r="B786" s="6"/>
      <c r="C786" s="151"/>
      <c r="D786" s="6"/>
      <c r="E786" s="6"/>
      <c r="F786" s="167"/>
      <c r="G786" s="128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</row>
    <row r="787" spans="1:35" ht="15.75" customHeight="1">
      <c r="A787" s="6"/>
      <c r="B787" s="6"/>
      <c r="C787" s="151"/>
      <c r="D787" s="6"/>
      <c r="E787" s="6"/>
      <c r="F787" s="167"/>
      <c r="G787" s="128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</row>
    <row r="788" spans="1:35" ht="15.75" customHeight="1">
      <c r="A788" s="6"/>
      <c r="B788" s="6"/>
      <c r="C788" s="151"/>
      <c r="D788" s="6"/>
      <c r="E788" s="6"/>
      <c r="F788" s="167"/>
      <c r="G788" s="128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</row>
    <row r="789" spans="1:35" ht="15.75" customHeight="1">
      <c r="A789" s="6"/>
      <c r="B789" s="6"/>
      <c r="C789" s="151"/>
      <c r="D789" s="6"/>
      <c r="E789" s="6"/>
      <c r="F789" s="167"/>
      <c r="G789" s="128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</row>
    <row r="790" spans="1:35" ht="15.75" customHeight="1">
      <c r="A790" s="6"/>
      <c r="B790" s="6"/>
      <c r="C790" s="151"/>
      <c r="D790" s="6"/>
      <c r="E790" s="6"/>
      <c r="F790" s="167"/>
      <c r="G790" s="128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</row>
    <row r="791" spans="1:35" ht="15.75" customHeight="1">
      <c r="A791" s="6"/>
      <c r="B791" s="6"/>
      <c r="C791" s="151"/>
      <c r="D791" s="6"/>
      <c r="E791" s="6"/>
      <c r="F791" s="167"/>
      <c r="G791" s="128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</row>
    <row r="792" spans="1:35" ht="15.75" customHeight="1">
      <c r="A792" s="6"/>
      <c r="B792" s="6"/>
      <c r="C792" s="151"/>
      <c r="D792" s="6"/>
      <c r="E792" s="6"/>
      <c r="F792" s="167"/>
      <c r="G792" s="128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</row>
    <row r="793" spans="1:35" ht="15.75" customHeight="1">
      <c r="A793" s="6"/>
      <c r="B793" s="6"/>
      <c r="C793" s="151"/>
      <c r="D793" s="6"/>
      <c r="E793" s="6"/>
      <c r="F793" s="167"/>
      <c r="G793" s="128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</row>
    <row r="794" spans="1:35" ht="15.75" customHeight="1">
      <c r="A794" s="6"/>
      <c r="B794" s="6"/>
      <c r="C794" s="151"/>
      <c r="D794" s="6"/>
      <c r="E794" s="6"/>
      <c r="F794" s="167"/>
      <c r="G794" s="128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</row>
    <row r="795" spans="1:35" ht="15.75" customHeight="1">
      <c r="A795" s="6"/>
      <c r="B795" s="6"/>
      <c r="C795" s="151"/>
      <c r="D795" s="6"/>
      <c r="E795" s="6"/>
      <c r="F795" s="167"/>
      <c r="G795" s="128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</row>
    <row r="796" spans="1:35" ht="15.75" customHeight="1">
      <c r="A796" s="6"/>
      <c r="B796" s="6"/>
      <c r="C796" s="151"/>
      <c r="D796" s="6"/>
      <c r="E796" s="6"/>
      <c r="F796" s="167"/>
      <c r="G796" s="128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</row>
    <row r="797" spans="1:35" ht="15.75" customHeight="1">
      <c r="A797" s="6"/>
      <c r="B797" s="6"/>
      <c r="C797" s="151"/>
      <c r="D797" s="6"/>
      <c r="E797" s="6"/>
      <c r="F797" s="167"/>
      <c r="G797" s="128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</row>
    <row r="798" spans="1:35" ht="15.75" customHeight="1">
      <c r="A798" s="6"/>
      <c r="B798" s="6"/>
      <c r="C798" s="151"/>
      <c r="D798" s="6"/>
      <c r="E798" s="6"/>
      <c r="F798" s="167"/>
      <c r="G798" s="128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</row>
    <row r="799" spans="1:35" ht="15.75" customHeight="1">
      <c r="A799" s="6"/>
      <c r="B799" s="6"/>
      <c r="C799" s="151"/>
      <c r="D799" s="6"/>
      <c r="E799" s="6"/>
      <c r="F799" s="167"/>
      <c r="G799" s="128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</row>
    <row r="800" spans="1:35" ht="15.75" customHeight="1">
      <c r="A800" s="6"/>
      <c r="B800" s="6"/>
      <c r="C800" s="151"/>
      <c r="D800" s="6"/>
      <c r="E800" s="6"/>
      <c r="F800" s="167"/>
      <c r="G800" s="128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</row>
    <row r="801" spans="1:35" ht="15.75" customHeight="1">
      <c r="A801" s="6"/>
      <c r="B801" s="6"/>
      <c r="C801" s="151"/>
      <c r="D801" s="6"/>
      <c r="E801" s="6"/>
      <c r="F801" s="167"/>
      <c r="G801" s="128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</row>
    <row r="802" spans="1:35" ht="15.75" customHeight="1">
      <c r="A802" s="6"/>
      <c r="B802" s="6"/>
      <c r="C802" s="151"/>
      <c r="D802" s="6"/>
      <c r="E802" s="6"/>
      <c r="F802" s="167"/>
      <c r="G802" s="128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</row>
    <row r="803" spans="1:35" ht="15.75" customHeight="1">
      <c r="A803" s="6"/>
      <c r="B803" s="6"/>
      <c r="C803" s="151"/>
      <c r="D803" s="6"/>
      <c r="E803" s="6"/>
      <c r="F803" s="167"/>
      <c r="G803" s="128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</row>
    <row r="804" spans="1:35" ht="15.75" customHeight="1">
      <c r="A804" s="6"/>
      <c r="B804" s="6"/>
      <c r="C804" s="151"/>
      <c r="D804" s="6"/>
      <c r="E804" s="6"/>
      <c r="F804" s="167"/>
      <c r="G804" s="128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</row>
    <row r="805" spans="1:35" ht="15.75" customHeight="1">
      <c r="A805" s="6"/>
      <c r="B805" s="6"/>
      <c r="C805" s="151"/>
      <c r="D805" s="6"/>
      <c r="E805" s="6"/>
      <c r="F805" s="167"/>
      <c r="G805" s="128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</row>
    <row r="806" spans="1:35" ht="15.75" customHeight="1">
      <c r="A806" s="6"/>
      <c r="B806" s="6"/>
      <c r="C806" s="151"/>
      <c r="D806" s="6"/>
      <c r="E806" s="6"/>
      <c r="F806" s="167"/>
      <c r="G806" s="128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</row>
    <row r="807" spans="1:35" ht="15.75" customHeight="1">
      <c r="A807" s="6"/>
      <c r="B807" s="6"/>
      <c r="C807" s="151"/>
      <c r="D807" s="6"/>
      <c r="E807" s="6"/>
      <c r="F807" s="167"/>
      <c r="G807" s="128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</row>
    <row r="808" spans="1:35" ht="15.75" customHeight="1">
      <c r="A808" s="6"/>
      <c r="B808" s="6"/>
      <c r="C808" s="151"/>
      <c r="D808" s="6"/>
      <c r="E808" s="6"/>
      <c r="F808" s="167"/>
      <c r="G808" s="128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</row>
    <row r="809" spans="1:35" ht="15.75" customHeight="1">
      <c r="A809" s="6"/>
      <c r="B809" s="6"/>
      <c r="C809" s="151"/>
      <c r="D809" s="6"/>
      <c r="E809" s="6"/>
      <c r="F809" s="167"/>
      <c r="G809" s="128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</row>
    <row r="810" spans="1:35" ht="15.75" customHeight="1">
      <c r="A810" s="6"/>
      <c r="B810" s="6"/>
      <c r="C810" s="151"/>
      <c r="D810" s="6"/>
      <c r="E810" s="6"/>
      <c r="F810" s="167"/>
      <c r="G810" s="128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</row>
    <row r="811" spans="1:35" ht="15.75" customHeight="1">
      <c r="A811" s="6"/>
      <c r="B811" s="6"/>
      <c r="C811" s="151"/>
      <c r="D811" s="6"/>
      <c r="E811" s="6"/>
      <c r="F811" s="167"/>
      <c r="G811" s="128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</row>
    <row r="812" spans="1:35" ht="15.75" customHeight="1">
      <c r="A812" s="6"/>
      <c r="B812" s="6"/>
      <c r="C812" s="151"/>
      <c r="D812" s="6"/>
      <c r="E812" s="6"/>
      <c r="F812" s="167"/>
      <c r="G812" s="128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</row>
    <row r="813" spans="1:35" ht="15.75" customHeight="1">
      <c r="A813" s="6"/>
      <c r="B813" s="6"/>
      <c r="C813" s="151"/>
      <c r="D813" s="6"/>
      <c r="E813" s="6"/>
      <c r="F813" s="167"/>
      <c r="G813" s="128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</row>
    <row r="814" spans="1:35" ht="15.75" customHeight="1">
      <c r="A814" s="6"/>
      <c r="B814" s="6"/>
      <c r="C814" s="151"/>
      <c r="D814" s="6"/>
      <c r="E814" s="6"/>
      <c r="F814" s="167"/>
      <c r="G814" s="128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</row>
    <row r="815" spans="1:35" ht="15.75" customHeight="1">
      <c r="A815" s="6"/>
      <c r="B815" s="6"/>
      <c r="C815" s="151"/>
      <c r="D815" s="6"/>
      <c r="E815" s="6"/>
      <c r="F815" s="167"/>
      <c r="G815" s="128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</row>
    <row r="816" spans="1:35" ht="15.75" customHeight="1">
      <c r="A816" s="6"/>
      <c r="B816" s="6"/>
      <c r="C816" s="151"/>
      <c r="D816" s="6"/>
      <c r="E816" s="6"/>
      <c r="F816" s="167"/>
      <c r="G816" s="128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</row>
    <row r="817" spans="1:35" ht="15.75" customHeight="1">
      <c r="A817" s="6"/>
      <c r="B817" s="6"/>
      <c r="C817" s="151"/>
      <c r="D817" s="6"/>
      <c r="E817" s="6"/>
      <c r="F817" s="167"/>
      <c r="G817" s="128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</row>
    <row r="818" spans="1:35" ht="15.75" customHeight="1">
      <c r="A818" s="6"/>
      <c r="B818" s="6"/>
      <c r="C818" s="151"/>
      <c r="D818" s="6"/>
      <c r="E818" s="6"/>
      <c r="F818" s="167"/>
      <c r="G818" s="128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</row>
    <row r="819" spans="1:35" ht="15.75" customHeight="1">
      <c r="A819" s="6"/>
      <c r="B819" s="6"/>
      <c r="C819" s="151"/>
      <c r="D819" s="6"/>
      <c r="E819" s="6"/>
      <c r="F819" s="167"/>
      <c r="G819" s="128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</row>
    <row r="820" spans="1:35" ht="15.75" customHeight="1">
      <c r="A820" s="6"/>
      <c r="B820" s="6"/>
      <c r="C820" s="151"/>
      <c r="D820" s="6"/>
      <c r="E820" s="6"/>
      <c r="F820" s="167"/>
      <c r="G820" s="128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</row>
    <row r="821" spans="1:35" ht="15.75" customHeight="1">
      <c r="A821" s="6"/>
      <c r="B821" s="6"/>
      <c r="C821" s="151"/>
      <c r="D821" s="6"/>
      <c r="E821" s="6"/>
      <c r="F821" s="167"/>
      <c r="G821" s="128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</row>
    <row r="822" spans="1:35" ht="15.75" customHeight="1">
      <c r="A822" s="6"/>
      <c r="B822" s="6"/>
      <c r="C822" s="151"/>
      <c r="D822" s="6"/>
      <c r="E822" s="6"/>
      <c r="F822" s="167"/>
      <c r="G822" s="128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</row>
    <row r="823" spans="1:35" ht="15.75" customHeight="1">
      <c r="A823" s="6"/>
      <c r="B823" s="6"/>
      <c r="C823" s="151"/>
      <c r="D823" s="6"/>
      <c r="E823" s="6"/>
      <c r="F823" s="167"/>
      <c r="G823" s="128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</row>
    <row r="824" spans="1:35" ht="15.75" customHeight="1">
      <c r="A824" s="6"/>
      <c r="B824" s="6"/>
      <c r="C824" s="151"/>
      <c r="D824" s="6"/>
      <c r="E824" s="6"/>
      <c r="F824" s="167"/>
      <c r="G824" s="128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</row>
    <row r="825" spans="1:35" ht="15.75" customHeight="1">
      <c r="A825" s="6"/>
      <c r="B825" s="6"/>
      <c r="C825" s="151"/>
      <c r="D825" s="6"/>
      <c r="E825" s="6"/>
      <c r="F825" s="167"/>
      <c r="G825" s="128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</row>
    <row r="826" spans="1:35" ht="15.75" customHeight="1">
      <c r="A826" s="6"/>
      <c r="B826" s="6"/>
      <c r="C826" s="151"/>
      <c r="D826" s="6"/>
      <c r="E826" s="6"/>
      <c r="F826" s="167"/>
      <c r="G826" s="128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</row>
    <row r="827" spans="1:35" ht="15.75" customHeight="1">
      <c r="A827" s="6"/>
      <c r="B827" s="6"/>
      <c r="C827" s="151"/>
      <c r="D827" s="6"/>
      <c r="E827" s="6"/>
      <c r="F827" s="167"/>
      <c r="G827" s="128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</row>
    <row r="828" spans="1:35" ht="15.75" customHeight="1">
      <c r="A828" s="6"/>
      <c r="B828" s="6"/>
      <c r="C828" s="151"/>
      <c r="D828" s="6"/>
      <c r="E828" s="6"/>
      <c r="F828" s="167"/>
      <c r="G828" s="128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</row>
    <row r="829" spans="1:35" ht="15.75" customHeight="1">
      <c r="A829" s="6"/>
      <c r="B829" s="6"/>
      <c r="C829" s="151"/>
      <c r="D829" s="6"/>
      <c r="E829" s="6"/>
      <c r="F829" s="167"/>
      <c r="G829" s="128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</row>
    <row r="830" spans="1:35" ht="15.75" customHeight="1">
      <c r="A830" s="6"/>
      <c r="B830" s="6"/>
      <c r="C830" s="151"/>
      <c r="D830" s="6"/>
      <c r="E830" s="6"/>
      <c r="F830" s="167"/>
      <c r="G830" s="128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</row>
    <row r="831" spans="1:35" ht="15.75" customHeight="1">
      <c r="A831" s="6"/>
      <c r="B831" s="6"/>
      <c r="C831" s="151"/>
      <c r="D831" s="6"/>
      <c r="E831" s="6"/>
      <c r="F831" s="167"/>
      <c r="G831" s="128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</row>
    <row r="832" spans="1:35" ht="15.75" customHeight="1">
      <c r="A832" s="6"/>
      <c r="B832" s="6"/>
      <c r="C832" s="151"/>
      <c r="D832" s="6"/>
      <c r="E832" s="6"/>
      <c r="F832" s="167"/>
      <c r="G832" s="128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</row>
    <row r="833" spans="1:35" ht="15.75" customHeight="1">
      <c r="A833" s="6"/>
      <c r="B833" s="6"/>
      <c r="C833" s="151"/>
      <c r="D833" s="6"/>
      <c r="E833" s="6"/>
      <c r="F833" s="167"/>
      <c r="G833" s="128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</row>
    <row r="834" spans="1:35" ht="15.75" customHeight="1">
      <c r="A834" s="6"/>
      <c r="B834" s="6"/>
      <c r="C834" s="151"/>
      <c r="D834" s="6"/>
      <c r="E834" s="6"/>
      <c r="F834" s="167"/>
      <c r="G834" s="128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</row>
    <row r="835" spans="1:35" ht="15.75" customHeight="1">
      <c r="A835" s="6"/>
      <c r="B835" s="6"/>
      <c r="C835" s="151"/>
      <c r="D835" s="6"/>
      <c r="E835" s="6"/>
      <c r="F835" s="167"/>
      <c r="G835" s="128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</row>
    <row r="836" spans="1:35" ht="15.75" customHeight="1">
      <c r="A836" s="6"/>
      <c r="B836" s="6"/>
      <c r="C836" s="151"/>
      <c r="D836" s="6"/>
      <c r="E836" s="6"/>
      <c r="F836" s="167"/>
      <c r="G836" s="128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</row>
    <row r="837" spans="1:35" ht="15.75" customHeight="1">
      <c r="A837" s="6"/>
      <c r="B837" s="6"/>
      <c r="C837" s="151"/>
      <c r="D837" s="6"/>
      <c r="E837" s="6"/>
      <c r="F837" s="167"/>
      <c r="G837" s="128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</row>
    <row r="838" spans="1:35" ht="15.75" customHeight="1">
      <c r="A838" s="6"/>
      <c r="B838" s="6"/>
      <c r="C838" s="151"/>
      <c r="D838" s="6"/>
      <c r="E838" s="6"/>
      <c r="F838" s="167"/>
      <c r="G838" s="128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</row>
    <row r="839" spans="1:35" ht="15.75" customHeight="1">
      <c r="A839" s="6"/>
      <c r="B839" s="6"/>
      <c r="C839" s="151"/>
      <c r="D839" s="6"/>
      <c r="E839" s="6"/>
      <c r="F839" s="167"/>
      <c r="G839" s="128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</row>
    <row r="840" spans="1:35" ht="15.75" customHeight="1">
      <c r="A840" s="6"/>
      <c r="B840" s="6"/>
      <c r="C840" s="151"/>
      <c r="D840" s="6"/>
      <c r="E840" s="6"/>
      <c r="F840" s="167"/>
      <c r="G840" s="128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</row>
    <row r="841" spans="1:35" ht="15.75" customHeight="1">
      <c r="A841" s="6"/>
      <c r="B841" s="6"/>
      <c r="C841" s="151"/>
      <c r="D841" s="6"/>
      <c r="E841" s="6"/>
      <c r="F841" s="167"/>
      <c r="G841" s="128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</row>
    <row r="842" spans="1:35" ht="15.75" customHeight="1">
      <c r="A842" s="6"/>
      <c r="B842" s="6"/>
      <c r="C842" s="151"/>
      <c r="D842" s="6"/>
      <c r="E842" s="6"/>
      <c r="F842" s="167"/>
      <c r="G842" s="128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</row>
    <row r="843" spans="1:35" ht="15.75" customHeight="1">
      <c r="A843" s="6"/>
      <c r="B843" s="6"/>
      <c r="C843" s="151"/>
      <c r="D843" s="6"/>
      <c r="E843" s="6"/>
      <c r="F843" s="167"/>
      <c r="G843" s="128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</row>
    <row r="844" spans="1:35" ht="15.75" customHeight="1">
      <c r="A844" s="6"/>
      <c r="B844" s="6"/>
      <c r="C844" s="151"/>
      <c r="D844" s="6"/>
      <c r="E844" s="6"/>
      <c r="F844" s="167"/>
      <c r="G844" s="128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</row>
    <row r="845" spans="1:35" ht="15.75" customHeight="1">
      <c r="A845" s="6"/>
      <c r="B845" s="6"/>
      <c r="C845" s="151"/>
      <c r="D845" s="6"/>
      <c r="E845" s="6"/>
      <c r="F845" s="167"/>
      <c r="G845" s="128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</row>
    <row r="846" spans="1:35" ht="15.75" customHeight="1">
      <c r="A846" s="6"/>
      <c r="B846" s="6"/>
      <c r="C846" s="151"/>
      <c r="D846" s="6"/>
      <c r="E846" s="6"/>
      <c r="F846" s="167"/>
      <c r="G846" s="128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</row>
    <row r="847" spans="1:35" ht="15.75" customHeight="1">
      <c r="A847" s="6"/>
      <c r="B847" s="6"/>
      <c r="C847" s="151"/>
      <c r="D847" s="6"/>
      <c r="E847" s="6"/>
      <c r="F847" s="167"/>
      <c r="G847" s="128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</row>
    <row r="848" spans="1:35" ht="15.75" customHeight="1">
      <c r="A848" s="6"/>
      <c r="B848" s="6"/>
      <c r="C848" s="151"/>
      <c r="D848" s="6"/>
      <c r="E848" s="6"/>
      <c r="F848" s="167"/>
      <c r="G848" s="128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</row>
    <row r="849" spans="1:35" ht="15.75" customHeight="1">
      <c r="A849" s="6"/>
      <c r="B849" s="6"/>
      <c r="C849" s="151"/>
      <c r="D849" s="6"/>
      <c r="E849" s="6"/>
      <c r="F849" s="167"/>
      <c r="G849" s="128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</row>
    <row r="850" spans="1:35" ht="15.75" customHeight="1">
      <c r="A850" s="6"/>
      <c r="B850" s="6"/>
      <c r="C850" s="151"/>
      <c r="D850" s="6"/>
      <c r="E850" s="6"/>
      <c r="F850" s="167"/>
      <c r="G850" s="128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</row>
    <row r="851" spans="1:35" ht="15.75" customHeight="1">
      <c r="A851" s="6"/>
      <c r="B851" s="6"/>
      <c r="C851" s="151"/>
      <c r="D851" s="6"/>
      <c r="E851" s="6"/>
      <c r="F851" s="167"/>
      <c r="G851" s="128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</row>
    <row r="852" spans="1:35" ht="15.75" customHeight="1">
      <c r="A852" s="6"/>
      <c r="B852" s="6"/>
      <c r="C852" s="151"/>
      <c r="D852" s="6"/>
      <c r="E852" s="6"/>
      <c r="F852" s="167"/>
      <c r="G852" s="128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</row>
    <row r="853" spans="1:35" ht="15.75" customHeight="1">
      <c r="A853" s="6"/>
      <c r="B853" s="6"/>
      <c r="C853" s="151"/>
      <c r="D853" s="6"/>
      <c r="E853" s="6"/>
      <c r="F853" s="167"/>
      <c r="G853" s="128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</row>
    <row r="854" spans="1:35" ht="15.75" customHeight="1">
      <c r="A854" s="6"/>
      <c r="B854" s="6"/>
      <c r="C854" s="151"/>
      <c r="D854" s="6"/>
      <c r="E854" s="6"/>
      <c r="F854" s="167"/>
      <c r="G854" s="128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</row>
    <row r="855" spans="1:35" ht="15.75" customHeight="1">
      <c r="A855" s="6"/>
      <c r="B855" s="6"/>
      <c r="C855" s="151"/>
      <c r="D855" s="6"/>
      <c r="E855" s="6"/>
      <c r="F855" s="167"/>
      <c r="G855" s="128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</row>
    <row r="856" spans="1:35" ht="15.75" customHeight="1">
      <c r="A856" s="6"/>
      <c r="B856" s="6"/>
      <c r="C856" s="151"/>
      <c r="D856" s="6"/>
      <c r="E856" s="6"/>
      <c r="F856" s="167"/>
      <c r="G856" s="128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</row>
    <row r="857" spans="1:35" ht="15.75" customHeight="1">
      <c r="A857" s="6"/>
      <c r="B857" s="6"/>
      <c r="C857" s="151"/>
      <c r="D857" s="6"/>
      <c r="E857" s="6"/>
      <c r="F857" s="167"/>
      <c r="G857" s="128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</row>
    <row r="858" spans="1:35" ht="15.75" customHeight="1">
      <c r="A858" s="6"/>
      <c r="B858" s="6"/>
      <c r="C858" s="151"/>
      <c r="D858" s="6"/>
      <c r="E858" s="6"/>
      <c r="F858" s="167"/>
      <c r="G858" s="128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</row>
    <row r="859" spans="1:35" ht="15.75" customHeight="1">
      <c r="A859" s="6"/>
      <c r="B859" s="6"/>
      <c r="C859" s="151"/>
      <c r="D859" s="6"/>
      <c r="E859" s="6"/>
      <c r="F859" s="167"/>
      <c r="G859" s="128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</row>
    <row r="860" spans="1:35" ht="15.75" customHeight="1">
      <c r="A860" s="6"/>
      <c r="B860" s="6"/>
      <c r="C860" s="151"/>
      <c r="D860" s="6"/>
      <c r="E860" s="6"/>
      <c r="F860" s="167"/>
      <c r="G860" s="128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</row>
    <row r="861" spans="1:35" ht="15.75" customHeight="1">
      <c r="A861" s="6"/>
      <c r="B861" s="6"/>
      <c r="C861" s="151"/>
      <c r="D861" s="6"/>
      <c r="E861" s="6"/>
      <c r="F861" s="167"/>
      <c r="G861" s="128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</row>
    <row r="862" spans="1:35" ht="15.75" customHeight="1">
      <c r="A862" s="6"/>
      <c r="B862" s="6"/>
      <c r="C862" s="151"/>
      <c r="D862" s="6"/>
      <c r="E862" s="6"/>
      <c r="F862" s="167"/>
      <c r="G862" s="128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</row>
    <row r="863" spans="1:35" ht="15.75" customHeight="1">
      <c r="A863" s="6"/>
      <c r="B863" s="6"/>
      <c r="C863" s="151"/>
      <c r="D863" s="6"/>
      <c r="E863" s="6"/>
      <c r="F863" s="167"/>
      <c r="G863" s="128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</row>
    <row r="864" spans="1:35" ht="15.75" customHeight="1">
      <c r="A864" s="6"/>
      <c r="B864" s="6"/>
      <c r="C864" s="151"/>
      <c r="D864" s="6"/>
      <c r="E864" s="6"/>
      <c r="F864" s="167"/>
      <c r="G864" s="128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</row>
    <row r="865" spans="1:35" ht="15.75" customHeight="1">
      <c r="A865" s="6"/>
      <c r="B865" s="6"/>
      <c r="C865" s="151"/>
      <c r="D865" s="6"/>
      <c r="E865" s="6"/>
      <c r="F865" s="167"/>
      <c r="G865" s="128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</row>
    <row r="866" spans="1:35" ht="15.75" customHeight="1">
      <c r="A866" s="6"/>
      <c r="B866" s="6"/>
      <c r="C866" s="151"/>
      <c r="D866" s="6"/>
      <c r="E866" s="6"/>
      <c r="F866" s="167"/>
      <c r="G866" s="128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</row>
    <row r="867" spans="1:35" ht="15.75" customHeight="1">
      <c r="A867" s="6"/>
      <c r="B867" s="6"/>
      <c r="C867" s="151"/>
      <c r="D867" s="6"/>
      <c r="E867" s="6"/>
      <c r="F867" s="167"/>
      <c r="G867" s="128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</row>
    <row r="868" spans="1:35" ht="15.75" customHeight="1">
      <c r="A868" s="6"/>
      <c r="B868" s="6"/>
      <c r="C868" s="151"/>
      <c r="D868" s="6"/>
      <c r="E868" s="6"/>
      <c r="F868" s="167"/>
      <c r="G868" s="128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</row>
    <row r="869" spans="1:35" ht="15.75" customHeight="1">
      <c r="A869" s="6"/>
      <c r="B869" s="6"/>
      <c r="C869" s="151"/>
      <c r="D869" s="6"/>
      <c r="E869" s="6"/>
      <c r="F869" s="167"/>
      <c r="G869" s="128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</row>
    <row r="870" spans="1:35" ht="15.75" customHeight="1">
      <c r="A870" s="6"/>
      <c r="B870" s="6"/>
      <c r="C870" s="151"/>
      <c r="D870" s="6"/>
      <c r="E870" s="6"/>
      <c r="F870" s="167"/>
      <c r="G870" s="128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</row>
    <row r="871" spans="1:35" ht="15.75" customHeight="1">
      <c r="A871" s="6"/>
      <c r="B871" s="6"/>
      <c r="C871" s="151"/>
      <c r="D871" s="6"/>
      <c r="E871" s="6"/>
      <c r="F871" s="167"/>
      <c r="G871" s="128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</row>
    <row r="872" spans="1:35" ht="15.75" customHeight="1">
      <c r="A872" s="6"/>
      <c r="B872" s="6"/>
      <c r="C872" s="151"/>
      <c r="D872" s="6"/>
      <c r="E872" s="6"/>
      <c r="F872" s="167"/>
      <c r="G872" s="128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</row>
    <row r="873" spans="1:35" ht="15.75" customHeight="1">
      <c r="A873" s="6"/>
      <c r="B873" s="6"/>
      <c r="C873" s="151"/>
      <c r="D873" s="6"/>
      <c r="E873" s="6"/>
      <c r="F873" s="167"/>
      <c r="G873" s="128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</row>
    <row r="874" spans="1:35" ht="15.75" customHeight="1">
      <c r="A874" s="6"/>
      <c r="B874" s="6"/>
      <c r="C874" s="151"/>
      <c r="D874" s="6"/>
      <c r="E874" s="6"/>
      <c r="F874" s="167"/>
      <c r="G874" s="128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</row>
    <row r="875" spans="1:35" ht="15.75" customHeight="1">
      <c r="A875" s="6"/>
      <c r="B875" s="6"/>
      <c r="C875" s="151"/>
      <c r="D875" s="6"/>
      <c r="E875" s="6"/>
      <c r="F875" s="167"/>
      <c r="G875" s="128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</row>
    <row r="876" spans="1:35" ht="15.75" customHeight="1">
      <c r="A876" s="6"/>
      <c r="B876" s="6"/>
      <c r="C876" s="151"/>
      <c r="D876" s="6"/>
      <c r="E876" s="6"/>
      <c r="F876" s="167"/>
      <c r="G876" s="128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</row>
    <row r="877" spans="1:35" ht="15.75" customHeight="1">
      <c r="A877" s="6"/>
      <c r="B877" s="6"/>
      <c r="C877" s="151"/>
      <c r="D877" s="6"/>
      <c r="E877" s="6"/>
      <c r="F877" s="167"/>
      <c r="G877" s="128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</row>
    <row r="878" spans="1:35" ht="15.75" customHeight="1">
      <c r="A878" s="6"/>
      <c r="B878" s="6"/>
      <c r="C878" s="151"/>
      <c r="D878" s="6"/>
      <c r="E878" s="6"/>
      <c r="F878" s="167"/>
      <c r="G878" s="128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</row>
    <row r="879" spans="1:35" ht="15.75" customHeight="1">
      <c r="A879" s="6"/>
      <c r="B879" s="6"/>
      <c r="C879" s="151"/>
      <c r="D879" s="6"/>
      <c r="E879" s="6"/>
      <c r="F879" s="167"/>
      <c r="G879" s="128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</row>
    <row r="880" spans="1:35" ht="15.75" customHeight="1">
      <c r="A880" s="6"/>
      <c r="B880" s="6"/>
      <c r="C880" s="151"/>
      <c r="D880" s="6"/>
      <c r="E880" s="6"/>
      <c r="F880" s="167"/>
      <c r="G880" s="128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</row>
    <row r="881" spans="1:35" ht="15.75" customHeight="1">
      <c r="A881" s="6"/>
      <c r="B881" s="6"/>
      <c r="C881" s="151"/>
      <c r="D881" s="6"/>
      <c r="E881" s="6"/>
      <c r="F881" s="167"/>
      <c r="G881" s="128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</row>
    <row r="882" spans="1:35" ht="15.75" customHeight="1">
      <c r="A882" s="6"/>
      <c r="B882" s="6"/>
      <c r="C882" s="151"/>
      <c r="D882" s="6"/>
      <c r="E882" s="6"/>
      <c r="F882" s="167"/>
      <c r="G882" s="128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</row>
    <row r="883" spans="1:35" ht="15.75" customHeight="1">
      <c r="A883" s="6"/>
      <c r="B883" s="6"/>
      <c r="C883" s="151"/>
      <c r="D883" s="6"/>
      <c r="E883" s="6"/>
      <c r="F883" s="167"/>
      <c r="G883" s="128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</row>
    <row r="884" spans="1:35" ht="15.75" customHeight="1">
      <c r="A884" s="6"/>
      <c r="B884" s="6"/>
      <c r="C884" s="151"/>
      <c r="D884" s="6"/>
      <c r="E884" s="6"/>
      <c r="F884" s="167"/>
      <c r="G884" s="128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</row>
    <row r="885" spans="1:35" ht="15.75" customHeight="1">
      <c r="A885" s="6"/>
      <c r="B885" s="6"/>
      <c r="C885" s="151"/>
      <c r="D885" s="6"/>
      <c r="E885" s="6"/>
      <c r="F885" s="167"/>
      <c r="G885" s="128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</row>
    <row r="886" spans="1:35" ht="15.75" customHeight="1">
      <c r="A886" s="6"/>
      <c r="B886" s="6"/>
      <c r="C886" s="151"/>
      <c r="D886" s="6"/>
      <c r="E886" s="6"/>
      <c r="F886" s="167"/>
      <c r="G886" s="128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</row>
    <row r="887" spans="1:35" ht="15.75" customHeight="1">
      <c r="A887" s="6"/>
      <c r="B887" s="6"/>
      <c r="C887" s="151"/>
      <c r="D887" s="6"/>
      <c r="E887" s="6"/>
      <c r="F887" s="167"/>
      <c r="G887" s="128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</row>
    <row r="888" spans="1:35" ht="15.75" customHeight="1">
      <c r="A888" s="6"/>
      <c r="B888" s="6"/>
      <c r="C888" s="151"/>
      <c r="D888" s="6"/>
      <c r="E888" s="6"/>
      <c r="F888" s="167"/>
      <c r="G888" s="128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</row>
    <row r="889" spans="1:35" ht="15.75" customHeight="1">
      <c r="A889" s="6"/>
      <c r="B889" s="6"/>
      <c r="C889" s="151"/>
      <c r="D889" s="6"/>
      <c r="E889" s="6"/>
      <c r="F889" s="167"/>
      <c r="G889" s="128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</row>
    <row r="890" spans="1:35" ht="15.75" customHeight="1">
      <c r="A890" s="6"/>
      <c r="B890" s="6"/>
      <c r="C890" s="151"/>
      <c r="D890" s="6"/>
      <c r="E890" s="6"/>
      <c r="F890" s="167"/>
      <c r="G890" s="128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</row>
    <row r="891" spans="1:35" ht="15.75" customHeight="1">
      <c r="A891" s="6"/>
      <c r="B891" s="6"/>
      <c r="C891" s="151"/>
      <c r="D891" s="6"/>
      <c r="E891" s="6"/>
      <c r="F891" s="167"/>
      <c r="G891" s="128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</row>
    <row r="892" spans="1:35" ht="15.75" customHeight="1">
      <c r="A892" s="6"/>
      <c r="B892" s="6"/>
      <c r="C892" s="151"/>
      <c r="D892" s="6"/>
      <c r="E892" s="6"/>
      <c r="F892" s="167"/>
      <c r="G892" s="128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</row>
    <row r="893" spans="1:35" ht="15.75" customHeight="1">
      <c r="A893" s="6"/>
      <c r="B893" s="6"/>
      <c r="C893" s="151"/>
      <c r="D893" s="6"/>
      <c r="E893" s="6"/>
      <c r="F893" s="167"/>
      <c r="G893" s="128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</row>
    <row r="894" spans="1:35" ht="15.75" customHeight="1">
      <c r="A894" s="6"/>
      <c r="B894" s="6"/>
      <c r="C894" s="151"/>
      <c r="D894" s="6"/>
      <c r="E894" s="6"/>
      <c r="F894" s="167"/>
      <c r="G894" s="128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</row>
    <row r="895" spans="1:35" ht="15.75" customHeight="1">
      <c r="A895" s="6"/>
      <c r="B895" s="6"/>
      <c r="C895" s="151"/>
      <c r="D895" s="6"/>
      <c r="E895" s="6"/>
      <c r="F895" s="167"/>
      <c r="G895" s="128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</row>
    <row r="896" spans="1:35" ht="15.75" customHeight="1">
      <c r="A896" s="6"/>
      <c r="B896" s="6"/>
      <c r="C896" s="151"/>
      <c r="D896" s="6"/>
      <c r="E896" s="6"/>
      <c r="F896" s="167"/>
      <c r="G896" s="128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</row>
    <row r="897" spans="1:35" ht="15.75" customHeight="1">
      <c r="A897" s="6"/>
      <c r="B897" s="6"/>
      <c r="C897" s="151"/>
      <c r="D897" s="6"/>
      <c r="E897" s="6"/>
      <c r="F897" s="167"/>
      <c r="G897" s="128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</row>
    <row r="898" spans="1:35" ht="15.75" customHeight="1">
      <c r="A898" s="6"/>
      <c r="B898" s="6"/>
      <c r="C898" s="151"/>
      <c r="D898" s="6"/>
      <c r="E898" s="6"/>
      <c r="F898" s="167"/>
      <c r="G898" s="128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</row>
    <row r="899" spans="1:35" ht="15.75" customHeight="1">
      <c r="A899" s="6"/>
      <c r="B899" s="6"/>
      <c r="C899" s="151"/>
      <c r="D899" s="6"/>
      <c r="E899" s="6"/>
      <c r="F899" s="167"/>
      <c r="G899" s="128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</row>
    <row r="900" spans="1:35" ht="15.75" customHeight="1">
      <c r="A900" s="6"/>
      <c r="B900" s="6"/>
      <c r="C900" s="151"/>
      <c r="D900" s="6"/>
      <c r="E900" s="6"/>
      <c r="F900" s="167"/>
      <c r="G900" s="128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</row>
    <row r="901" spans="1:35" ht="15.75" customHeight="1">
      <c r="A901" s="6"/>
      <c r="B901" s="6"/>
      <c r="C901" s="151"/>
      <c r="D901" s="6"/>
      <c r="E901" s="6"/>
      <c r="F901" s="167"/>
      <c r="G901" s="128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</row>
    <row r="902" spans="1:35" ht="15.75" customHeight="1">
      <c r="A902" s="6"/>
      <c r="B902" s="6"/>
      <c r="C902" s="151"/>
      <c r="D902" s="6"/>
      <c r="E902" s="6"/>
      <c r="F902" s="167"/>
      <c r="G902" s="128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</row>
    <row r="903" spans="1:35" ht="15.75" customHeight="1">
      <c r="A903" s="6"/>
      <c r="B903" s="6"/>
      <c r="C903" s="151"/>
      <c r="D903" s="6"/>
      <c r="E903" s="6"/>
      <c r="F903" s="167"/>
      <c r="G903" s="128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</row>
    <row r="904" spans="1:35" ht="15.75" customHeight="1">
      <c r="A904" s="6"/>
      <c r="B904" s="6"/>
      <c r="C904" s="151"/>
      <c r="D904" s="6"/>
      <c r="E904" s="6"/>
      <c r="F904" s="167"/>
      <c r="G904" s="128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</row>
    <row r="905" spans="1:35" ht="15.75" customHeight="1">
      <c r="A905" s="6"/>
      <c r="B905" s="6"/>
      <c r="C905" s="151"/>
      <c r="D905" s="6"/>
      <c r="E905" s="6"/>
      <c r="F905" s="167"/>
      <c r="G905" s="128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</row>
    <row r="906" spans="1:35" ht="15.75" customHeight="1">
      <c r="A906" s="6"/>
      <c r="B906" s="6"/>
      <c r="C906" s="151"/>
      <c r="D906" s="6"/>
      <c r="E906" s="6"/>
      <c r="F906" s="167"/>
      <c r="G906" s="128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</row>
    <row r="907" spans="1:35" ht="15.75" customHeight="1">
      <c r="A907" s="6"/>
      <c r="B907" s="6"/>
      <c r="C907" s="151"/>
      <c r="D907" s="6"/>
      <c r="E907" s="6"/>
      <c r="F907" s="167"/>
      <c r="G907" s="128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</row>
    <row r="908" spans="1:35" ht="15.75" customHeight="1">
      <c r="A908" s="6"/>
      <c r="B908" s="6"/>
      <c r="C908" s="151"/>
      <c r="D908" s="6"/>
      <c r="E908" s="6"/>
      <c r="F908" s="167"/>
      <c r="G908" s="128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</row>
    <row r="909" spans="1:35" ht="15.75" customHeight="1">
      <c r="A909" s="6"/>
      <c r="B909" s="6"/>
      <c r="C909" s="151"/>
      <c r="D909" s="6"/>
      <c r="E909" s="6"/>
      <c r="F909" s="167"/>
      <c r="G909" s="128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</row>
    <row r="910" spans="1:35" ht="15.75" customHeight="1">
      <c r="A910" s="6"/>
      <c r="B910" s="6"/>
      <c r="C910" s="151"/>
      <c r="D910" s="6"/>
      <c r="E910" s="6"/>
      <c r="F910" s="167"/>
      <c r="G910" s="128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</row>
    <row r="911" spans="1:35" ht="15.75" customHeight="1">
      <c r="A911" s="6"/>
      <c r="B911" s="6"/>
      <c r="C911" s="151"/>
      <c r="D911" s="6"/>
      <c r="E911" s="6"/>
      <c r="F911" s="167"/>
      <c r="G911" s="128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</row>
    <row r="912" spans="1:35" ht="15.75" customHeight="1">
      <c r="A912" s="6"/>
      <c r="B912" s="6"/>
      <c r="C912" s="151"/>
      <c r="D912" s="6"/>
      <c r="E912" s="6"/>
      <c r="F912" s="167"/>
      <c r="G912" s="128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</row>
    <row r="913" spans="1:35" ht="15.75" customHeight="1">
      <c r="A913" s="6"/>
      <c r="B913" s="6"/>
      <c r="C913" s="151"/>
      <c r="D913" s="6"/>
      <c r="E913" s="6"/>
      <c r="F913" s="167"/>
      <c r="G913" s="128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</row>
    <row r="914" spans="1:35" ht="15.75" customHeight="1">
      <c r="A914" s="6"/>
      <c r="B914" s="6"/>
      <c r="C914" s="151"/>
      <c r="D914" s="6"/>
      <c r="E914" s="6"/>
      <c r="F914" s="167"/>
      <c r="G914" s="128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</row>
    <row r="915" spans="1:35" ht="15.75" customHeight="1">
      <c r="A915" s="6"/>
      <c r="B915" s="6"/>
      <c r="C915" s="151"/>
      <c r="D915" s="6"/>
      <c r="E915" s="6"/>
      <c r="F915" s="167"/>
      <c r="G915" s="128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</row>
    <row r="916" spans="1:35" ht="15.75" customHeight="1">
      <c r="A916" s="6"/>
      <c r="B916" s="6"/>
      <c r="C916" s="151"/>
      <c r="D916" s="6"/>
      <c r="E916" s="6"/>
      <c r="F916" s="167"/>
      <c r="G916" s="128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</row>
    <row r="917" spans="1:35" ht="15.75" customHeight="1">
      <c r="A917" s="6"/>
      <c r="B917" s="6"/>
      <c r="C917" s="151"/>
      <c r="D917" s="6"/>
      <c r="E917" s="6"/>
      <c r="F917" s="167"/>
      <c r="G917" s="128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</row>
    <row r="918" spans="1:35" ht="15.75" customHeight="1">
      <c r="A918" s="6"/>
      <c r="B918" s="6"/>
      <c r="C918" s="151"/>
      <c r="D918" s="6"/>
      <c r="E918" s="6"/>
      <c r="F918" s="167"/>
      <c r="G918" s="128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</row>
    <row r="919" spans="1:35" ht="15.75" customHeight="1">
      <c r="A919" s="6"/>
      <c r="B919" s="6"/>
      <c r="C919" s="151"/>
      <c r="D919" s="6"/>
      <c r="E919" s="6"/>
      <c r="F919" s="167"/>
      <c r="G919" s="128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</row>
    <row r="920" spans="1:35" ht="15.75" customHeight="1">
      <c r="A920" s="6"/>
      <c r="B920" s="6"/>
      <c r="C920" s="151"/>
      <c r="D920" s="6"/>
      <c r="E920" s="6"/>
      <c r="F920" s="167"/>
      <c r="G920" s="128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</row>
    <row r="921" spans="1:35" ht="15.75" customHeight="1">
      <c r="A921" s="6"/>
      <c r="B921" s="6"/>
      <c r="C921" s="151"/>
      <c r="D921" s="6"/>
      <c r="E921" s="6"/>
      <c r="F921" s="167"/>
      <c r="G921" s="128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</row>
    <row r="922" spans="1:35" ht="15.75" customHeight="1">
      <c r="A922" s="6"/>
      <c r="B922" s="6"/>
      <c r="C922" s="151"/>
      <c r="D922" s="6"/>
      <c r="E922" s="6"/>
      <c r="F922" s="167"/>
      <c r="G922" s="128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</row>
    <row r="923" spans="1:35" ht="15.75" customHeight="1">
      <c r="A923" s="6"/>
      <c r="B923" s="6"/>
      <c r="C923" s="151"/>
      <c r="D923" s="6"/>
      <c r="E923" s="6"/>
      <c r="F923" s="167"/>
      <c r="G923" s="128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</row>
    <row r="924" spans="1:35" ht="15.75" customHeight="1">
      <c r="A924" s="6"/>
      <c r="B924" s="6"/>
      <c r="C924" s="151"/>
      <c r="D924" s="6"/>
      <c r="E924" s="6"/>
      <c r="F924" s="167"/>
      <c r="G924" s="128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</row>
    <row r="925" spans="1:35" ht="15.75" customHeight="1">
      <c r="A925" s="6"/>
      <c r="B925" s="6"/>
      <c r="C925" s="151"/>
      <c r="D925" s="6"/>
      <c r="E925" s="6"/>
      <c r="F925" s="167"/>
      <c r="G925" s="128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</row>
    <row r="926" spans="1:35" ht="15.75" customHeight="1">
      <c r="A926" s="6"/>
      <c r="B926" s="6"/>
      <c r="C926" s="151"/>
      <c r="D926" s="6"/>
      <c r="E926" s="6"/>
      <c r="F926" s="167"/>
      <c r="G926" s="128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</row>
    <row r="927" spans="1:35" ht="15.75" customHeight="1">
      <c r="A927" s="6"/>
      <c r="B927" s="6"/>
      <c r="C927" s="151"/>
      <c r="D927" s="6"/>
      <c r="E927" s="6"/>
      <c r="F927" s="167"/>
      <c r="G927" s="128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</row>
    <row r="928" spans="1:35" ht="15.75" customHeight="1">
      <c r="A928" s="6"/>
      <c r="B928" s="6"/>
      <c r="C928" s="151"/>
      <c r="D928" s="6"/>
      <c r="E928" s="6"/>
      <c r="F928" s="167"/>
      <c r="G928" s="128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</row>
    <row r="929" spans="1:35" ht="15.75" customHeight="1">
      <c r="A929" s="6"/>
      <c r="B929" s="6"/>
      <c r="C929" s="151"/>
      <c r="D929" s="6"/>
      <c r="E929" s="6"/>
      <c r="F929" s="167"/>
      <c r="G929" s="128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</row>
    <row r="930" spans="1:35" ht="15.75" customHeight="1">
      <c r="A930" s="6"/>
      <c r="B930" s="6"/>
      <c r="C930" s="151"/>
      <c r="D930" s="6"/>
      <c r="E930" s="6"/>
      <c r="F930" s="167"/>
      <c r="G930" s="128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</row>
    <row r="931" spans="1:35" ht="15.75" customHeight="1">
      <c r="A931" s="6"/>
      <c r="B931" s="6"/>
      <c r="C931" s="151"/>
      <c r="D931" s="6"/>
      <c r="E931" s="6"/>
      <c r="F931" s="167"/>
      <c r="G931" s="128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</row>
    <row r="932" spans="1:35" ht="15.75" customHeight="1">
      <c r="A932" s="6"/>
      <c r="B932" s="6"/>
      <c r="C932" s="151"/>
      <c r="D932" s="6"/>
      <c r="E932" s="6"/>
      <c r="F932" s="167"/>
      <c r="G932" s="128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</row>
    <row r="933" spans="1:35" ht="15.75" customHeight="1">
      <c r="A933" s="6"/>
      <c r="B933" s="6"/>
      <c r="C933" s="151"/>
      <c r="D933" s="6"/>
      <c r="E933" s="6"/>
      <c r="F933" s="167"/>
      <c r="G933" s="128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</row>
    <row r="934" spans="1:35" ht="15.75" customHeight="1">
      <c r="A934" s="6"/>
      <c r="B934" s="6"/>
      <c r="C934" s="151"/>
      <c r="D934" s="6"/>
      <c r="E934" s="6"/>
      <c r="F934" s="167"/>
      <c r="G934" s="128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</row>
    <row r="935" spans="1:35" ht="15.75" customHeight="1">
      <c r="A935" s="6"/>
      <c r="B935" s="6"/>
      <c r="C935" s="151"/>
      <c r="D935" s="6"/>
      <c r="E935" s="6"/>
      <c r="F935" s="167"/>
      <c r="G935" s="128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</row>
    <row r="936" spans="1:35" ht="15.75" customHeight="1">
      <c r="A936" s="6"/>
      <c r="B936" s="6"/>
      <c r="C936" s="151"/>
      <c r="D936" s="6"/>
      <c r="E936" s="6"/>
      <c r="F936" s="167"/>
      <c r="G936" s="128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</row>
    <row r="937" spans="1:35" ht="15.75" customHeight="1">
      <c r="A937" s="6"/>
      <c r="B937" s="6"/>
      <c r="C937" s="151"/>
      <c r="D937" s="6"/>
      <c r="E937" s="6"/>
      <c r="F937" s="167"/>
      <c r="G937" s="128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</row>
    <row r="938" spans="1:35" ht="15.75" customHeight="1">
      <c r="A938" s="6"/>
      <c r="B938" s="6"/>
      <c r="C938" s="151"/>
      <c r="D938" s="6"/>
      <c r="E938" s="6"/>
      <c r="F938" s="167"/>
      <c r="G938" s="128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</row>
    <row r="939" spans="1:35" ht="15.75" customHeight="1">
      <c r="A939" s="6"/>
      <c r="B939" s="6"/>
      <c r="C939" s="151"/>
      <c r="D939" s="6"/>
      <c r="E939" s="6"/>
      <c r="F939" s="167"/>
      <c r="G939" s="128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</row>
    <row r="940" spans="1:35" ht="15.75" customHeight="1">
      <c r="A940" s="6"/>
      <c r="B940" s="6"/>
      <c r="C940" s="151"/>
      <c r="D940" s="6"/>
      <c r="E940" s="6"/>
      <c r="F940" s="167"/>
      <c r="G940" s="128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</row>
    <row r="941" spans="1:35" ht="15.75" customHeight="1">
      <c r="A941" s="6"/>
      <c r="B941" s="6"/>
      <c r="C941" s="151"/>
      <c r="D941" s="6"/>
      <c r="E941" s="6"/>
      <c r="F941" s="167"/>
      <c r="G941" s="128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</row>
    <row r="942" spans="1:35" ht="15.75" customHeight="1">
      <c r="A942" s="6"/>
      <c r="B942" s="6"/>
      <c r="C942" s="151"/>
      <c r="D942" s="6"/>
      <c r="E942" s="6"/>
      <c r="F942" s="167"/>
      <c r="G942" s="128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</row>
    <row r="943" spans="1:35" ht="15.75" customHeight="1">
      <c r="A943" s="6"/>
      <c r="B943" s="6"/>
      <c r="C943" s="151"/>
      <c r="D943" s="6"/>
      <c r="E943" s="6"/>
      <c r="F943" s="167"/>
      <c r="G943" s="128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</row>
    <row r="944" spans="1:35" ht="15.75" customHeight="1">
      <c r="A944" s="6"/>
      <c r="B944" s="6"/>
      <c r="C944" s="151"/>
      <c r="D944" s="6"/>
      <c r="E944" s="6"/>
      <c r="F944" s="167"/>
      <c r="G944" s="128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</row>
    <row r="945" spans="1:35" ht="15.75" customHeight="1">
      <c r="A945" s="6"/>
      <c r="B945" s="6"/>
      <c r="C945" s="151"/>
      <c r="D945" s="6"/>
      <c r="E945" s="6"/>
      <c r="F945" s="167"/>
      <c r="G945" s="128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</row>
    <row r="946" spans="1:35" ht="15.75" customHeight="1">
      <c r="A946" s="6"/>
      <c r="B946" s="6"/>
      <c r="C946" s="151"/>
      <c r="D946" s="6"/>
      <c r="E946" s="6"/>
      <c r="F946" s="167"/>
      <c r="G946" s="128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</row>
    <row r="947" spans="1:35" ht="15.75" customHeight="1">
      <c r="A947" s="6"/>
      <c r="B947" s="6"/>
      <c r="C947" s="151"/>
      <c r="D947" s="6"/>
      <c r="E947" s="6"/>
      <c r="F947" s="167"/>
      <c r="G947" s="128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</row>
    <row r="948" spans="1:35" ht="15.75" customHeight="1">
      <c r="A948" s="6"/>
      <c r="B948" s="6"/>
      <c r="C948" s="151"/>
      <c r="D948" s="6"/>
      <c r="E948" s="6"/>
      <c r="F948" s="167"/>
      <c r="G948" s="128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</row>
    <row r="949" spans="1:35" ht="15.75" customHeight="1">
      <c r="A949" s="6"/>
      <c r="B949" s="6"/>
      <c r="C949" s="151"/>
      <c r="D949" s="6"/>
      <c r="E949" s="6"/>
      <c r="F949" s="167"/>
      <c r="G949" s="128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</row>
    <row r="950" spans="1:35" ht="15.75" customHeight="1">
      <c r="A950" s="6"/>
      <c r="B950" s="6"/>
      <c r="C950" s="151"/>
      <c r="D950" s="6"/>
      <c r="E950" s="6"/>
      <c r="F950" s="167"/>
      <c r="G950" s="128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</row>
    <row r="951" spans="1:35" ht="15.75" customHeight="1">
      <c r="A951" s="6"/>
      <c r="B951" s="6"/>
      <c r="C951" s="151"/>
      <c r="D951" s="6"/>
      <c r="E951" s="6"/>
      <c r="F951" s="167"/>
      <c r="G951" s="128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</row>
    <row r="952" spans="1:35" ht="15.75" customHeight="1">
      <c r="A952" s="6"/>
      <c r="B952" s="6"/>
      <c r="C952" s="151"/>
      <c r="D952" s="6"/>
      <c r="E952" s="6"/>
      <c r="F952" s="167"/>
      <c r="G952" s="128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</row>
    <row r="953" spans="1:35" ht="15.75" customHeight="1">
      <c r="A953" s="6"/>
      <c r="B953" s="6"/>
      <c r="C953" s="151"/>
      <c r="D953" s="6"/>
      <c r="E953" s="6"/>
      <c r="F953" s="167"/>
      <c r="G953" s="128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</row>
    <row r="954" spans="1:35" ht="15.75" customHeight="1">
      <c r="A954" s="6"/>
      <c r="B954" s="6"/>
      <c r="C954" s="151"/>
      <c r="D954" s="6"/>
      <c r="E954" s="6"/>
      <c r="F954" s="167"/>
      <c r="G954" s="128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</row>
    <row r="955" spans="1:35" ht="15.75" customHeight="1">
      <c r="A955" s="6"/>
      <c r="B955" s="6"/>
      <c r="C955" s="151"/>
      <c r="D955" s="6"/>
      <c r="E955" s="6"/>
      <c r="F955" s="167"/>
      <c r="G955" s="128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</row>
    <row r="956" spans="1:35" ht="15.75" customHeight="1">
      <c r="A956" s="6"/>
      <c r="B956" s="6"/>
      <c r="C956" s="151"/>
      <c r="D956" s="6"/>
      <c r="E956" s="6"/>
      <c r="F956" s="167"/>
      <c r="G956" s="128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</row>
    <row r="957" spans="1:35" ht="15.75" customHeight="1">
      <c r="A957" s="6"/>
      <c r="B957" s="6"/>
      <c r="C957" s="151"/>
      <c r="D957" s="6"/>
      <c r="E957" s="6"/>
      <c r="F957" s="167"/>
      <c r="G957" s="128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</row>
    <row r="958" spans="1:35" ht="15.75" customHeight="1">
      <c r="A958" s="6"/>
      <c r="B958" s="6"/>
      <c r="C958" s="151"/>
      <c r="D958" s="6"/>
      <c r="E958" s="6"/>
      <c r="F958" s="167"/>
      <c r="G958" s="128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</row>
    <row r="959" spans="1:35" ht="15.75" customHeight="1">
      <c r="A959" s="6"/>
      <c r="B959" s="6"/>
      <c r="C959" s="151"/>
      <c r="D959" s="6"/>
      <c r="E959" s="6"/>
      <c r="F959" s="167"/>
      <c r="G959" s="128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</row>
    <row r="960" spans="1:35" ht="15.75" customHeight="1">
      <c r="A960" s="6"/>
      <c r="B960" s="6"/>
      <c r="C960" s="151"/>
      <c r="D960" s="6"/>
      <c r="E960" s="6"/>
      <c r="F960" s="167"/>
      <c r="G960" s="128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</row>
    <row r="961" spans="1:35" ht="15.75" customHeight="1">
      <c r="A961" s="6"/>
      <c r="B961" s="6"/>
      <c r="C961" s="151"/>
      <c r="D961" s="6"/>
      <c r="E961" s="6"/>
      <c r="F961" s="167"/>
      <c r="G961" s="128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</row>
    <row r="962" spans="1:35" ht="15.75" customHeight="1">
      <c r="A962" s="6"/>
      <c r="B962" s="6"/>
      <c r="C962" s="151"/>
      <c r="D962" s="6"/>
      <c r="E962" s="6"/>
      <c r="F962" s="167"/>
      <c r="G962" s="128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</row>
    <row r="963" spans="1:35" ht="15.75" customHeight="1">
      <c r="A963" s="6"/>
      <c r="B963" s="6"/>
      <c r="C963" s="151"/>
      <c r="D963" s="6"/>
      <c r="E963" s="6"/>
      <c r="F963" s="167"/>
      <c r="G963" s="128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</row>
    <row r="964" spans="1:35" ht="15.75" customHeight="1">
      <c r="A964" s="6"/>
      <c r="B964" s="6"/>
      <c r="C964" s="151"/>
      <c r="D964" s="6"/>
      <c r="E964" s="6"/>
      <c r="F964" s="167"/>
      <c r="G964" s="128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</row>
    <row r="965" spans="1:35" ht="15.75" customHeight="1">
      <c r="A965" s="6"/>
      <c r="B965" s="6"/>
      <c r="C965" s="151"/>
      <c r="D965" s="6"/>
      <c r="E965" s="6"/>
      <c r="F965" s="167"/>
      <c r="G965" s="128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</row>
    <row r="966" spans="1:35" ht="15.75" customHeight="1">
      <c r="A966" s="6"/>
      <c r="B966" s="6"/>
      <c r="C966" s="151"/>
      <c r="D966" s="6"/>
      <c r="E966" s="6"/>
      <c r="F966" s="167"/>
      <c r="G966" s="128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</row>
    <row r="967" spans="1:35" ht="15.75" customHeight="1">
      <c r="A967" s="6"/>
      <c r="B967" s="6"/>
      <c r="C967" s="151"/>
      <c r="D967" s="6"/>
      <c r="E967" s="6"/>
      <c r="F967" s="167"/>
      <c r="G967" s="128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</row>
    <row r="968" spans="1:35" ht="15.75" customHeight="1">
      <c r="A968" s="6"/>
      <c r="B968" s="6"/>
      <c r="C968" s="151"/>
      <c r="D968" s="6"/>
      <c r="E968" s="6"/>
      <c r="F968" s="167"/>
      <c r="G968" s="128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</row>
    <row r="969" spans="1:35" ht="15.75" customHeight="1">
      <c r="A969" s="6"/>
      <c r="B969" s="6"/>
      <c r="C969" s="151"/>
      <c r="D969" s="6"/>
      <c r="E969" s="6"/>
      <c r="F969" s="167"/>
      <c r="G969" s="128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</row>
    <row r="970" spans="1:35" ht="15.75" customHeight="1">
      <c r="A970" s="6"/>
      <c r="B970" s="6"/>
      <c r="C970" s="151"/>
      <c r="D970" s="6"/>
      <c r="E970" s="6"/>
      <c r="F970" s="167"/>
      <c r="G970" s="128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</row>
    <row r="971" spans="1:35" ht="15.75" customHeight="1">
      <c r="A971" s="6"/>
      <c r="B971" s="6"/>
      <c r="C971" s="151"/>
      <c r="D971" s="6"/>
      <c r="E971" s="6"/>
      <c r="F971" s="167"/>
      <c r="G971" s="128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</row>
    <row r="972" spans="1:35" ht="15.75" customHeight="1">
      <c r="A972" s="6"/>
      <c r="B972" s="6"/>
      <c r="C972" s="151"/>
      <c r="D972" s="6"/>
      <c r="E972" s="6"/>
      <c r="F972" s="167"/>
      <c r="G972" s="128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</row>
    <row r="973" spans="1:35" ht="15.75" customHeight="1">
      <c r="A973" s="6"/>
      <c r="B973" s="6"/>
      <c r="C973" s="151"/>
      <c r="D973" s="6"/>
      <c r="E973" s="6"/>
      <c r="F973" s="167"/>
      <c r="G973" s="128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</row>
    <row r="974" spans="1:35" ht="15.75" customHeight="1">
      <c r="A974" s="6"/>
      <c r="B974" s="6"/>
      <c r="C974" s="151"/>
      <c r="D974" s="6"/>
      <c r="E974" s="6"/>
      <c r="F974" s="167"/>
      <c r="G974" s="128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</row>
    <row r="975" spans="1:35" ht="15.75" customHeight="1">
      <c r="A975" s="6"/>
      <c r="B975" s="6"/>
      <c r="C975" s="151"/>
      <c r="D975" s="6"/>
      <c r="E975" s="6"/>
      <c r="F975" s="167"/>
      <c r="G975" s="128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</row>
    <row r="976" spans="1:35" ht="15.75" customHeight="1">
      <c r="A976" s="6"/>
      <c r="B976" s="6"/>
      <c r="C976" s="151"/>
      <c r="D976" s="6"/>
      <c r="E976" s="6"/>
      <c r="F976" s="167"/>
      <c r="G976" s="128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</row>
    <row r="977" spans="1:35" ht="15.75" customHeight="1">
      <c r="A977" s="6"/>
      <c r="B977" s="6"/>
      <c r="C977" s="151"/>
      <c r="D977" s="6"/>
      <c r="E977" s="6"/>
      <c r="F977" s="167"/>
      <c r="G977" s="128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</row>
    <row r="978" spans="1:35" ht="15.75" customHeight="1">
      <c r="A978" s="6"/>
      <c r="B978" s="6"/>
      <c r="C978" s="151"/>
      <c r="D978" s="6"/>
      <c r="E978" s="6"/>
      <c r="F978" s="167"/>
      <c r="G978" s="128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</row>
    <row r="979" spans="1:35" ht="15.75" customHeight="1">
      <c r="A979" s="6"/>
      <c r="B979" s="6"/>
      <c r="C979" s="151"/>
      <c r="D979" s="6"/>
      <c r="E979" s="6"/>
      <c r="F979" s="167"/>
      <c r="G979" s="128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</row>
    <row r="980" spans="1:35" ht="15.75" customHeight="1">
      <c r="A980" s="6"/>
      <c r="B980" s="6"/>
      <c r="C980" s="151"/>
      <c r="D980" s="6"/>
      <c r="E980" s="6"/>
      <c r="F980" s="167"/>
      <c r="G980" s="128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</row>
    <row r="981" spans="1:35" ht="15.75" customHeight="1">
      <c r="A981" s="6"/>
      <c r="B981" s="6"/>
      <c r="C981" s="151"/>
      <c r="D981" s="6"/>
      <c r="E981" s="6"/>
      <c r="F981" s="167"/>
      <c r="G981" s="128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</row>
    <row r="982" spans="1:35" ht="15.75" customHeight="1">
      <c r="A982" s="6"/>
      <c r="B982" s="6"/>
      <c r="C982" s="151"/>
      <c r="D982" s="6"/>
      <c r="E982" s="6"/>
      <c r="F982" s="167"/>
      <c r="G982" s="128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</row>
    <row r="983" spans="1:35" ht="15.75" customHeight="1">
      <c r="A983" s="6"/>
      <c r="B983" s="6"/>
      <c r="C983" s="151"/>
      <c r="D983" s="6"/>
      <c r="E983" s="6"/>
      <c r="F983" s="167"/>
      <c r="G983" s="128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</row>
    <row r="984" spans="1:35" ht="15.75" customHeight="1">
      <c r="A984" s="6"/>
      <c r="B984" s="6"/>
      <c r="C984" s="151"/>
      <c r="D984" s="6"/>
      <c r="E984" s="6"/>
      <c r="F984" s="167"/>
      <c r="G984" s="128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</row>
    <row r="985" spans="1:35" ht="15.75" customHeight="1">
      <c r="A985" s="6"/>
      <c r="B985" s="6"/>
      <c r="C985" s="151"/>
      <c r="D985" s="6"/>
      <c r="E985" s="6"/>
      <c r="F985" s="167"/>
      <c r="G985" s="128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</row>
    <row r="986" spans="1:35" ht="15.75" customHeight="1">
      <c r="A986" s="6"/>
      <c r="B986" s="6"/>
      <c r="C986" s="151"/>
      <c r="D986" s="6"/>
      <c r="E986" s="6"/>
      <c r="F986" s="167"/>
      <c r="G986" s="128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</row>
    <row r="987" spans="1:35" ht="15.75" customHeight="1">
      <c r="A987" s="6"/>
      <c r="B987" s="6"/>
      <c r="C987" s="151"/>
      <c r="D987" s="6"/>
      <c r="E987" s="6"/>
      <c r="F987" s="167"/>
      <c r="G987" s="128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</row>
    <row r="988" spans="1:35" ht="15.75" customHeight="1">
      <c r="A988" s="6"/>
      <c r="B988" s="6"/>
      <c r="C988" s="151"/>
      <c r="D988" s="6"/>
      <c r="E988" s="6"/>
      <c r="F988" s="167"/>
      <c r="G988" s="128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</row>
    <row r="989" spans="1:35" ht="15.75" customHeight="1">
      <c r="A989" s="6"/>
      <c r="B989" s="6"/>
      <c r="C989" s="151"/>
      <c r="D989" s="6"/>
      <c r="E989" s="6"/>
      <c r="F989" s="167"/>
      <c r="G989" s="128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</row>
    <row r="990" spans="1:35" ht="15.75" customHeight="1">
      <c r="A990" s="6"/>
      <c r="B990" s="6"/>
      <c r="C990" s="151"/>
      <c r="D990" s="6"/>
      <c r="E990" s="6"/>
      <c r="F990" s="167"/>
      <c r="G990" s="128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</row>
    <row r="991" spans="1:35" ht="15.75" customHeight="1">
      <c r="A991" s="6"/>
      <c r="B991" s="6"/>
      <c r="C991" s="151"/>
      <c r="D991" s="6"/>
      <c r="E991" s="6"/>
      <c r="F991" s="167"/>
      <c r="G991" s="128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</row>
  </sheetData>
  <autoFilter ref="A8:J117"/>
  <mergeCells count="14">
    <mergeCell ref="B5:F5"/>
    <mergeCell ref="G5:I5"/>
    <mergeCell ref="H1:J1"/>
    <mergeCell ref="H2:J2"/>
    <mergeCell ref="H3:J3"/>
    <mergeCell ref="A4:F4"/>
    <mergeCell ref="G4:I4"/>
    <mergeCell ref="A119:J119"/>
    <mergeCell ref="A120:J120"/>
    <mergeCell ref="B6:F6"/>
    <mergeCell ref="G6:I6"/>
    <mergeCell ref="K7:L7"/>
    <mergeCell ref="B114:C114"/>
    <mergeCell ref="A118:J118"/>
  </mergeCells>
  <conditionalFormatting sqref="O9 O19 O33 O57 O71 O93 O102 O113 O119">
    <cfRule type="cellIs" dxfId="30" priority="1" operator="equal">
      <formula>"NOK"</formula>
    </cfRule>
  </conditionalFormatting>
  <conditionalFormatting sqref="O9 O19 O33 O57 O71 O93 O102 O113 O119">
    <cfRule type="cellIs" dxfId="29" priority="2" operator="equal">
      <formula>"OK"</formula>
    </cfRule>
  </conditionalFormatting>
  <printOptions horizontalCentered="1"/>
  <pageMargins left="0.78740157480314965" right="0.78740157480314965" top="0.78740157480314965" bottom="0.78740157480314965" header="0" footer="0"/>
  <pageSetup paperSize="9" scale="30" fitToHeight="0" pageOrder="overThenDown" orientation="portrait" r:id="rId1"/>
  <headerFooter>
    <oddFooter>&amp;CPágina 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AH1007"/>
  <sheetViews>
    <sheetView tabSelected="1" view="pageBreakPreview" topLeftCell="A387" zoomScale="70" zoomScaleNormal="60" zoomScaleSheetLayoutView="70" workbookViewId="0">
      <selection activeCell="G359" sqref="G359"/>
    </sheetView>
  </sheetViews>
  <sheetFormatPr defaultColWidth="14.42578125" defaultRowHeight="15" customHeight="1"/>
  <cols>
    <col min="1" max="1" width="13.140625" style="175" customWidth="1"/>
    <col min="2" max="2" width="12.85546875" style="175" customWidth="1"/>
    <col min="3" max="3" width="15.28515625" style="175" customWidth="1"/>
    <col min="4" max="4" width="64.42578125" style="175" customWidth="1"/>
    <col min="5" max="5" width="8" style="175" customWidth="1"/>
    <col min="6" max="6" width="13.5703125" style="175" customWidth="1"/>
    <col min="7" max="7" width="16.7109375" style="175" customWidth="1"/>
    <col min="8" max="8" width="17.140625" style="175" customWidth="1"/>
    <col min="9" max="9" width="22.7109375" style="175" customWidth="1"/>
    <col min="10" max="16384" width="14.42578125" style="175"/>
  </cols>
  <sheetData>
    <row r="1" spans="1:34" customFormat="1" ht="24.75" customHeight="1">
      <c r="A1" s="197"/>
      <c r="B1" s="198"/>
      <c r="C1" s="199"/>
      <c r="D1" s="198"/>
      <c r="E1" s="198"/>
      <c r="F1" s="200"/>
      <c r="G1" s="329"/>
      <c r="H1" s="330"/>
      <c r="I1" s="33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customFormat="1" ht="24.75" customHeight="1">
      <c r="A2" s="201"/>
      <c r="B2" s="202"/>
      <c r="C2" s="203"/>
      <c r="D2" s="202"/>
      <c r="E2" s="202"/>
      <c r="F2" s="204"/>
      <c r="G2" s="332" t="s">
        <v>13</v>
      </c>
      <c r="H2" s="333"/>
      <c r="I2" s="334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customFormat="1" ht="24.75" customHeight="1">
      <c r="A3" s="205"/>
      <c r="B3" s="206"/>
      <c r="C3" s="207"/>
      <c r="D3" s="206"/>
      <c r="E3" s="206"/>
      <c r="F3" s="208"/>
      <c r="G3" s="335" t="s">
        <v>16</v>
      </c>
      <c r="H3" s="336"/>
      <c r="I3" s="337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customFormat="1" ht="24.75" customHeight="1">
      <c r="A4" s="338" t="s">
        <v>1149</v>
      </c>
      <c r="B4" s="339"/>
      <c r="C4" s="339"/>
      <c r="D4" s="339"/>
      <c r="E4" s="339"/>
      <c r="F4" s="340"/>
      <c r="G4" s="327" t="s">
        <v>19</v>
      </c>
      <c r="H4" s="328"/>
      <c r="I4" s="196">
        <v>46289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Format="1" ht="24.75" customHeight="1">
      <c r="A5" s="192" t="s">
        <v>24</v>
      </c>
      <c r="B5" s="322" t="s">
        <v>25</v>
      </c>
      <c r="C5" s="323"/>
      <c r="D5" s="323"/>
      <c r="E5" s="323"/>
      <c r="F5" s="324"/>
      <c r="G5" s="325" t="s">
        <v>28</v>
      </c>
      <c r="H5" s="326"/>
      <c r="I5" s="193">
        <v>0.2354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</row>
    <row r="6" spans="1:34" customFormat="1" ht="24.75" customHeight="1">
      <c r="A6" s="192" t="s">
        <v>37</v>
      </c>
      <c r="B6" s="322" t="s">
        <v>38</v>
      </c>
      <c r="C6" s="323"/>
      <c r="D6" s="323"/>
      <c r="E6" s="323"/>
      <c r="F6" s="324"/>
      <c r="G6" s="325" t="s">
        <v>1148</v>
      </c>
      <c r="H6" s="326"/>
      <c r="I6" s="194">
        <v>311.55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1:34" customFormat="1" ht="13.5" customHeight="1">
      <c r="A7" s="26"/>
      <c r="B7" s="195"/>
      <c r="C7" s="27"/>
      <c r="D7" s="28"/>
      <c r="E7" s="28"/>
      <c r="F7" s="29"/>
      <c r="G7" s="28"/>
      <c r="H7" s="28"/>
      <c r="I7" s="31"/>
      <c r="J7" s="307"/>
      <c r="K7" s="308"/>
      <c r="L7" s="33"/>
      <c r="M7" s="33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34" ht="31.5">
      <c r="A8" s="168" t="s">
        <v>0</v>
      </c>
      <c r="B8" s="168" t="s">
        <v>1</v>
      </c>
      <c r="C8" s="168" t="s">
        <v>2</v>
      </c>
      <c r="D8" s="168" t="s">
        <v>3</v>
      </c>
      <c r="E8" s="168" t="s">
        <v>4</v>
      </c>
      <c r="F8" s="168" t="s">
        <v>5</v>
      </c>
      <c r="G8" s="176" t="s">
        <v>6</v>
      </c>
      <c r="H8" s="176" t="s">
        <v>7</v>
      </c>
      <c r="I8" s="177" t="s">
        <v>8</v>
      </c>
    </row>
    <row r="9" spans="1:34" ht="30">
      <c r="A9" s="169" t="s">
        <v>9</v>
      </c>
      <c r="B9" s="169" t="s">
        <v>10</v>
      </c>
      <c r="C9" s="169" t="s">
        <v>11</v>
      </c>
      <c r="D9" s="169" t="s">
        <v>12</v>
      </c>
      <c r="E9" s="169" t="s">
        <v>14</v>
      </c>
      <c r="F9" s="169" t="s">
        <v>15</v>
      </c>
      <c r="G9" s="178">
        <f>SUM(H10:H13)</f>
        <v>450.11</v>
      </c>
      <c r="H9" s="178">
        <f>TRUNC(G9 * VALUE(SUBSTITUTE(F9,"QTD: ","")), 2)</f>
        <v>2700.66</v>
      </c>
      <c r="I9" s="179" t="str">
        <f>IF(ROUND(ABS(G9-Orçamento!G11),2)&lt;0.01,"OK","DIVERGENTE")</f>
        <v>OK</v>
      </c>
    </row>
    <row r="10" spans="1:34" ht="30">
      <c r="A10" s="170" t="s">
        <v>18</v>
      </c>
      <c r="B10" s="170" t="s">
        <v>10</v>
      </c>
      <c r="C10" s="170" t="s">
        <v>20</v>
      </c>
      <c r="D10" s="170" t="s">
        <v>21</v>
      </c>
      <c r="E10" s="170" t="s">
        <v>22</v>
      </c>
      <c r="F10" s="170" t="s">
        <v>23</v>
      </c>
      <c r="G10" s="180">
        <v>37.909999999999997</v>
      </c>
      <c r="H10" s="180">
        <f t="shared" ref="H10:H13" si="0">ROUND(F10*G10,2)</f>
        <v>18.96</v>
      </c>
      <c r="I10" s="181"/>
    </row>
    <row r="11" spans="1:34" ht="30">
      <c r="A11" s="170" t="s">
        <v>18</v>
      </c>
      <c r="B11" s="170" t="s">
        <v>10</v>
      </c>
      <c r="C11" s="170" t="s">
        <v>26</v>
      </c>
      <c r="D11" s="170" t="s">
        <v>27</v>
      </c>
      <c r="E11" s="170" t="s">
        <v>22</v>
      </c>
      <c r="F11" s="170" t="s">
        <v>23</v>
      </c>
      <c r="G11" s="180">
        <v>23.9</v>
      </c>
      <c r="H11" s="180">
        <f t="shared" si="0"/>
        <v>11.95</v>
      </c>
      <c r="I11" s="181"/>
    </row>
    <row r="12" spans="1:34" ht="30">
      <c r="A12" s="170" t="s">
        <v>18</v>
      </c>
      <c r="B12" s="170" t="s">
        <v>10</v>
      </c>
      <c r="C12" s="170" t="s">
        <v>29</v>
      </c>
      <c r="D12" s="170" t="s">
        <v>30</v>
      </c>
      <c r="E12" s="170" t="s">
        <v>14</v>
      </c>
      <c r="F12" s="170" t="s">
        <v>31</v>
      </c>
      <c r="G12" s="180">
        <v>113.44</v>
      </c>
      <c r="H12" s="180">
        <f t="shared" si="0"/>
        <v>113.44</v>
      </c>
      <c r="I12" s="181"/>
    </row>
    <row r="13" spans="1:34" ht="30">
      <c r="A13" s="170" t="s">
        <v>18</v>
      </c>
      <c r="B13" s="170" t="s">
        <v>10</v>
      </c>
      <c r="C13" s="170" t="s">
        <v>32</v>
      </c>
      <c r="D13" s="170" t="s">
        <v>33</v>
      </c>
      <c r="E13" s="170" t="s">
        <v>34</v>
      </c>
      <c r="F13" s="170" t="s">
        <v>35</v>
      </c>
      <c r="G13" s="180">
        <v>333.43</v>
      </c>
      <c r="H13" s="180">
        <f t="shared" si="0"/>
        <v>305.76</v>
      </c>
      <c r="I13" s="181"/>
    </row>
    <row r="14" spans="1:34">
      <c r="A14" s="171" t="s">
        <v>36</v>
      </c>
      <c r="B14" s="171" t="s">
        <v>36</v>
      </c>
      <c r="C14" s="171" t="s">
        <v>36</v>
      </c>
      <c r="D14" s="171" t="s">
        <v>36</v>
      </c>
      <c r="E14" s="171" t="s">
        <v>36</v>
      </c>
      <c r="F14" s="171" t="s">
        <v>36</v>
      </c>
      <c r="G14" s="182" t="s">
        <v>36</v>
      </c>
      <c r="H14" s="182" t="s">
        <v>36</v>
      </c>
      <c r="I14" s="183" t="s">
        <v>36</v>
      </c>
    </row>
    <row r="15" spans="1:34" ht="30">
      <c r="A15" s="169" t="s">
        <v>40</v>
      </c>
      <c r="B15" s="169" t="s">
        <v>10</v>
      </c>
      <c r="C15" s="169" t="s">
        <v>41</v>
      </c>
      <c r="D15" s="169" t="s">
        <v>42</v>
      </c>
      <c r="E15" s="169" t="s">
        <v>43</v>
      </c>
      <c r="F15" s="169" t="s">
        <v>44</v>
      </c>
      <c r="G15" s="178">
        <f>SUM(H16)</f>
        <v>1259.83</v>
      </c>
      <c r="H15" s="178">
        <f>TRUNC(G15 * VALUE(SUBSTITUTE(F15,"QTD: ","")), 2)</f>
        <v>3779.49</v>
      </c>
      <c r="I15" s="179" t="str">
        <f>IF(ROUND(ABS(G15-Orçamento!G12),2)&lt;0.01,"OK","DIVERGENTE")</f>
        <v>OK</v>
      </c>
    </row>
    <row r="16" spans="1:34" ht="30">
      <c r="A16" s="170" t="s">
        <v>18</v>
      </c>
      <c r="B16" s="170" t="s">
        <v>10</v>
      </c>
      <c r="C16" s="170" t="s">
        <v>45</v>
      </c>
      <c r="D16" s="170" t="s">
        <v>46</v>
      </c>
      <c r="E16" s="170" t="s">
        <v>43</v>
      </c>
      <c r="F16" s="170" t="s">
        <v>31</v>
      </c>
      <c r="G16" s="180">
        <v>1259.83</v>
      </c>
      <c r="H16" s="180">
        <f>ROUND(F16*G16,2)</f>
        <v>1259.83</v>
      </c>
      <c r="I16" s="181"/>
    </row>
    <row r="17" spans="1:9">
      <c r="A17" s="171" t="s">
        <v>36</v>
      </c>
      <c r="B17" s="171" t="s">
        <v>36</v>
      </c>
      <c r="C17" s="171" t="s">
        <v>36</v>
      </c>
      <c r="D17" s="171" t="s">
        <v>36</v>
      </c>
      <c r="E17" s="171" t="s">
        <v>36</v>
      </c>
      <c r="F17" s="171" t="s">
        <v>36</v>
      </c>
      <c r="G17" s="182" t="s">
        <v>36</v>
      </c>
      <c r="H17" s="182" t="s">
        <v>36</v>
      </c>
      <c r="I17" s="183" t="s">
        <v>36</v>
      </c>
    </row>
    <row r="18" spans="1:9" ht="30">
      <c r="A18" s="169" t="s">
        <v>48</v>
      </c>
      <c r="B18" s="169" t="s">
        <v>10</v>
      </c>
      <c r="C18" s="169" t="s">
        <v>49</v>
      </c>
      <c r="D18" s="169" t="s">
        <v>50</v>
      </c>
      <c r="E18" s="169" t="s">
        <v>43</v>
      </c>
      <c r="F18" s="169" t="s">
        <v>44</v>
      </c>
      <c r="G18" s="178">
        <f>SUM(H19:H22)</f>
        <v>1010.8899999999999</v>
      </c>
      <c r="H18" s="178">
        <f>TRUNC(G18 * VALUE(SUBSTITUTE(F18,"QTD: ","")), 2)</f>
        <v>3032.67</v>
      </c>
      <c r="I18" s="179" t="str">
        <f>IF(ROUND(ABS(G18-Orçamento!G13),2)&lt;0.01,"OK","DIVERGENTE")</f>
        <v>OK</v>
      </c>
    </row>
    <row r="19" spans="1:9" ht="45">
      <c r="A19" s="170" t="s">
        <v>18</v>
      </c>
      <c r="B19" s="170" t="s">
        <v>10</v>
      </c>
      <c r="C19" s="170" t="s">
        <v>62</v>
      </c>
      <c r="D19" s="170" t="s">
        <v>63</v>
      </c>
      <c r="E19" s="170" t="s">
        <v>43</v>
      </c>
      <c r="F19" s="170" t="s">
        <v>31</v>
      </c>
      <c r="G19" s="180">
        <v>913.31</v>
      </c>
      <c r="H19" s="180">
        <f t="shared" ref="H19:H22" si="1">ROUND(F19*G19,2)</f>
        <v>913.31</v>
      </c>
      <c r="I19" s="181"/>
    </row>
    <row r="20" spans="1:9" ht="30">
      <c r="A20" s="170" t="s">
        <v>18</v>
      </c>
      <c r="B20" s="170" t="s">
        <v>10</v>
      </c>
      <c r="C20" s="170" t="s">
        <v>66</v>
      </c>
      <c r="D20" s="170" t="s">
        <v>67</v>
      </c>
      <c r="E20" s="170" t="s">
        <v>22</v>
      </c>
      <c r="F20" s="170" t="s">
        <v>68</v>
      </c>
      <c r="G20" s="180">
        <v>23.9</v>
      </c>
      <c r="H20" s="180">
        <f t="shared" si="1"/>
        <v>31.55</v>
      </c>
      <c r="I20" s="181"/>
    </row>
    <row r="21" spans="1:9" ht="30">
      <c r="A21" s="170" t="s">
        <v>18</v>
      </c>
      <c r="B21" s="170" t="s">
        <v>10</v>
      </c>
      <c r="C21" s="170" t="s">
        <v>69</v>
      </c>
      <c r="D21" s="170" t="s">
        <v>70</v>
      </c>
      <c r="E21" s="170" t="s">
        <v>22</v>
      </c>
      <c r="F21" s="170" t="s">
        <v>71</v>
      </c>
      <c r="G21" s="180">
        <v>34.83</v>
      </c>
      <c r="H21" s="180">
        <f t="shared" si="1"/>
        <v>34.479999999999997</v>
      </c>
      <c r="I21" s="181"/>
    </row>
    <row r="22" spans="1:9" ht="30">
      <c r="A22" s="170" t="s">
        <v>18</v>
      </c>
      <c r="B22" s="170" t="s">
        <v>10</v>
      </c>
      <c r="C22" s="170" t="s">
        <v>73</v>
      </c>
      <c r="D22" s="170" t="s">
        <v>74</v>
      </c>
      <c r="E22" s="170" t="s">
        <v>22</v>
      </c>
      <c r="F22" s="170" t="s">
        <v>68</v>
      </c>
      <c r="G22" s="180">
        <v>23.9</v>
      </c>
      <c r="H22" s="180">
        <f t="shared" si="1"/>
        <v>31.55</v>
      </c>
      <c r="I22" s="181"/>
    </row>
    <row r="23" spans="1:9">
      <c r="A23" s="171" t="s">
        <v>36</v>
      </c>
      <c r="B23" s="171" t="s">
        <v>36</v>
      </c>
      <c r="C23" s="171" t="s">
        <v>36</v>
      </c>
      <c r="D23" s="171" t="s">
        <v>36</v>
      </c>
      <c r="E23" s="171" t="s">
        <v>36</v>
      </c>
      <c r="F23" s="171" t="s">
        <v>36</v>
      </c>
      <c r="G23" s="182" t="s">
        <v>36</v>
      </c>
      <c r="H23" s="182" t="s">
        <v>36</v>
      </c>
      <c r="I23" s="183" t="s">
        <v>36</v>
      </c>
    </row>
    <row r="24" spans="1:9" ht="30">
      <c r="A24" s="169" t="s">
        <v>75</v>
      </c>
      <c r="B24" s="169" t="s">
        <v>76</v>
      </c>
      <c r="C24" s="169" t="s">
        <v>77</v>
      </c>
      <c r="D24" s="169" t="s">
        <v>78</v>
      </c>
      <c r="E24" s="169" t="s">
        <v>14</v>
      </c>
      <c r="F24" s="169" t="s">
        <v>79</v>
      </c>
      <c r="G24" s="178">
        <f>SUM(H25:H30)</f>
        <v>34.93</v>
      </c>
      <c r="H24" s="178">
        <f>TRUNC(G24 * VALUE(SUBSTITUTE(F24,"QTD: ","")), 2)</f>
        <v>7679.01</v>
      </c>
      <c r="I24" s="179" t="str">
        <f>IF(ROUND(ABS(G24-Orçamento!G14),2)&lt;0.01,"OK","DIVERGENTE")</f>
        <v>OK</v>
      </c>
    </row>
    <row r="25" spans="1:9" ht="30">
      <c r="A25" s="170" t="s">
        <v>18</v>
      </c>
      <c r="B25" s="170" t="s">
        <v>76</v>
      </c>
      <c r="C25" s="170" t="s">
        <v>81</v>
      </c>
      <c r="D25" s="170" t="s">
        <v>82</v>
      </c>
      <c r="E25" s="170" t="s">
        <v>22</v>
      </c>
      <c r="F25" s="170" t="s">
        <v>83</v>
      </c>
      <c r="G25" s="180">
        <v>35.1</v>
      </c>
      <c r="H25" s="180">
        <f t="shared" ref="H25:H30" si="2">ROUND(F25*G25,2)</f>
        <v>15.44</v>
      </c>
      <c r="I25" s="181"/>
    </row>
    <row r="26" spans="1:9" ht="30">
      <c r="A26" s="170" t="s">
        <v>18</v>
      </c>
      <c r="B26" s="170" t="s">
        <v>76</v>
      </c>
      <c r="C26" s="170" t="s">
        <v>84</v>
      </c>
      <c r="D26" s="170" t="s">
        <v>85</v>
      </c>
      <c r="E26" s="170" t="s">
        <v>22</v>
      </c>
      <c r="F26" s="170" t="s">
        <v>86</v>
      </c>
      <c r="G26" s="180">
        <v>27.12</v>
      </c>
      <c r="H26" s="180">
        <f t="shared" si="2"/>
        <v>14.37</v>
      </c>
      <c r="I26" s="181"/>
    </row>
    <row r="27" spans="1:9" ht="30">
      <c r="A27" s="170" t="s">
        <v>18</v>
      </c>
      <c r="B27" s="170" t="s">
        <v>76</v>
      </c>
      <c r="C27" s="170" t="s">
        <v>87</v>
      </c>
      <c r="D27" s="170" t="s">
        <v>88</v>
      </c>
      <c r="E27" s="170" t="s">
        <v>34</v>
      </c>
      <c r="F27" s="170" t="s">
        <v>89</v>
      </c>
      <c r="G27" s="180">
        <v>7.59</v>
      </c>
      <c r="H27" s="180">
        <f t="shared" si="2"/>
        <v>0.46</v>
      </c>
      <c r="I27" s="181"/>
    </row>
    <row r="28" spans="1:9" ht="30">
      <c r="A28" s="170" t="s">
        <v>18</v>
      </c>
      <c r="B28" s="170" t="s">
        <v>76</v>
      </c>
      <c r="C28" s="170" t="s">
        <v>90</v>
      </c>
      <c r="D28" s="170" t="s">
        <v>91</v>
      </c>
      <c r="E28" s="170" t="s">
        <v>34</v>
      </c>
      <c r="F28" s="170" t="s">
        <v>92</v>
      </c>
      <c r="G28" s="180">
        <v>3.2</v>
      </c>
      <c r="H28" s="180">
        <f t="shared" si="2"/>
        <v>0.64</v>
      </c>
      <c r="I28" s="181"/>
    </row>
    <row r="29" spans="1:9" ht="30">
      <c r="A29" s="170" t="s">
        <v>18</v>
      </c>
      <c r="B29" s="170" t="s">
        <v>76</v>
      </c>
      <c r="C29" s="170" t="s">
        <v>93</v>
      </c>
      <c r="D29" s="170" t="s">
        <v>94</v>
      </c>
      <c r="E29" s="170" t="s">
        <v>95</v>
      </c>
      <c r="F29" s="170" t="s">
        <v>96</v>
      </c>
      <c r="G29" s="180">
        <v>10.98</v>
      </c>
      <c r="H29" s="180">
        <f t="shared" si="2"/>
        <v>0.11</v>
      </c>
      <c r="I29" s="181"/>
    </row>
    <row r="30" spans="1:9" ht="30">
      <c r="A30" s="170" t="s">
        <v>18</v>
      </c>
      <c r="B30" s="170" t="s">
        <v>76</v>
      </c>
      <c r="C30" s="170" t="s">
        <v>97</v>
      </c>
      <c r="D30" s="170" t="s">
        <v>98</v>
      </c>
      <c r="E30" s="170" t="s">
        <v>14</v>
      </c>
      <c r="F30" s="170" t="s">
        <v>99</v>
      </c>
      <c r="G30" s="180">
        <v>3.55</v>
      </c>
      <c r="H30" s="180">
        <f t="shared" si="2"/>
        <v>3.91</v>
      </c>
      <c r="I30" s="181"/>
    </row>
    <row r="31" spans="1:9">
      <c r="A31" s="171" t="s">
        <v>36</v>
      </c>
      <c r="B31" s="171" t="s">
        <v>36</v>
      </c>
      <c r="C31" s="171" t="s">
        <v>36</v>
      </c>
      <c r="D31" s="171" t="s">
        <v>36</v>
      </c>
      <c r="E31" s="171" t="s">
        <v>36</v>
      </c>
      <c r="F31" s="171" t="s">
        <v>36</v>
      </c>
      <c r="G31" s="182" t="s">
        <v>36</v>
      </c>
      <c r="H31" s="182" t="s">
        <v>36</v>
      </c>
      <c r="I31" s="183" t="s">
        <v>36</v>
      </c>
    </row>
    <row r="32" spans="1:9" ht="30">
      <c r="A32" s="169" t="s">
        <v>100</v>
      </c>
      <c r="B32" s="169" t="s">
        <v>10</v>
      </c>
      <c r="C32" s="169" t="s">
        <v>101</v>
      </c>
      <c r="D32" s="169" t="s">
        <v>102</v>
      </c>
      <c r="E32" s="169" t="s">
        <v>34</v>
      </c>
      <c r="F32" s="169" t="s">
        <v>103</v>
      </c>
      <c r="G32" s="178">
        <f>SUM(H33:H35)</f>
        <v>1.6</v>
      </c>
      <c r="H32" s="178">
        <f>TRUNC(G32 * VALUE(SUBSTITUTE(F32,"QTD: ","")), 2)</f>
        <v>238.76</v>
      </c>
      <c r="I32" s="179" t="str">
        <f>IF(ROUND(ABS(G32-Orçamento!G16),2)&lt;0.01,"OK","DIVERGENTE")</f>
        <v>OK</v>
      </c>
    </row>
    <row r="33" spans="1:9" ht="30">
      <c r="A33" s="170" t="s">
        <v>18</v>
      </c>
      <c r="B33" s="170" t="s">
        <v>10</v>
      </c>
      <c r="C33" s="170" t="s">
        <v>107</v>
      </c>
      <c r="D33" s="170" t="s">
        <v>109</v>
      </c>
      <c r="E33" s="170" t="s">
        <v>22</v>
      </c>
      <c r="F33" s="170" t="s">
        <v>111</v>
      </c>
      <c r="G33" s="180">
        <v>23.9</v>
      </c>
      <c r="H33" s="180">
        <f t="shared" ref="H33:H35" si="3">ROUND(F33*G33,2)</f>
        <v>0.28999999999999998</v>
      </c>
      <c r="I33" s="181"/>
    </row>
    <row r="34" spans="1:9" ht="30">
      <c r="A34" s="170" t="s">
        <v>18</v>
      </c>
      <c r="B34" s="170" t="s">
        <v>10</v>
      </c>
      <c r="C34" s="170" t="s">
        <v>114</v>
      </c>
      <c r="D34" s="170" t="s">
        <v>115</v>
      </c>
      <c r="E34" s="170" t="s">
        <v>22</v>
      </c>
      <c r="F34" s="170" t="s">
        <v>116</v>
      </c>
      <c r="G34" s="180">
        <v>50.21</v>
      </c>
      <c r="H34" s="180">
        <f t="shared" si="3"/>
        <v>0.2</v>
      </c>
      <c r="I34" s="181"/>
    </row>
    <row r="35" spans="1:9" ht="30">
      <c r="A35" s="170" t="s">
        <v>18</v>
      </c>
      <c r="B35" s="170" t="s">
        <v>10</v>
      </c>
      <c r="C35" s="170" t="s">
        <v>117</v>
      </c>
      <c r="D35" s="170" t="s">
        <v>118</v>
      </c>
      <c r="E35" s="170" t="s">
        <v>22</v>
      </c>
      <c r="F35" s="170" t="s">
        <v>96</v>
      </c>
      <c r="G35" s="180">
        <v>111.24</v>
      </c>
      <c r="H35" s="180">
        <f t="shared" si="3"/>
        <v>1.1100000000000001</v>
      </c>
      <c r="I35" s="181"/>
    </row>
    <row r="36" spans="1:9">
      <c r="A36" s="171" t="s">
        <v>36</v>
      </c>
      <c r="B36" s="171" t="s">
        <v>36</v>
      </c>
      <c r="C36" s="171" t="s">
        <v>36</v>
      </c>
      <c r="D36" s="171" t="s">
        <v>36</v>
      </c>
      <c r="E36" s="171" t="s">
        <v>36</v>
      </c>
      <c r="F36" s="171" t="s">
        <v>36</v>
      </c>
      <c r="G36" s="182" t="s">
        <v>36</v>
      </c>
      <c r="H36" s="182" t="s">
        <v>36</v>
      </c>
      <c r="I36" s="183" t="s">
        <v>36</v>
      </c>
    </row>
    <row r="37" spans="1:9">
      <c r="A37" s="169" t="s">
        <v>119</v>
      </c>
      <c r="B37" s="169" t="s">
        <v>10</v>
      </c>
      <c r="C37" s="169" t="s">
        <v>120</v>
      </c>
      <c r="D37" s="169" t="s">
        <v>121</v>
      </c>
      <c r="E37" s="169" t="s">
        <v>14</v>
      </c>
      <c r="F37" s="169" t="s">
        <v>122</v>
      </c>
      <c r="G37" s="178">
        <f>SUM(H38:H43)</f>
        <v>1.94</v>
      </c>
      <c r="H37" s="178">
        <f>TRUNC(G37 * VALUE(SUBSTITUTE(F37,"QTD: ","")), 2)</f>
        <v>38.08</v>
      </c>
      <c r="I37" s="179" t="str">
        <f>IF(ROUND(ABS(G37-Orçamento!G17),2)&lt;0.01,"OK","DIVERGENTE")</f>
        <v>OK</v>
      </c>
    </row>
    <row r="38" spans="1:9" ht="30">
      <c r="A38" s="170" t="s">
        <v>18</v>
      </c>
      <c r="B38" s="170" t="s">
        <v>10</v>
      </c>
      <c r="C38" s="170" t="s">
        <v>107</v>
      </c>
      <c r="D38" s="170" t="s">
        <v>109</v>
      </c>
      <c r="E38" s="170" t="s">
        <v>22</v>
      </c>
      <c r="F38" s="170" t="s">
        <v>126</v>
      </c>
      <c r="G38" s="180">
        <v>23.9</v>
      </c>
      <c r="H38" s="180">
        <f t="shared" ref="H38:H43" si="4">ROUND(F38*G38,2)</f>
        <v>0.56999999999999995</v>
      </c>
      <c r="I38" s="181"/>
    </row>
    <row r="39" spans="1:9" ht="30">
      <c r="A39" s="170" t="s">
        <v>18</v>
      </c>
      <c r="B39" s="170" t="s">
        <v>10</v>
      </c>
      <c r="C39" s="170" t="s">
        <v>114</v>
      </c>
      <c r="D39" s="170" t="s">
        <v>115</v>
      </c>
      <c r="E39" s="170" t="s">
        <v>22</v>
      </c>
      <c r="F39" s="170" t="s">
        <v>127</v>
      </c>
      <c r="G39" s="180">
        <v>50.21</v>
      </c>
      <c r="H39" s="180">
        <f t="shared" si="4"/>
        <v>0.4</v>
      </c>
      <c r="I39" s="181"/>
    </row>
    <row r="40" spans="1:9" ht="30">
      <c r="A40" s="170" t="s">
        <v>18</v>
      </c>
      <c r="B40" s="170" t="s">
        <v>10</v>
      </c>
      <c r="C40" s="170" t="s">
        <v>128</v>
      </c>
      <c r="D40" s="170" t="s">
        <v>129</v>
      </c>
      <c r="E40" s="170" t="s">
        <v>34</v>
      </c>
      <c r="F40" s="170" t="s">
        <v>130</v>
      </c>
      <c r="G40" s="180">
        <v>23.43</v>
      </c>
      <c r="H40" s="180">
        <f t="shared" si="4"/>
        <v>0.22</v>
      </c>
      <c r="I40" s="181"/>
    </row>
    <row r="41" spans="1:9" ht="30">
      <c r="A41" s="170" t="s">
        <v>18</v>
      </c>
      <c r="B41" s="170" t="s">
        <v>10</v>
      </c>
      <c r="C41" s="170" t="s">
        <v>131</v>
      </c>
      <c r="D41" s="170" t="s">
        <v>132</v>
      </c>
      <c r="E41" s="170" t="s">
        <v>133</v>
      </c>
      <c r="F41" s="170" t="s">
        <v>134</v>
      </c>
      <c r="G41" s="180">
        <v>10.77</v>
      </c>
      <c r="H41" s="180">
        <f t="shared" si="4"/>
        <v>0.01</v>
      </c>
      <c r="I41" s="181"/>
    </row>
    <row r="42" spans="1:9" ht="30">
      <c r="A42" s="170" t="s">
        <v>18</v>
      </c>
      <c r="B42" s="170" t="s">
        <v>10</v>
      </c>
      <c r="C42" s="170" t="s">
        <v>137</v>
      </c>
      <c r="D42" s="170" t="s">
        <v>138</v>
      </c>
      <c r="E42" s="170" t="s">
        <v>133</v>
      </c>
      <c r="F42" s="170" t="s">
        <v>139</v>
      </c>
      <c r="G42" s="180">
        <v>15.79</v>
      </c>
      <c r="H42" s="180">
        <f t="shared" si="4"/>
        <v>0.18</v>
      </c>
      <c r="I42" s="181"/>
    </row>
    <row r="43" spans="1:9" ht="30">
      <c r="A43" s="170" t="s">
        <v>18</v>
      </c>
      <c r="B43" s="170" t="s">
        <v>10</v>
      </c>
      <c r="C43" s="170" t="s">
        <v>117</v>
      </c>
      <c r="D43" s="170" t="s">
        <v>118</v>
      </c>
      <c r="E43" s="170" t="s">
        <v>22</v>
      </c>
      <c r="F43" s="170" t="s">
        <v>140</v>
      </c>
      <c r="G43" s="180">
        <v>111.24</v>
      </c>
      <c r="H43" s="180">
        <f t="shared" si="4"/>
        <v>0.56000000000000005</v>
      </c>
      <c r="I43" s="181"/>
    </row>
    <row r="44" spans="1:9">
      <c r="A44" s="171" t="s">
        <v>36</v>
      </c>
      <c r="B44" s="171" t="s">
        <v>36</v>
      </c>
      <c r="C44" s="171" t="s">
        <v>36</v>
      </c>
      <c r="D44" s="171" t="s">
        <v>36</v>
      </c>
      <c r="E44" s="171" t="s">
        <v>36</v>
      </c>
      <c r="F44" s="171" t="s">
        <v>36</v>
      </c>
      <c r="G44" s="182" t="s">
        <v>36</v>
      </c>
      <c r="H44" s="182" t="s">
        <v>36</v>
      </c>
      <c r="I44" s="183" t="s">
        <v>36</v>
      </c>
    </row>
    <row r="45" spans="1:9" ht="31.5">
      <c r="A45" s="172" t="s">
        <v>141</v>
      </c>
      <c r="B45" s="172"/>
      <c r="C45" s="172"/>
      <c r="D45" s="172" t="s">
        <v>142</v>
      </c>
      <c r="E45" s="172"/>
      <c r="F45" s="172"/>
      <c r="G45" s="184"/>
      <c r="H45" s="184">
        <f>SUMIFS(H8:H44,A8:A44,"1.*",A8:A44,"&lt;&gt;INSUMO",A8:A44,"&lt;&gt;AUXILIAR*")</f>
        <v>17468.670000000002</v>
      </c>
      <c r="I45" s="185"/>
    </row>
    <row r="46" spans="1:9">
      <c r="A46" s="171" t="s">
        <v>36</v>
      </c>
      <c r="B46" s="171" t="s">
        <v>36</v>
      </c>
      <c r="C46" s="171" t="s">
        <v>36</v>
      </c>
      <c r="D46" s="171" t="s">
        <v>36</v>
      </c>
      <c r="E46" s="171" t="s">
        <v>36</v>
      </c>
      <c r="F46" s="171" t="s">
        <v>36</v>
      </c>
      <c r="G46" s="182" t="s">
        <v>36</v>
      </c>
      <c r="H46" s="182" t="s">
        <v>36</v>
      </c>
      <c r="I46" s="183" t="s">
        <v>36</v>
      </c>
    </row>
    <row r="47" spans="1:9" ht="60">
      <c r="A47" s="169" t="s">
        <v>146</v>
      </c>
      <c r="B47" s="169" t="s">
        <v>147</v>
      </c>
      <c r="C47" s="169" t="s">
        <v>148</v>
      </c>
      <c r="D47" s="169" t="s">
        <v>149</v>
      </c>
      <c r="E47" s="169" t="s">
        <v>14</v>
      </c>
      <c r="F47" s="169" t="s">
        <v>150</v>
      </c>
      <c r="G47" s="178">
        <f>SUM(H48:H50)</f>
        <v>0.76</v>
      </c>
      <c r="H47" s="178">
        <f>TRUNC(G47 * VALUE(SUBSTITUTE(F47,"QTD: ","")), 2)</f>
        <v>305.16000000000003</v>
      </c>
      <c r="I47" s="179" t="str">
        <f>IF(ROUND(ABS(G47-Orçamento!G21),2)&lt;0.01,"OK","DIVERGENTE")</f>
        <v>OK</v>
      </c>
    </row>
    <row r="48" spans="1:9" ht="45">
      <c r="A48" s="170" t="s">
        <v>151</v>
      </c>
      <c r="B48" s="170" t="s">
        <v>147</v>
      </c>
      <c r="C48" s="170" t="s">
        <v>152</v>
      </c>
      <c r="D48" s="170" t="s">
        <v>153</v>
      </c>
      <c r="E48" s="170" t="s">
        <v>154</v>
      </c>
      <c r="F48" s="170" t="s">
        <v>155</v>
      </c>
      <c r="G48" s="180">
        <v>215.94</v>
      </c>
      <c r="H48" s="180">
        <f t="shared" ref="H48:H50" si="5">TRUNC(F48*G48,2)</f>
        <v>0.36</v>
      </c>
      <c r="I48" s="181" t="str">
        <f>IFERROR(IF(ROUND(G48, 2) &lt;&gt; ROUND(VLOOKUP("C"&amp;C48,C:G, 5, FALSE), 2), "VALOR AUXILIAR DIVERGENTE", "OK"), "NÃO ENCONTRADO")</f>
        <v>OK</v>
      </c>
    </row>
    <row r="49" spans="1:9" ht="45">
      <c r="A49" s="170" t="s">
        <v>151</v>
      </c>
      <c r="B49" s="170" t="s">
        <v>147</v>
      </c>
      <c r="C49" s="170" t="s">
        <v>156</v>
      </c>
      <c r="D49" s="170" t="s">
        <v>157</v>
      </c>
      <c r="E49" s="170" t="s">
        <v>158</v>
      </c>
      <c r="F49" s="170" t="s">
        <v>159</v>
      </c>
      <c r="G49" s="180">
        <v>88.36</v>
      </c>
      <c r="H49" s="180">
        <f t="shared" si="5"/>
        <v>0.25</v>
      </c>
      <c r="I49" s="181" t="str">
        <f>IFERROR(IF(ROUND(G49, 2) &lt;&gt; ROUND(VLOOKUP("C"&amp;C49,C:G, 5, FALSE), 2), "VALOR AUXILIAR DIVERGENTE", "OK"), "NÃO ENCONTRADO")</f>
        <v>OK</v>
      </c>
    </row>
    <row r="50" spans="1:9" ht="30">
      <c r="A50" s="170" t="s">
        <v>151</v>
      </c>
      <c r="B50" s="170" t="s">
        <v>147</v>
      </c>
      <c r="C50" s="170" t="s">
        <v>160</v>
      </c>
      <c r="D50" s="170" t="s">
        <v>161</v>
      </c>
      <c r="E50" s="170" t="s">
        <v>22</v>
      </c>
      <c r="F50" s="170" t="s">
        <v>162</v>
      </c>
      <c r="G50" s="180">
        <v>33.53</v>
      </c>
      <c r="H50" s="180">
        <f t="shared" si="5"/>
        <v>0.15</v>
      </c>
      <c r="I50" s="181" t="str">
        <f>IFERROR(IF(ROUND(G50, 2) &lt;&gt; ROUND(VLOOKUP("C"&amp;C50,C:G, 5, FALSE), 2), "VALOR AUXILIAR DIVERGENTE", "OK"), "NÃO ENCONTRADO")</f>
        <v>OK</v>
      </c>
    </row>
    <row r="51" spans="1:9">
      <c r="A51" s="171" t="s">
        <v>36</v>
      </c>
      <c r="B51" s="171" t="s">
        <v>36</v>
      </c>
      <c r="C51" s="171" t="s">
        <v>36</v>
      </c>
      <c r="D51" s="171" t="s">
        <v>36</v>
      </c>
      <c r="E51" s="171" t="s">
        <v>36</v>
      </c>
      <c r="F51" s="171" t="s">
        <v>36</v>
      </c>
      <c r="G51" s="182" t="s">
        <v>36</v>
      </c>
      <c r="H51" s="182" t="s">
        <v>36</v>
      </c>
      <c r="I51" s="183" t="s">
        <v>36</v>
      </c>
    </row>
    <row r="52" spans="1:9" ht="30">
      <c r="A52" s="169" t="s">
        <v>163</v>
      </c>
      <c r="B52" s="169" t="s">
        <v>10</v>
      </c>
      <c r="C52" s="169" t="s">
        <v>164</v>
      </c>
      <c r="D52" s="169" t="s">
        <v>165</v>
      </c>
      <c r="E52" s="169" t="s">
        <v>166</v>
      </c>
      <c r="F52" s="169" t="s">
        <v>167</v>
      </c>
      <c r="G52" s="178">
        <f>SUM(H53)</f>
        <v>59.75</v>
      </c>
      <c r="H52" s="178">
        <f>TRUNC(G52 * VALUE(SUBSTITUTE(F52,"QTD: ","")), 2)</f>
        <v>9303.67</v>
      </c>
      <c r="I52" s="179" t="str">
        <f>IF(ROUND(ABS(G52-Orçamento!G23),2)&lt;0.01,"OK","DIVERGENTE")</f>
        <v>OK</v>
      </c>
    </row>
    <row r="53" spans="1:9" ht="30">
      <c r="A53" s="170" t="s">
        <v>18</v>
      </c>
      <c r="B53" s="170" t="s">
        <v>10</v>
      </c>
      <c r="C53" s="170" t="s">
        <v>168</v>
      </c>
      <c r="D53" s="170" t="s">
        <v>169</v>
      </c>
      <c r="E53" s="170" t="s">
        <v>22</v>
      </c>
      <c r="F53" s="170" t="s">
        <v>170</v>
      </c>
      <c r="G53" s="180">
        <v>23.9</v>
      </c>
      <c r="H53" s="180">
        <f>ROUND(F53*G53,2)</f>
        <v>59.75</v>
      </c>
      <c r="I53" s="181"/>
    </row>
    <row r="54" spans="1:9">
      <c r="A54" s="171" t="s">
        <v>36</v>
      </c>
      <c r="B54" s="171" t="s">
        <v>36</v>
      </c>
      <c r="C54" s="171" t="s">
        <v>36</v>
      </c>
      <c r="D54" s="171" t="s">
        <v>36</v>
      </c>
      <c r="E54" s="171" t="s">
        <v>36</v>
      </c>
      <c r="F54" s="171" t="s">
        <v>36</v>
      </c>
      <c r="G54" s="182" t="s">
        <v>36</v>
      </c>
      <c r="H54" s="182" t="s">
        <v>36</v>
      </c>
      <c r="I54" s="183" t="s">
        <v>36</v>
      </c>
    </row>
    <row r="55" spans="1:9" ht="30">
      <c r="A55" s="169" t="s">
        <v>171</v>
      </c>
      <c r="B55" s="169" t="s">
        <v>10</v>
      </c>
      <c r="C55" s="169" t="s">
        <v>172</v>
      </c>
      <c r="D55" s="169" t="s">
        <v>173</v>
      </c>
      <c r="E55" s="169" t="s">
        <v>166</v>
      </c>
      <c r="F55" s="169" t="s">
        <v>174</v>
      </c>
      <c r="G55" s="178">
        <f>SUM(H56)</f>
        <v>92.73</v>
      </c>
      <c r="H55" s="178">
        <f>TRUNC(G55 * VALUE(SUBSTITUTE(F55,"QTD: ","")), 2)</f>
        <v>183.6</v>
      </c>
      <c r="I55" s="179" t="str">
        <f>IF(ROUND(ABS(G55-Orçamento!G24),2)&lt;0.01,"OK","DIVERGENTE")</f>
        <v>OK</v>
      </c>
    </row>
    <row r="56" spans="1:9" ht="30">
      <c r="A56" s="170" t="s">
        <v>18</v>
      </c>
      <c r="B56" s="170" t="s">
        <v>10</v>
      </c>
      <c r="C56" s="170" t="s">
        <v>168</v>
      </c>
      <c r="D56" s="170" t="s">
        <v>169</v>
      </c>
      <c r="E56" s="170" t="s">
        <v>22</v>
      </c>
      <c r="F56" s="170" t="s">
        <v>175</v>
      </c>
      <c r="G56" s="180">
        <v>23.9</v>
      </c>
      <c r="H56" s="180">
        <f>ROUND(F56*G56,2)</f>
        <v>92.73</v>
      </c>
      <c r="I56" s="181"/>
    </row>
    <row r="57" spans="1:9">
      <c r="A57" s="171" t="s">
        <v>36</v>
      </c>
      <c r="B57" s="171" t="s">
        <v>36</v>
      </c>
      <c r="C57" s="171" t="s">
        <v>36</v>
      </c>
      <c r="D57" s="171" t="s">
        <v>36</v>
      </c>
      <c r="E57" s="171" t="s">
        <v>36</v>
      </c>
      <c r="F57" s="171" t="s">
        <v>36</v>
      </c>
      <c r="G57" s="182" t="s">
        <v>36</v>
      </c>
      <c r="H57" s="182" t="s">
        <v>36</v>
      </c>
      <c r="I57" s="183" t="s">
        <v>36</v>
      </c>
    </row>
    <row r="58" spans="1:9" ht="75">
      <c r="A58" s="169" t="s">
        <v>176</v>
      </c>
      <c r="B58" s="169" t="s">
        <v>147</v>
      </c>
      <c r="C58" s="169" t="s">
        <v>177</v>
      </c>
      <c r="D58" s="169" t="s">
        <v>178</v>
      </c>
      <c r="E58" s="169" t="s">
        <v>166</v>
      </c>
      <c r="F58" s="169" t="s">
        <v>179</v>
      </c>
      <c r="G58" s="178">
        <f>SUM(H59:H62)</f>
        <v>6.88</v>
      </c>
      <c r="H58" s="178">
        <f>TRUNC(G58 * VALUE(SUBSTITUTE(F58,"QTD: ","")), 2)</f>
        <v>1528.8</v>
      </c>
      <c r="I58" s="179" t="str">
        <f>IF(ROUND(ABS(G58-Orçamento!G25),2)&lt;0.01,"OK","DIVERGENTE")</f>
        <v>OK</v>
      </c>
    </row>
    <row r="59" spans="1:9" ht="75">
      <c r="A59" s="170" t="s">
        <v>151</v>
      </c>
      <c r="B59" s="170" t="s">
        <v>147</v>
      </c>
      <c r="C59" s="170" t="s">
        <v>180</v>
      </c>
      <c r="D59" s="170" t="s">
        <v>181</v>
      </c>
      <c r="E59" s="170" t="s">
        <v>158</v>
      </c>
      <c r="F59" s="170" t="s">
        <v>182</v>
      </c>
      <c r="G59" s="180">
        <v>104.24</v>
      </c>
      <c r="H59" s="180">
        <f t="shared" ref="H59:H62" si="6">TRUNC(F59*G59,2)</f>
        <v>0.74</v>
      </c>
      <c r="I59" s="181" t="str">
        <f>IFERROR(IF(ROUND(G59, 2) &lt;&gt; ROUND(VLOOKUP("C"&amp;C59,C:G, 5, FALSE), 2), "VALOR AUXILIAR DIVERGENTE", "OK"), "NÃO ENCONTRADO")</f>
        <v>OK</v>
      </c>
    </row>
    <row r="60" spans="1:9" ht="75">
      <c r="A60" s="170" t="s">
        <v>151</v>
      </c>
      <c r="B60" s="170" t="s">
        <v>147</v>
      </c>
      <c r="C60" s="170" t="s">
        <v>183</v>
      </c>
      <c r="D60" s="170" t="s">
        <v>184</v>
      </c>
      <c r="E60" s="170" t="s">
        <v>154</v>
      </c>
      <c r="F60" s="170" t="s">
        <v>185</v>
      </c>
      <c r="G60" s="180">
        <v>396.81</v>
      </c>
      <c r="H60" s="180">
        <f t="shared" si="6"/>
        <v>4.3899999999999997</v>
      </c>
      <c r="I60" s="181" t="str">
        <f>IFERROR(IF(ROUND(G60, 2) &lt;&gt; ROUND(VLOOKUP("C"&amp;C60,C:G, 5, FALSE), 2), "VALOR AUXILIAR DIVERGENTE", "OK"), "NÃO ENCONTRADO")</f>
        <v>OK</v>
      </c>
    </row>
    <row r="61" spans="1:9" ht="45">
      <c r="A61" s="170" t="s">
        <v>151</v>
      </c>
      <c r="B61" s="170" t="s">
        <v>147</v>
      </c>
      <c r="C61" s="170" t="s">
        <v>186</v>
      </c>
      <c r="D61" s="170" t="s">
        <v>187</v>
      </c>
      <c r="E61" s="170" t="s">
        <v>158</v>
      </c>
      <c r="F61" s="170" t="s">
        <v>188</v>
      </c>
      <c r="G61" s="180">
        <v>115.87</v>
      </c>
      <c r="H61" s="180">
        <f t="shared" si="6"/>
        <v>0.62</v>
      </c>
      <c r="I61" s="181" t="str">
        <f>IFERROR(IF(ROUND(G61, 2) &lt;&gt; ROUND(VLOOKUP("C"&amp;C61,C:G, 5, FALSE), 2), "VALOR AUXILIAR DIVERGENTE", "OK"), "NÃO ENCONTRADO")</f>
        <v>OK</v>
      </c>
    </row>
    <row r="62" spans="1:9" ht="45">
      <c r="A62" s="170" t="s">
        <v>151</v>
      </c>
      <c r="B62" s="170" t="s">
        <v>147</v>
      </c>
      <c r="C62" s="170" t="s">
        <v>189</v>
      </c>
      <c r="D62" s="170" t="s">
        <v>190</v>
      </c>
      <c r="E62" s="170" t="s">
        <v>154</v>
      </c>
      <c r="F62" s="170" t="s">
        <v>191</v>
      </c>
      <c r="G62" s="180">
        <v>280.43</v>
      </c>
      <c r="H62" s="180">
        <f t="shared" si="6"/>
        <v>1.1299999999999999</v>
      </c>
      <c r="I62" s="181" t="str">
        <f>IFERROR(IF(ROUND(G62, 2) &lt;&gt; ROUND(VLOOKUP("C"&amp;C62,C:G, 5, FALSE), 2), "VALOR AUXILIAR DIVERGENTE", "OK"), "NÃO ENCONTRADO")</f>
        <v>OK</v>
      </c>
    </row>
    <row r="63" spans="1:9">
      <c r="A63" s="171" t="s">
        <v>36</v>
      </c>
      <c r="B63" s="171" t="s">
        <v>36</v>
      </c>
      <c r="C63" s="171" t="s">
        <v>36</v>
      </c>
      <c r="D63" s="171" t="s">
        <v>36</v>
      </c>
      <c r="E63" s="171" t="s">
        <v>36</v>
      </c>
      <c r="F63" s="171" t="s">
        <v>36</v>
      </c>
      <c r="G63" s="182" t="s">
        <v>36</v>
      </c>
      <c r="H63" s="182" t="s">
        <v>36</v>
      </c>
      <c r="I63" s="183" t="s">
        <v>36</v>
      </c>
    </row>
    <row r="64" spans="1:9" ht="45">
      <c r="A64" s="169" t="s">
        <v>192</v>
      </c>
      <c r="B64" s="169" t="s">
        <v>147</v>
      </c>
      <c r="C64" s="169" t="s">
        <v>193</v>
      </c>
      <c r="D64" s="169" t="s">
        <v>194</v>
      </c>
      <c r="E64" s="169" t="s">
        <v>195</v>
      </c>
      <c r="F64" s="169" t="s">
        <v>196</v>
      </c>
      <c r="G64" s="178">
        <f>SUM(H65:H66)</f>
        <v>2.09</v>
      </c>
      <c r="H64" s="178">
        <f>TRUNC(G64 * VALUE(SUBSTITUTE(F64,"QTD: ","")), 2)</f>
        <v>4644.18</v>
      </c>
      <c r="I64" s="179" t="str">
        <f>IF(ROUND(ABS(G64-Orçamento!G26),2)&lt;0.01,"OK","DIVERGENTE")</f>
        <v>OK</v>
      </c>
    </row>
    <row r="65" spans="1:9" ht="75">
      <c r="A65" s="170" t="s">
        <v>151</v>
      </c>
      <c r="B65" s="170" t="s">
        <v>147</v>
      </c>
      <c r="C65" s="170" t="s">
        <v>180</v>
      </c>
      <c r="D65" s="170" t="s">
        <v>181</v>
      </c>
      <c r="E65" s="170" t="s">
        <v>158</v>
      </c>
      <c r="F65" s="170" t="s">
        <v>197</v>
      </c>
      <c r="G65" s="180">
        <v>104.24</v>
      </c>
      <c r="H65" s="180">
        <f t="shared" ref="H65:H66" si="7">TRUNC(F65*G65,2)</f>
        <v>0.18</v>
      </c>
      <c r="I65" s="181" t="str">
        <f>IFERROR(IF(ROUND(G65, 2) &lt;&gt; ROUND(VLOOKUP("C"&amp;C65,C:G, 5, FALSE), 2), "VALOR AUXILIAR DIVERGENTE", "OK"), "NÃO ENCONTRADO")</f>
        <v>OK</v>
      </c>
    </row>
    <row r="66" spans="1:9" ht="75">
      <c r="A66" s="170" t="s">
        <v>151</v>
      </c>
      <c r="B66" s="170" t="s">
        <v>147</v>
      </c>
      <c r="C66" s="170" t="s">
        <v>183</v>
      </c>
      <c r="D66" s="170" t="s">
        <v>184</v>
      </c>
      <c r="E66" s="170" t="s">
        <v>154</v>
      </c>
      <c r="F66" s="170" t="s">
        <v>198</v>
      </c>
      <c r="G66" s="180">
        <v>396.81</v>
      </c>
      <c r="H66" s="180">
        <f t="shared" si="7"/>
        <v>1.91</v>
      </c>
      <c r="I66" s="181" t="str">
        <f>IFERROR(IF(ROUND(G66, 2) &lt;&gt; ROUND(VLOOKUP("C"&amp;C66,C:G, 5, FALSE), 2), "VALOR AUXILIAR DIVERGENTE", "OK"), "NÃO ENCONTRADO")</f>
        <v>OK</v>
      </c>
    </row>
    <row r="67" spans="1:9">
      <c r="A67" s="171" t="s">
        <v>36</v>
      </c>
      <c r="B67" s="171" t="s">
        <v>36</v>
      </c>
      <c r="C67" s="171" t="s">
        <v>36</v>
      </c>
      <c r="D67" s="171" t="s">
        <v>36</v>
      </c>
      <c r="E67" s="171" t="s">
        <v>36</v>
      </c>
      <c r="F67" s="171" t="s">
        <v>36</v>
      </c>
      <c r="G67" s="182" t="s">
        <v>36</v>
      </c>
      <c r="H67" s="182" t="s">
        <v>36</v>
      </c>
      <c r="I67" s="183" t="s">
        <v>36</v>
      </c>
    </row>
    <row r="68" spans="1:9" ht="30">
      <c r="A68" s="169" t="s">
        <v>199</v>
      </c>
      <c r="B68" s="169" t="s">
        <v>10</v>
      </c>
      <c r="C68" s="169" t="s">
        <v>200</v>
      </c>
      <c r="D68" s="169" t="s">
        <v>201</v>
      </c>
      <c r="E68" s="169" t="s">
        <v>166</v>
      </c>
      <c r="F68" s="169" t="s">
        <v>179</v>
      </c>
      <c r="G68" s="178">
        <f>SUM(H69)</f>
        <v>31.37</v>
      </c>
      <c r="H68" s="178">
        <f>TRUNC(G68 * VALUE(SUBSTITUTE(F68,"QTD: ","")), 2)</f>
        <v>6970.72</v>
      </c>
      <c r="I68" s="179" t="str">
        <f>IF(ROUND(ABS(G68-Orçamento!G27),2)&lt;0.01,"OK","DIVERGENTE")</f>
        <v>OK</v>
      </c>
    </row>
    <row r="69" spans="1:9" ht="30">
      <c r="A69" s="170" t="s">
        <v>18</v>
      </c>
      <c r="B69" s="170" t="s">
        <v>10</v>
      </c>
      <c r="C69" s="170" t="s">
        <v>202</v>
      </c>
      <c r="D69" s="170" t="s">
        <v>203</v>
      </c>
      <c r="E69" s="170" t="s">
        <v>166</v>
      </c>
      <c r="F69" s="170" t="s">
        <v>31</v>
      </c>
      <c r="G69" s="180">
        <v>31.37</v>
      </c>
      <c r="H69" s="180">
        <f>ROUND(F69*G69,2)</f>
        <v>31.37</v>
      </c>
      <c r="I69" s="181"/>
    </row>
    <row r="70" spans="1:9">
      <c r="A70" s="171" t="s">
        <v>36</v>
      </c>
      <c r="B70" s="171" t="s">
        <v>36</v>
      </c>
      <c r="C70" s="171" t="s">
        <v>36</v>
      </c>
      <c r="D70" s="171" t="s">
        <v>36</v>
      </c>
      <c r="E70" s="171" t="s">
        <v>36</v>
      </c>
      <c r="F70" s="171" t="s">
        <v>36</v>
      </c>
      <c r="G70" s="182" t="s">
        <v>36</v>
      </c>
      <c r="H70" s="182" t="s">
        <v>36</v>
      </c>
      <c r="I70" s="183" t="s">
        <v>36</v>
      </c>
    </row>
    <row r="71" spans="1:9" ht="60">
      <c r="A71" s="169" t="s">
        <v>204</v>
      </c>
      <c r="B71" s="169" t="s">
        <v>147</v>
      </c>
      <c r="C71" s="169" t="s">
        <v>205</v>
      </c>
      <c r="D71" s="169" t="s">
        <v>206</v>
      </c>
      <c r="E71" s="169" t="s">
        <v>14</v>
      </c>
      <c r="F71" s="169" t="s">
        <v>150</v>
      </c>
      <c r="G71" s="178">
        <f>SUM(H72:H75)</f>
        <v>1.0900000000000001</v>
      </c>
      <c r="H71" s="178">
        <f>TRUNC(G71 * VALUE(SUBSTITUTE(F71,"QTD: ","")), 2)</f>
        <v>437.66</v>
      </c>
      <c r="I71" s="179" t="str">
        <f>IF(ROUND(ABS(G71-Orçamento!G28),2)&lt;0.01,"OK","DIVERGENTE")</f>
        <v>OK</v>
      </c>
    </row>
    <row r="72" spans="1:9" ht="45">
      <c r="A72" s="170" t="s">
        <v>151</v>
      </c>
      <c r="B72" s="170" t="s">
        <v>147</v>
      </c>
      <c r="C72" s="170" t="s">
        <v>207</v>
      </c>
      <c r="D72" s="170" t="s">
        <v>208</v>
      </c>
      <c r="E72" s="170" t="s">
        <v>158</v>
      </c>
      <c r="F72" s="170" t="s">
        <v>209</v>
      </c>
      <c r="G72" s="180">
        <v>0.64</v>
      </c>
      <c r="H72" s="180">
        <f t="shared" ref="H72:H75" si="8">TRUNC(F72*G72,2)</f>
        <v>0</v>
      </c>
      <c r="I72" s="181" t="str">
        <f>IFERROR(IF(ROUND(G72, 2) &lt;&gt; ROUND(VLOOKUP("C"&amp;C72,C:G, 5, FALSE), 2), "VALOR AUXILIAR DIVERGENTE", "OK"), "NÃO ENCONTRADO")</f>
        <v>OK</v>
      </c>
    </row>
    <row r="73" spans="1:9" ht="60">
      <c r="A73" s="170" t="s">
        <v>151</v>
      </c>
      <c r="B73" s="170" t="s">
        <v>147</v>
      </c>
      <c r="C73" s="170" t="s">
        <v>210</v>
      </c>
      <c r="D73" s="170" t="s">
        <v>211</v>
      </c>
      <c r="E73" s="170" t="s">
        <v>154</v>
      </c>
      <c r="F73" s="170" t="s">
        <v>212</v>
      </c>
      <c r="G73" s="180">
        <v>10.41</v>
      </c>
      <c r="H73" s="180">
        <f t="shared" si="8"/>
        <v>0.05</v>
      </c>
      <c r="I73" s="181" t="str">
        <f>IFERROR(IF(ROUND(G73, 2) &lt;&gt; ROUND(VLOOKUP("C"&amp;C73,C:G, 5, FALSE), 2), "VALOR AUXILIAR DIVERGENTE", "OK"), "NÃO ENCONTRADO")</f>
        <v>OK</v>
      </c>
    </row>
    <row r="74" spans="1:9" ht="30">
      <c r="A74" s="170" t="s">
        <v>151</v>
      </c>
      <c r="B74" s="170" t="s">
        <v>147</v>
      </c>
      <c r="C74" s="170" t="s">
        <v>213</v>
      </c>
      <c r="D74" s="170" t="s">
        <v>214</v>
      </c>
      <c r="E74" s="170" t="s">
        <v>22</v>
      </c>
      <c r="F74" s="170" t="s">
        <v>215</v>
      </c>
      <c r="G74" s="180">
        <v>32.18</v>
      </c>
      <c r="H74" s="180">
        <f t="shared" si="8"/>
        <v>0.48</v>
      </c>
      <c r="I74" s="181" t="str">
        <f>IFERROR(IF(ROUND(G74, 2) &lt;&gt; ROUND(VLOOKUP("C"&amp;C74,C:G, 5, FALSE), 2), "VALOR AUXILIAR DIVERGENTE", "OK"), "NÃO ENCONTRADO")</f>
        <v>OK</v>
      </c>
    </row>
    <row r="75" spans="1:9" ht="30">
      <c r="A75" s="170" t="s">
        <v>151</v>
      </c>
      <c r="B75" s="170" t="s">
        <v>147</v>
      </c>
      <c r="C75" s="170" t="s">
        <v>216</v>
      </c>
      <c r="D75" s="170" t="s">
        <v>217</v>
      </c>
      <c r="E75" s="170" t="s">
        <v>22</v>
      </c>
      <c r="F75" s="170" t="s">
        <v>215</v>
      </c>
      <c r="G75" s="180">
        <v>37.26</v>
      </c>
      <c r="H75" s="180">
        <f t="shared" si="8"/>
        <v>0.56000000000000005</v>
      </c>
      <c r="I75" s="181" t="str">
        <f>IFERROR(IF(ROUND(G75, 2) &lt;&gt; ROUND(VLOOKUP("C"&amp;C75,C:G, 5, FALSE), 2), "VALOR AUXILIAR DIVERGENTE", "OK"), "NÃO ENCONTRADO")</f>
        <v>OK</v>
      </c>
    </row>
    <row r="76" spans="1:9">
      <c r="A76" s="171" t="s">
        <v>36</v>
      </c>
      <c r="B76" s="171" t="s">
        <v>36</v>
      </c>
      <c r="C76" s="171" t="s">
        <v>36</v>
      </c>
      <c r="D76" s="171" t="s">
        <v>36</v>
      </c>
      <c r="E76" s="171" t="s">
        <v>36</v>
      </c>
      <c r="F76" s="171" t="s">
        <v>36</v>
      </c>
      <c r="G76" s="182" t="s">
        <v>36</v>
      </c>
      <c r="H76" s="182" t="s">
        <v>36</v>
      </c>
      <c r="I76" s="183" t="s">
        <v>36</v>
      </c>
    </row>
    <row r="77" spans="1:9" ht="45">
      <c r="A77" s="169" t="s">
        <v>218</v>
      </c>
      <c r="B77" s="169" t="s">
        <v>147</v>
      </c>
      <c r="C77" s="169" t="s">
        <v>219</v>
      </c>
      <c r="D77" s="169" t="s">
        <v>220</v>
      </c>
      <c r="E77" s="169" t="s">
        <v>166</v>
      </c>
      <c r="F77" s="169" t="s">
        <v>221</v>
      </c>
      <c r="G77" s="178">
        <f>SUM(H78:H79)</f>
        <v>83.84</v>
      </c>
      <c r="H77" s="178">
        <f>TRUNC(G77 * VALUE(SUBSTITUTE(F77,"QTD: ","")), 2)</f>
        <v>335.36</v>
      </c>
      <c r="I77" s="179" t="str">
        <f>IF(ROUND(ABS(G77-Orçamento!G30),2)&lt;0.01,"OK","DIVERGENTE")</f>
        <v>OK</v>
      </c>
    </row>
    <row r="78" spans="1:9" ht="30">
      <c r="A78" s="170" t="s">
        <v>151</v>
      </c>
      <c r="B78" s="170" t="s">
        <v>147</v>
      </c>
      <c r="C78" s="170" t="s">
        <v>213</v>
      </c>
      <c r="D78" s="170" t="s">
        <v>214</v>
      </c>
      <c r="E78" s="170" t="s">
        <v>22</v>
      </c>
      <c r="F78" s="170" t="s">
        <v>222</v>
      </c>
      <c r="G78" s="180">
        <v>32.18</v>
      </c>
      <c r="H78" s="180">
        <f t="shared" ref="H78:H79" si="9">TRUNC(F78*G78,2)</f>
        <v>70.650000000000006</v>
      </c>
      <c r="I78" s="181" t="str">
        <f>IFERROR(IF(ROUND(G78, 2) &lt;&gt; ROUND(VLOOKUP("C"&amp;C78,C:G, 5, FALSE), 2), "VALOR AUXILIAR DIVERGENTE", "OK"), "NÃO ENCONTRADO")</f>
        <v>OK</v>
      </c>
    </row>
    <row r="79" spans="1:9" ht="30">
      <c r="A79" s="170" t="s">
        <v>151</v>
      </c>
      <c r="B79" s="170" t="s">
        <v>147</v>
      </c>
      <c r="C79" s="170" t="s">
        <v>216</v>
      </c>
      <c r="D79" s="170" t="s">
        <v>217</v>
      </c>
      <c r="E79" s="170" t="s">
        <v>22</v>
      </c>
      <c r="F79" s="170" t="s">
        <v>223</v>
      </c>
      <c r="G79" s="180">
        <v>37.26</v>
      </c>
      <c r="H79" s="180">
        <f t="shared" si="9"/>
        <v>13.19</v>
      </c>
      <c r="I79" s="181" t="str">
        <f>IFERROR(IF(ROUND(G79, 2) &lt;&gt; ROUND(VLOOKUP("C"&amp;C79,C:G, 5, FALSE), 2), "VALOR AUXILIAR DIVERGENTE", "OK"), "NÃO ENCONTRADO")</f>
        <v>OK</v>
      </c>
    </row>
    <row r="80" spans="1:9">
      <c r="A80" s="171" t="s">
        <v>36</v>
      </c>
      <c r="B80" s="171" t="s">
        <v>36</v>
      </c>
      <c r="C80" s="171" t="s">
        <v>36</v>
      </c>
      <c r="D80" s="171" t="s">
        <v>36</v>
      </c>
      <c r="E80" s="171" t="s">
        <v>36</v>
      </c>
      <c r="F80" s="171" t="s">
        <v>36</v>
      </c>
      <c r="G80" s="182" t="s">
        <v>36</v>
      </c>
      <c r="H80" s="182" t="s">
        <v>36</v>
      </c>
      <c r="I80" s="183" t="s">
        <v>36</v>
      </c>
    </row>
    <row r="81" spans="1:9" ht="45">
      <c r="A81" s="169" t="s">
        <v>224</v>
      </c>
      <c r="B81" s="169" t="s">
        <v>76</v>
      </c>
      <c r="C81" s="169" t="s">
        <v>225</v>
      </c>
      <c r="D81" s="169" t="s">
        <v>226</v>
      </c>
      <c r="E81" s="169" t="s">
        <v>166</v>
      </c>
      <c r="F81" s="169" t="s">
        <v>221</v>
      </c>
      <c r="G81" s="178">
        <f>SUM(H82:H83)</f>
        <v>170.76</v>
      </c>
      <c r="H81" s="178">
        <f>TRUNC(G81 * VALUE(SUBSTITUTE(F81,"QTD: ","")), 2)</f>
        <v>683.04</v>
      </c>
      <c r="I81" s="179" t="str">
        <f>IF(ROUND(ABS(G81-Orçamento!G31),2)&lt;0.01,"OK","DIVERGENTE")</f>
        <v>OK</v>
      </c>
    </row>
    <row r="82" spans="1:9" ht="30">
      <c r="A82" s="170" t="s">
        <v>18</v>
      </c>
      <c r="B82" s="170" t="s">
        <v>76</v>
      </c>
      <c r="C82" s="170" t="s">
        <v>84</v>
      </c>
      <c r="D82" s="170" t="s">
        <v>85</v>
      </c>
      <c r="E82" s="170" t="s">
        <v>22</v>
      </c>
      <c r="F82" s="170" t="s">
        <v>1208</v>
      </c>
      <c r="G82" s="180">
        <v>27.12</v>
      </c>
      <c r="H82" s="180">
        <f t="shared" ref="H82:H83" si="10">ROUND(F82*G82,2)</f>
        <v>47.2</v>
      </c>
      <c r="I82" s="181"/>
    </row>
    <row r="83" spans="1:9" ht="30">
      <c r="A83" s="170" t="s">
        <v>18</v>
      </c>
      <c r="B83" s="170" t="s">
        <v>76</v>
      </c>
      <c r="C83" s="170" t="s">
        <v>227</v>
      </c>
      <c r="D83" s="170" t="s">
        <v>228</v>
      </c>
      <c r="E83" s="170" t="s">
        <v>229</v>
      </c>
      <c r="F83" s="170" t="s">
        <v>230</v>
      </c>
      <c r="G83" s="180">
        <v>494.25</v>
      </c>
      <c r="H83" s="180">
        <f t="shared" si="10"/>
        <v>123.56</v>
      </c>
      <c r="I83" s="181"/>
    </row>
    <row r="84" spans="1:9">
      <c r="A84" s="171" t="s">
        <v>36</v>
      </c>
      <c r="B84" s="171" t="s">
        <v>36</v>
      </c>
      <c r="C84" s="171" t="s">
        <v>36</v>
      </c>
      <c r="D84" s="171" t="s">
        <v>36</v>
      </c>
      <c r="E84" s="171" t="s">
        <v>36</v>
      </c>
      <c r="F84" s="171" t="s">
        <v>36</v>
      </c>
      <c r="G84" s="182" t="s">
        <v>36</v>
      </c>
      <c r="H84" s="182" t="s">
        <v>36</v>
      </c>
      <c r="I84" s="183" t="s">
        <v>36</v>
      </c>
    </row>
    <row r="85" spans="1:9" ht="31.5">
      <c r="A85" s="172" t="s">
        <v>231</v>
      </c>
      <c r="B85" s="172"/>
      <c r="C85" s="172"/>
      <c r="D85" s="172" t="s">
        <v>232</v>
      </c>
      <c r="E85" s="172"/>
      <c r="F85" s="172"/>
      <c r="G85" s="184"/>
      <c r="H85" s="184">
        <f>SUMIFS(H8:H84,A8:A84,"2.*",A8:A84,"&lt;&gt;INSUMO",A8:A84,"&lt;&gt;AUXILIAR*")</f>
        <v>24392.190000000002</v>
      </c>
      <c r="I85" s="185"/>
    </row>
    <row r="86" spans="1:9">
      <c r="A86" s="171" t="s">
        <v>36</v>
      </c>
      <c r="B86" s="171" t="s">
        <v>36</v>
      </c>
      <c r="C86" s="171" t="s">
        <v>36</v>
      </c>
      <c r="D86" s="171" t="s">
        <v>36</v>
      </c>
      <c r="E86" s="171" t="s">
        <v>36</v>
      </c>
      <c r="F86" s="171" t="s">
        <v>36</v>
      </c>
      <c r="G86" s="182" t="s">
        <v>36</v>
      </c>
      <c r="H86" s="182" t="s">
        <v>36</v>
      </c>
      <c r="I86" s="183" t="s">
        <v>36</v>
      </c>
    </row>
    <row r="87" spans="1:9" ht="30">
      <c r="A87" s="169" t="s">
        <v>233</v>
      </c>
      <c r="B87" s="169" t="s">
        <v>234</v>
      </c>
      <c r="C87" s="169" t="s">
        <v>235</v>
      </c>
      <c r="D87" s="169" t="s">
        <v>236</v>
      </c>
      <c r="E87" s="169" t="s">
        <v>237</v>
      </c>
      <c r="F87" s="169" t="s">
        <v>238</v>
      </c>
      <c r="G87" s="178">
        <f>SUM(H88:H93)</f>
        <v>6363.36</v>
      </c>
      <c r="H87" s="178">
        <f>TRUNC(G87 * VALUE(SUBSTITUTE(F87,"QTD: ","")), 2)</f>
        <v>6363.36</v>
      </c>
      <c r="I87" s="179" t="str">
        <f>IF(ROUND(ABS(G87-Orçamento!G35),2)&lt;0.01,"OK","DIVERGENTE")</f>
        <v>OK</v>
      </c>
    </row>
    <row r="88" spans="1:9" ht="30">
      <c r="A88" s="170" t="s">
        <v>151</v>
      </c>
      <c r="B88" s="170" t="s">
        <v>10</v>
      </c>
      <c r="C88" s="170" t="s">
        <v>239</v>
      </c>
      <c r="D88" s="170" t="s">
        <v>240</v>
      </c>
      <c r="E88" s="170" t="s">
        <v>133</v>
      </c>
      <c r="F88" s="170" t="s">
        <v>241</v>
      </c>
      <c r="G88" s="180">
        <v>2.56</v>
      </c>
      <c r="H88" s="180">
        <f t="shared" ref="H88:H93" si="11">ROUND(F88*G88,2)</f>
        <v>1536</v>
      </c>
      <c r="I88" s="181" t="str">
        <f>IFERROR(IF(ROUND(G88, 2) &lt;&gt; ROUND(VLOOKUP("C"&amp;C88,C:G, 5, FALSE), 2), "VALOR AUXILIAR DIVERGENTE", "OK"), "NÃO ENCONTRADO")</f>
        <v>OK</v>
      </c>
    </row>
    <row r="89" spans="1:9" ht="30">
      <c r="A89" s="170" t="s">
        <v>151</v>
      </c>
      <c r="B89" s="170" t="s">
        <v>10</v>
      </c>
      <c r="C89" s="170" t="s">
        <v>242</v>
      </c>
      <c r="D89" s="170" t="s">
        <v>243</v>
      </c>
      <c r="E89" s="170" t="s">
        <v>166</v>
      </c>
      <c r="F89" s="170" t="s">
        <v>244</v>
      </c>
      <c r="G89" s="180">
        <v>262.89999999999998</v>
      </c>
      <c r="H89" s="180">
        <f t="shared" si="11"/>
        <v>68.349999999999994</v>
      </c>
      <c r="I89" s="181" t="str">
        <f>IFERROR(IF(ROUND(G89, 2) &lt;&gt; ROUND(VLOOKUP("C"&amp;C89,C:G, 5, FALSE), 2), "VALOR AUXILIAR DIVERGENTE", "OK"), "NÃO ENCONTRADO")</f>
        <v>OK</v>
      </c>
    </row>
    <row r="90" spans="1:9" ht="30">
      <c r="A90" s="170" t="s">
        <v>18</v>
      </c>
      <c r="B90" s="170" t="s">
        <v>10</v>
      </c>
      <c r="C90" s="170" t="s">
        <v>245</v>
      </c>
      <c r="D90" s="170" t="s">
        <v>246</v>
      </c>
      <c r="E90" s="170" t="s">
        <v>166</v>
      </c>
      <c r="F90" s="170" t="s">
        <v>244</v>
      </c>
      <c r="G90" s="180">
        <v>474.96</v>
      </c>
      <c r="H90" s="180">
        <f t="shared" si="11"/>
        <v>123.49</v>
      </c>
      <c r="I90" s="181"/>
    </row>
    <row r="91" spans="1:9" ht="30">
      <c r="A91" s="170" t="s">
        <v>151</v>
      </c>
      <c r="B91" s="170" t="s">
        <v>10</v>
      </c>
      <c r="C91" s="170" t="s">
        <v>247</v>
      </c>
      <c r="D91" s="170" t="s">
        <v>248</v>
      </c>
      <c r="E91" s="170" t="s">
        <v>133</v>
      </c>
      <c r="F91" s="170" t="s">
        <v>241</v>
      </c>
      <c r="G91" s="180">
        <v>6.8</v>
      </c>
      <c r="H91" s="180">
        <f t="shared" si="11"/>
        <v>4080</v>
      </c>
      <c r="I91" s="181" t="str">
        <f>IFERROR(IF(ROUND(G91, 2) &lt;&gt; ROUND(VLOOKUP("C"&amp;C91,C:G, 5, FALSE), 2), "VALOR AUXILIAR DIVERGENTE", "OK"), "NÃO ENCONTRADO")</f>
        <v>OK</v>
      </c>
    </row>
    <row r="92" spans="1:9" ht="30">
      <c r="A92" s="170" t="s">
        <v>151</v>
      </c>
      <c r="B92" s="170" t="s">
        <v>147</v>
      </c>
      <c r="C92" s="170" t="s">
        <v>216</v>
      </c>
      <c r="D92" s="170" t="s">
        <v>217</v>
      </c>
      <c r="E92" s="170" t="s">
        <v>22</v>
      </c>
      <c r="F92" s="170" t="s">
        <v>249</v>
      </c>
      <c r="G92" s="180">
        <v>37.26</v>
      </c>
      <c r="H92" s="180">
        <f t="shared" si="11"/>
        <v>298.08</v>
      </c>
      <c r="I92" s="181" t="str">
        <f>IFERROR(IF(ROUND(G92, 2) &lt;&gt; ROUND(VLOOKUP("C"&amp;C92,C:G, 5, FALSE), 2), "VALOR AUXILIAR DIVERGENTE", "OK"), "NÃO ENCONTRADO")</f>
        <v>OK</v>
      </c>
    </row>
    <row r="93" spans="1:9" ht="30">
      <c r="A93" s="170" t="s">
        <v>151</v>
      </c>
      <c r="B93" s="170" t="s">
        <v>147</v>
      </c>
      <c r="C93" s="170" t="s">
        <v>213</v>
      </c>
      <c r="D93" s="170" t="s">
        <v>214</v>
      </c>
      <c r="E93" s="170" t="s">
        <v>22</v>
      </c>
      <c r="F93" s="170" t="s">
        <v>249</v>
      </c>
      <c r="G93" s="180">
        <v>32.18</v>
      </c>
      <c r="H93" s="180">
        <f t="shared" si="11"/>
        <v>257.44</v>
      </c>
      <c r="I93" s="181" t="str">
        <f>IFERROR(IF(ROUND(G93, 2) &lt;&gt; ROUND(VLOOKUP("C"&amp;C93,C:G, 5, FALSE), 2), "VALOR AUXILIAR DIVERGENTE", "OK"), "NÃO ENCONTRADO")</f>
        <v>OK</v>
      </c>
    </row>
    <row r="94" spans="1:9">
      <c r="A94" s="171" t="s">
        <v>36</v>
      </c>
      <c r="B94" s="171" t="s">
        <v>36</v>
      </c>
      <c r="C94" s="171" t="s">
        <v>36</v>
      </c>
      <c r="D94" s="171" t="s">
        <v>36</v>
      </c>
      <c r="E94" s="171" t="s">
        <v>36</v>
      </c>
      <c r="F94" s="171" t="s">
        <v>36</v>
      </c>
      <c r="G94" s="182" t="s">
        <v>36</v>
      </c>
      <c r="H94" s="182" t="s">
        <v>36</v>
      </c>
      <c r="I94" s="183" t="s">
        <v>36</v>
      </c>
    </row>
    <row r="95" spans="1:9" ht="30">
      <c r="A95" s="169" t="s">
        <v>250</v>
      </c>
      <c r="B95" s="169" t="s">
        <v>234</v>
      </c>
      <c r="C95" s="169" t="s">
        <v>251</v>
      </c>
      <c r="D95" s="169" t="s">
        <v>252</v>
      </c>
      <c r="E95" s="169" t="s">
        <v>237</v>
      </c>
      <c r="F95" s="169" t="s">
        <v>238</v>
      </c>
      <c r="G95" s="178">
        <f>SUM(H96:H101)</f>
        <v>1853.13</v>
      </c>
      <c r="H95" s="178">
        <f>TRUNC(G95 * VALUE(SUBSTITUTE(F95,"QTD: ","")), 2)</f>
        <v>1853.13</v>
      </c>
      <c r="I95" s="179" t="str">
        <f>IF(ROUND(ABS(G95-Orçamento!G36),2)&lt;0.01,"OK","DIVERGENTE")</f>
        <v>OK</v>
      </c>
    </row>
    <row r="96" spans="1:9" ht="30">
      <c r="A96" s="170" t="s">
        <v>151</v>
      </c>
      <c r="B96" s="170" t="s">
        <v>10</v>
      </c>
      <c r="C96" s="170" t="s">
        <v>239</v>
      </c>
      <c r="D96" s="170" t="s">
        <v>240</v>
      </c>
      <c r="E96" s="170" t="s">
        <v>133</v>
      </c>
      <c r="F96" s="170" t="s">
        <v>254</v>
      </c>
      <c r="G96" s="180">
        <v>2.56</v>
      </c>
      <c r="H96" s="180">
        <f t="shared" ref="H96:H101" si="12">ROUND(F96*G96,2)</f>
        <v>460.8</v>
      </c>
      <c r="I96" s="181" t="str">
        <f>IFERROR(IF(ROUND(G96, 2) &lt;&gt; ROUND(VLOOKUP("C"&amp;C96,C:G, 5, FALSE), 2), "VALOR AUXILIAR DIVERGENTE", "OK"), "NÃO ENCONTRADO")</f>
        <v>OK</v>
      </c>
    </row>
    <row r="97" spans="1:9" ht="30">
      <c r="A97" s="170" t="s">
        <v>151</v>
      </c>
      <c r="B97" s="170" t="s">
        <v>10</v>
      </c>
      <c r="C97" s="170" t="s">
        <v>242</v>
      </c>
      <c r="D97" s="170" t="s">
        <v>243</v>
      </c>
      <c r="E97" s="170" t="s">
        <v>166</v>
      </c>
      <c r="F97" s="170" t="s">
        <v>255</v>
      </c>
      <c r="G97" s="180">
        <v>262.89999999999998</v>
      </c>
      <c r="H97" s="180">
        <f t="shared" si="12"/>
        <v>23.66</v>
      </c>
      <c r="I97" s="181" t="str">
        <f>IFERROR(IF(ROUND(G97, 2) &lt;&gt; ROUND(VLOOKUP("C"&amp;C97,C:G, 5, FALSE), 2), "VALOR AUXILIAR DIVERGENTE", "OK"), "NÃO ENCONTRADO")</f>
        <v>OK</v>
      </c>
    </row>
    <row r="98" spans="1:9" ht="30">
      <c r="A98" s="170" t="s">
        <v>18</v>
      </c>
      <c r="B98" s="170" t="s">
        <v>10</v>
      </c>
      <c r="C98" s="170" t="s">
        <v>245</v>
      </c>
      <c r="D98" s="170" t="s">
        <v>246</v>
      </c>
      <c r="E98" s="170" t="s">
        <v>166</v>
      </c>
      <c r="F98" s="170" t="s">
        <v>255</v>
      </c>
      <c r="G98" s="180">
        <v>474.96</v>
      </c>
      <c r="H98" s="180">
        <f t="shared" si="12"/>
        <v>42.75</v>
      </c>
      <c r="I98" s="181"/>
    </row>
    <row r="99" spans="1:9" ht="30">
      <c r="A99" s="170" t="s">
        <v>151</v>
      </c>
      <c r="B99" s="170" t="s">
        <v>10</v>
      </c>
      <c r="C99" s="170" t="s">
        <v>247</v>
      </c>
      <c r="D99" s="170" t="s">
        <v>248</v>
      </c>
      <c r="E99" s="170" t="s">
        <v>133</v>
      </c>
      <c r="F99" s="170" t="s">
        <v>254</v>
      </c>
      <c r="G99" s="180">
        <v>6.8</v>
      </c>
      <c r="H99" s="180">
        <f t="shared" si="12"/>
        <v>1224</v>
      </c>
      <c r="I99" s="181" t="str">
        <f>IFERROR(IF(ROUND(G99, 2) &lt;&gt; ROUND(VLOOKUP("C"&amp;C99,C:G, 5, FALSE), 2), "VALOR AUXILIAR DIVERGENTE", "OK"), "NÃO ENCONTRADO")</f>
        <v>OK</v>
      </c>
    </row>
    <row r="100" spans="1:9" ht="30">
      <c r="A100" s="170" t="s">
        <v>151</v>
      </c>
      <c r="B100" s="170" t="s">
        <v>147</v>
      </c>
      <c r="C100" s="170" t="s">
        <v>216</v>
      </c>
      <c r="D100" s="170" t="s">
        <v>217</v>
      </c>
      <c r="E100" s="170" t="s">
        <v>22</v>
      </c>
      <c r="F100" s="170" t="s">
        <v>256</v>
      </c>
      <c r="G100" s="180">
        <v>37.26</v>
      </c>
      <c r="H100" s="180">
        <f t="shared" si="12"/>
        <v>53.65</v>
      </c>
      <c r="I100" s="181" t="str">
        <f>IFERROR(IF(ROUND(G100, 2) &lt;&gt; ROUND(VLOOKUP("C"&amp;C100,C:G, 5, FALSE), 2), "VALOR AUXILIAR DIVERGENTE", "OK"), "NÃO ENCONTRADO")</f>
        <v>OK</v>
      </c>
    </row>
    <row r="101" spans="1:9" ht="30">
      <c r="A101" s="170" t="s">
        <v>151</v>
      </c>
      <c r="B101" s="170" t="s">
        <v>147</v>
      </c>
      <c r="C101" s="170" t="s">
        <v>213</v>
      </c>
      <c r="D101" s="170" t="s">
        <v>214</v>
      </c>
      <c r="E101" s="170" t="s">
        <v>22</v>
      </c>
      <c r="F101" s="170" t="s">
        <v>257</v>
      </c>
      <c r="G101" s="180">
        <v>32.18</v>
      </c>
      <c r="H101" s="180">
        <f t="shared" si="12"/>
        <v>48.27</v>
      </c>
      <c r="I101" s="181" t="str">
        <f>IFERROR(IF(ROUND(G101, 2) &lt;&gt; ROUND(VLOOKUP("C"&amp;C101,C:G, 5, FALSE), 2), "VALOR AUXILIAR DIVERGENTE", "OK"), "NÃO ENCONTRADO")</f>
        <v>OK</v>
      </c>
    </row>
    <row r="102" spans="1:9">
      <c r="A102" s="171" t="s">
        <v>36</v>
      </c>
      <c r="B102" s="171" t="s">
        <v>36</v>
      </c>
      <c r="C102" s="171" t="s">
        <v>36</v>
      </c>
      <c r="D102" s="171" t="s">
        <v>36</v>
      </c>
      <c r="E102" s="171" t="s">
        <v>36</v>
      </c>
      <c r="F102" s="171" t="s">
        <v>36</v>
      </c>
      <c r="G102" s="182" t="s">
        <v>36</v>
      </c>
      <c r="H102" s="182" t="s">
        <v>36</v>
      </c>
      <c r="I102" s="183" t="s">
        <v>36</v>
      </c>
    </row>
    <row r="103" spans="1:9" ht="30">
      <c r="A103" s="169" t="s">
        <v>258</v>
      </c>
      <c r="B103" s="169" t="s">
        <v>234</v>
      </c>
      <c r="C103" s="169" t="s">
        <v>259</v>
      </c>
      <c r="D103" s="169" t="s">
        <v>260</v>
      </c>
      <c r="E103" s="169" t="s">
        <v>237</v>
      </c>
      <c r="F103" s="169" t="s">
        <v>238</v>
      </c>
      <c r="G103" s="178">
        <f>SUM(H104:H109)</f>
        <v>1374.98</v>
      </c>
      <c r="H103" s="178">
        <f>TRUNC(G103 * VALUE(SUBSTITUTE(F103,"QTD: ","")), 2)</f>
        <v>1374.98</v>
      </c>
      <c r="I103" s="179" t="str">
        <f>IF(ROUND(ABS(G103-Orçamento!G37),2)&lt;0.01,"OK","DIVERGENTE")</f>
        <v>OK</v>
      </c>
    </row>
    <row r="104" spans="1:9" ht="30">
      <c r="A104" s="170" t="s">
        <v>151</v>
      </c>
      <c r="B104" s="170" t="s">
        <v>10</v>
      </c>
      <c r="C104" s="170" t="s">
        <v>239</v>
      </c>
      <c r="D104" s="170" t="s">
        <v>240</v>
      </c>
      <c r="E104" s="170" t="s">
        <v>133</v>
      </c>
      <c r="F104" s="170" t="s">
        <v>262</v>
      </c>
      <c r="G104" s="180">
        <v>2.56</v>
      </c>
      <c r="H104" s="180">
        <f t="shared" ref="H104:H109" si="13">ROUND(F104*G104,2)</f>
        <v>307.2</v>
      </c>
      <c r="I104" s="181" t="str">
        <f>IFERROR(IF(ROUND(G104, 2) &lt;&gt; ROUND(VLOOKUP("C"&amp;C104,C:G, 5, FALSE), 2), "VALOR AUXILIAR DIVERGENTE", "OK"), "NÃO ENCONTRADO")</f>
        <v>OK</v>
      </c>
    </row>
    <row r="105" spans="1:9" ht="30">
      <c r="A105" s="170" t="s">
        <v>151</v>
      </c>
      <c r="B105" s="170" t="s">
        <v>10</v>
      </c>
      <c r="C105" s="170" t="s">
        <v>242</v>
      </c>
      <c r="D105" s="170" t="s">
        <v>243</v>
      </c>
      <c r="E105" s="170" t="s">
        <v>166</v>
      </c>
      <c r="F105" s="170" t="s">
        <v>263</v>
      </c>
      <c r="G105" s="180">
        <v>262.89999999999998</v>
      </c>
      <c r="H105" s="180">
        <f t="shared" si="13"/>
        <v>42.06</v>
      </c>
      <c r="I105" s="181" t="str">
        <f>IFERROR(IF(ROUND(G105, 2) &lt;&gt; ROUND(VLOOKUP("C"&amp;C105,C:G, 5, FALSE), 2), "VALOR AUXILIAR DIVERGENTE", "OK"), "NÃO ENCONTRADO")</f>
        <v>OK</v>
      </c>
    </row>
    <row r="106" spans="1:9" ht="30">
      <c r="A106" s="170" t="s">
        <v>18</v>
      </c>
      <c r="B106" s="170" t="s">
        <v>10</v>
      </c>
      <c r="C106" s="170" t="s">
        <v>245</v>
      </c>
      <c r="D106" s="170" t="s">
        <v>246</v>
      </c>
      <c r="E106" s="170" t="s">
        <v>166</v>
      </c>
      <c r="F106" s="170" t="s">
        <v>263</v>
      </c>
      <c r="G106" s="180">
        <v>474.96</v>
      </c>
      <c r="H106" s="180">
        <f t="shared" si="13"/>
        <v>75.989999999999995</v>
      </c>
      <c r="I106" s="181"/>
    </row>
    <row r="107" spans="1:9" ht="30">
      <c r="A107" s="170" t="s">
        <v>151</v>
      </c>
      <c r="B107" s="170" t="s">
        <v>10</v>
      </c>
      <c r="C107" s="170" t="s">
        <v>247</v>
      </c>
      <c r="D107" s="170" t="s">
        <v>248</v>
      </c>
      <c r="E107" s="170" t="s">
        <v>133</v>
      </c>
      <c r="F107" s="170" t="s">
        <v>262</v>
      </c>
      <c r="G107" s="180">
        <v>6.8</v>
      </c>
      <c r="H107" s="180">
        <f t="shared" si="13"/>
        <v>816</v>
      </c>
      <c r="I107" s="181" t="str">
        <f>IFERROR(IF(ROUND(G107, 2) &lt;&gt; ROUND(VLOOKUP("C"&amp;C107,C:G, 5, FALSE), 2), "VALOR AUXILIAR DIVERGENTE", "OK"), "NÃO ENCONTRADO")</f>
        <v>OK</v>
      </c>
    </row>
    <row r="108" spans="1:9" ht="30">
      <c r="A108" s="170" t="s">
        <v>151</v>
      </c>
      <c r="B108" s="170" t="s">
        <v>147</v>
      </c>
      <c r="C108" s="170" t="s">
        <v>216</v>
      </c>
      <c r="D108" s="170" t="s">
        <v>217</v>
      </c>
      <c r="E108" s="170" t="s">
        <v>22</v>
      </c>
      <c r="F108" s="170" t="s">
        <v>264</v>
      </c>
      <c r="G108" s="180">
        <v>37.26</v>
      </c>
      <c r="H108" s="180">
        <f t="shared" si="13"/>
        <v>46.2</v>
      </c>
      <c r="I108" s="181" t="str">
        <f>IFERROR(IF(ROUND(G108, 2) &lt;&gt; ROUND(VLOOKUP("C"&amp;C108,C:G, 5, FALSE), 2), "VALOR AUXILIAR DIVERGENTE", "OK"), "NÃO ENCONTRADO")</f>
        <v>OK</v>
      </c>
    </row>
    <row r="109" spans="1:9" ht="30">
      <c r="A109" s="170" t="s">
        <v>151</v>
      </c>
      <c r="B109" s="170" t="s">
        <v>147</v>
      </c>
      <c r="C109" s="170" t="s">
        <v>213</v>
      </c>
      <c r="D109" s="170" t="s">
        <v>214</v>
      </c>
      <c r="E109" s="170" t="s">
        <v>22</v>
      </c>
      <c r="F109" s="170" t="s">
        <v>265</v>
      </c>
      <c r="G109" s="180">
        <v>32.18</v>
      </c>
      <c r="H109" s="180">
        <f t="shared" si="13"/>
        <v>87.53</v>
      </c>
      <c r="I109" s="181" t="str">
        <f>IFERROR(IF(ROUND(G109, 2) &lt;&gt; ROUND(VLOOKUP("C"&amp;C109,C:G, 5, FALSE), 2), "VALOR AUXILIAR DIVERGENTE", "OK"), "NÃO ENCONTRADO")</f>
        <v>OK</v>
      </c>
    </row>
    <row r="110" spans="1:9">
      <c r="A110" s="171" t="s">
        <v>36</v>
      </c>
      <c r="B110" s="171" t="s">
        <v>36</v>
      </c>
      <c r="C110" s="171" t="s">
        <v>36</v>
      </c>
      <c r="D110" s="171" t="s">
        <v>36</v>
      </c>
      <c r="E110" s="171" t="s">
        <v>36</v>
      </c>
      <c r="F110" s="171" t="s">
        <v>36</v>
      </c>
      <c r="G110" s="182" t="s">
        <v>36</v>
      </c>
      <c r="H110" s="182" t="s">
        <v>36</v>
      </c>
      <c r="I110" s="183" t="s">
        <v>36</v>
      </c>
    </row>
    <row r="111" spans="1:9" ht="30">
      <c r="A111" s="169" t="s">
        <v>266</v>
      </c>
      <c r="B111" s="169" t="s">
        <v>234</v>
      </c>
      <c r="C111" s="169" t="s">
        <v>267</v>
      </c>
      <c r="D111" s="169" t="s">
        <v>268</v>
      </c>
      <c r="E111" s="169" t="s">
        <v>237</v>
      </c>
      <c r="F111" s="169" t="s">
        <v>238</v>
      </c>
      <c r="G111" s="178">
        <f>SUM(H112:H117)</f>
        <v>2874.5899999999997</v>
      </c>
      <c r="H111" s="178">
        <f>TRUNC(G111 * VALUE(SUBSTITUTE(F111,"QTD: ","")), 2)</f>
        <v>2874.59</v>
      </c>
      <c r="I111" s="179" t="str">
        <f>IF(ROUND(ABS(G111-Orçamento!G38),2)&lt;0.01,"OK","DIVERGENTE")</f>
        <v>OK</v>
      </c>
    </row>
    <row r="112" spans="1:9" ht="30">
      <c r="A112" s="170" t="s">
        <v>151</v>
      </c>
      <c r="B112" s="170" t="s">
        <v>10</v>
      </c>
      <c r="C112" s="170" t="s">
        <v>239</v>
      </c>
      <c r="D112" s="170" t="s">
        <v>240</v>
      </c>
      <c r="E112" s="170" t="s">
        <v>133</v>
      </c>
      <c r="F112" s="170" t="s">
        <v>269</v>
      </c>
      <c r="G112" s="180">
        <v>2.56</v>
      </c>
      <c r="H112" s="180">
        <f t="shared" ref="H112:H117" si="14">ROUND(F112*G112,2)</f>
        <v>614.4</v>
      </c>
      <c r="I112" s="181" t="str">
        <f>IFERROR(IF(ROUND(G112, 2) &lt;&gt; ROUND(VLOOKUP("C"&amp;C112,C:G, 5, FALSE), 2), "VALOR AUXILIAR DIVERGENTE", "OK"), "NÃO ENCONTRADO")</f>
        <v>OK</v>
      </c>
    </row>
    <row r="113" spans="1:9" ht="30">
      <c r="A113" s="170" t="s">
        <v>151</v>
      </c>
      <c r="B113" s="170" t="s">
        <v>10</v>
      </c>
      <c r="C113" s="170" t="s">
        <v>242</v>
      </c>
      <c r="D113" s="170" t="s">
        <v>243</v>
      </c>
      <c r="E113" s="170" t="s">
        <v>166</v>
      </c>
      <c r="F113" s="170" t="s">
        <v>270</v>
      </c>
      <c r="G113" s="180">
        <v>262.89999999999998</v>
      </c>
      <c r="H113" s="180">
        <f t="shared" si="14"/>
        <v>63.1</v>
      </c>
      <c r="I113" s="181" t="str">
        <f>IFERROR(IF(ROUND(G113, 2) &lt;&gt; ROUND(VLOOKUP("C"&amp;C113,C:G, 5, FALSE), 2), "VALOR AUXILIAR DIVERGENTE", "OK"), "NÃO ENCONTRADO")</f>
        <v>OK</v>
      </c>
    </row>
    <row r="114" spans="1:9" ht="30">
      <c r="A114" s="170" t="s">
        <v>18</v>
      </c>
      <c r="B114" s="170" t="s">
        <v>10</v>
      </c>
      <c r="C114" s="170" t="s">
        <v>245</v>
      </c>
      <c r="D114" s="170" t="s">
        <v>246</v>
      </c>
      <c r="E114" s="170" t="s">
        <v>166</v>
      </c>
      <c r="F114" s="170" t="s">
        <v>270</v>
      </c>
      <c r="G114" s="180">
        <v>474.96</v>
      </c>
      <c r="H114" s="180">
        <f t="shared" si="14"/>
        <v>113.99</v>
      </c>
      <c r="I114" s="181"/>
    </row>
    <row r="115" spans="1:9" ht="30">
      <c r="A115" s="170" t="s">
        <v>151</v>
      </c>
      <c r="B115" s="170" t="s">
        <v>10</v>
      </c>
      <c r="C115" s="170" t="s">
        <v>247</v>
      </c>
      <c r="D115" s="170" t="s">
        <v>248</v>
      </c>
      <c r="E115" s="170" t="s">
        <v>133</v>
      </c>
      <c r="F115" s="170" t="s">
        <v>269</v>
      </c>
      <c r="G115" s="180">
        <v>6.8</v>
      </c>
      <c r="H115" s="180">
        <f t="shared" si="14"/>
        <v>1632</v>
      </c>
      <c r="I115" s="181" t="str">
        <f>IFERROR(IF(ROUND(G115, 2) &lt;&gt; ROUND(VLOOKUP("C"&amp;C115,C:G, 5, FALSE), 2), "VALOR AUXILIAR DIVERGENTE", "OK"), "NÃO ENCONTRADO")</f>
        <v>OK</v>
      </c>
    </row>
    <row r="116" spans="1:9" ht="30">
      <c r="A116" s="170" t="s">
        <v>151</v>
      </c>
      <c r="B116" s="170" t="s">
        <v>147</v>
      </c>
      <c r="C116" s="170" t="s">
        <v>216</v>
      </c>
      <c r="D116" s="170" t="s">
        <v>217</v>
      </c>
      <c r="E116" s="170" t="s">
        <v>22</v>
      </c>
      <c r="F116" s="170" t="s">
        <v>271</v>
      </c>
      <c r="G116" s="180">
        <v>37.26</v>
      </c>
      <c r="H116" s="180">
        <f t="shared" si="14"/>
        <v>93.9</v>
      </c>
      <c r="I116" s="181" t="str">
        <f>IFERROR(IF(ROUND(G116, 2) &lt;&gt; ROUND(VLOOKUP("C"&amp;C116,C:G, 5, FALSE), 2), "VALOR AUXILIAR DIVERGENTE", "OK"), "NÃO ENCONTRADO")</f>
        <v>OK</v>
      </c>
    </row>
    <row r="117" spans="1:9" ht="30">
      <c r="A117" s="170" t="s">
        <v>151</v>
      </c>
      <c r="B117" s="170" t="s">
        <v>147</v>
      </c>
      <c r="C117" s="170" t="s">
        <v>213</v>
      </c>
      <c r="D117" s="170" t="s">
        <v>214</v>
      </c>
      <c r="E117" s="170" t="s">
        <v>22</v>
      </c>
      <c r="F117" s="170" t="s">
        <v>272</v>
      </c>
      <c r="G117" s="180">
        <v>32.18</v>
      </c>
      <c r="H117" s="180">
        <f t="shared" si="14"/>
        <v>357.2</v>
      </c>
      <c r="I117" s="181" t="str">
        <f>IFERROR(IF(ROUND(G117, 2) &lt;&gt; ROUND(VLOOKUP("C"&amp;C117,C:G, 5, FALSE), 2), "VALOR AUXILIAR DIVERGENTE", "OK"), "NÃO ENCONTRADO")</f>
        <v>OK</v>
      </c>
    </row>
    <row r="118" spans="1:9">
      <c r="A118" s="171" t="s">
        <v>36</v>
      </c>
      <c r="B118" s="171" t="s">
        <v>36</v>
      </c>
      <c r="C118" s="171" t="s">
        <v>36</v>
      </c>
      <c r="D118" s="171" t="s">
        <v>36</v>
      </c>
      <c r="E118" s="171" t="s">
        <v>36</v>
      </c>
      <c r="F118" s="171" t="s">
        <v>36</v>
      </c>
      <c r="G118" s="182" t="s">
        <v>36</v>
      </c>
      <c r="H118" s="182" t="s">
        <v>36</v>
      </c>
      <c r="I118" s="183" t="s">
        <v>36</v>
      </c>
    </row>
    <row r="119" spans="1:9" ht="45">
      <c r="A119" s="169" t="s">
        <v>273</v>
      </c>
      <c r="B119" s="169" t="s">
        <v>234</v>
      </c>
      <c r="C119" s="169" t="s">
        <v>274</v>
      </c>
      <c r="D119" s="169" t="s">
        <v>275</v>
      </c>
      <c r="E119" s="169" t="s">
        <v>237</v>
      </c>
      <c r="F119" s="169" t="s">
        <v>238</v>
      </c>
      <c r="G119" s="178">
        <f>SUM(H120:H125)</f>
        <v>3196.29</v>
      </c>
      <c r="H119" s="178">
        <f>TRUNC(G119 * VALUE(SUBSTITUTE(F119,"QTD: ","")), 2)</f>
        <v>3196.29</v>
      </c>
      <c r="I119" s="179" t="str">
        <f>IF(ROUND(ABS(G119-Orçamento!G39),2)&lt;0.01,"OK","DIVERGENTE")</f>
        <v>OK</v>
      </c>
    </row>
    <row r="120" spans="1:9" ht="30">
      <c r="A120" s="170" t="s">
        <v>151</v>
      </c>
      <c r="B120" s="170" t="s">
        <v>10</v>
      </c>
      <c r="C120" s="170" t="s">
        <v>239</v>
      </c>
      <c r="D120" s="170" t="s">
        <v>240</v>
      </c>
      <c r="E120" s="170" t="s">
        <v>133</v>
      </c>
      <c r="F120" s="170" t="s">
        <v>276</v>
      </c>
      <c r="G120" s="180">
        <v>2.56</v>
      </c>
      <c r="H120" s="180">
        <f t="shared" ref="H120:H125" si="15">ROUND(F120*G120,2)</f>
        <v>645.12</v>
      </c>
      <c r="I120" s="181" t="str">
        <f>IFERROR(IF(ROUND(G120, 2) &lt;&gt; ROUND(VLOOKUP("C"&amp;C120,C:G, 5, FALSE), 2), "VALOR AUXILIAR DIVERGENTE", "OK"), "NÃO ENCONTRADO")</f>
        <v>OK</v>
      </c>
    </row>
    <row r="121" spans="1:9" ht="30">
      <c r="A121" s="170" t="s">
        <v>151</v>
      </c>
      <c r="B121" s="170" t="s">
        <v>10</v>
      </c>
      <c r="C121" s="170" t="s">
        <v>242</v>
      </c>
      <c r="D121" s="170" t="s">
        <v>243</v>
      </c>
      <c r="E121" s="170" t="s">
        <v>166</v>
      </c>
      <c r="F121" s="170" t="s">
        <v>277</v>
      </c>
      <c r="G121" s="180">
        <v>262.89999999999998</v>
      </c>
      <c r="H121" s="180">
        <f t="shared" si="15"/>
        <v>84.13</v>
      </c>
      <c r="I121" s="181" t="str">
        <f>IFERROR(IF(ROUND(G121, 2) &lt;&gt; ROUND(VLOOKUP("C"&amp;C121,C:G, 5, FALSE), 2), "VALOR AUXILIAR DIVERGENTE", "OK"), "NÃO ENCONTRADO")</f>
        <v>OK</v>
      </c>
    </row>
    <row r="122" spans="1:9" ht="30">
      <c r="A122" s="170" t="s">
        <v>18</v>
      </c>
      <c r="B122" s="170" t="s">
        <v>10</v>
      </c>
      <c r="C122" s="170" t="s">
        <v>245</v>
      </c>
      <c r="D122" s="170" t="s">
        <v>246</v>
      </c>
      <c r="E122" s="170" t="s">
        <v>166</v>
      </c>
      <c r="F122" s="170" t="s">
        <v>277</v>
      </c>
      <c r="G122" s="180">
        <v>474.96</v>
      </c>
      <c r="H122" s="180">
        <f t="shared" si="15"/>
        <v>151.99</v>
      </c>
      <c r="I122" s="181"/>
    </row>
    <row r="123" spans="1:9" ht="30">
      <c r="A123" s="170" t="s">
        <v>151</v>
      </c>
      <c r="B123" s="170" t="s">
        <v>10</v>
      </c>
      <c r="C123" s="170" t="s">
        <v>247</v>
      </c>
      <c r="D123" s="170" t="s">
        <v>248</v>
      </c>
      <c r="E123" s="170" t="s">
        <v>133</v>
      </c>
      <c r="F123" s="170" t="s">
        <v>276</v>
      </c>
      <c r="G123" s="180">
        <v>6.8</v>
      </c>
      <c r="H123" s="180">
        <f t="shared" si="15"/>
        <v>1713.6</v>
      </c>
      <c r="I123" s="181" t="str">
        <f>IFERROR(IF(ROUND(G123, 2) &lt;&gt; ROUND(VLOOKUP("C"&amp;C123,C:G, 5, FALSE), 2), "VALOR AUXILIAR DIVERGENTE", "OK"), "NÃO ENCONTRADO")</f>
        <v>OK</v>
      </c>
    </row>
    <row r="124" spans="1:9" ht="30">
      <c r="A124" s="170" t="s">
        <v>151</v>
      </c>
      <c r="B124" s="170" t="s">
        <v>147</v>
      </c>
      <c r="C124" s="170" t="s">
        <v>216</v>
      </c>
      <c r="D124" s="170" t="s">
        <v>217</v>
      </c>
      <c r="E124" s="170" t="s">
        <v>22</v>
      </c>
      <c r="F124" s="170" t="s">
        <v>278</v>
      </c>
      <c r="G124" s="180">
        <v>37.26</v>
      </c>
      <c r="H124" s="180">
        <f t="shared" si="15"/>
        <v>125.19</v>
      </c>
      <c r="I124" s="181" t="str">
        <f>IFERROR(IF(ROUND(G124, 2) &lt;&gt; ROUND(VLOOKUP("C"&amp;C124,C:G, 5, FALSE), 2), "VALOR AUXILIAR DIVERGENTE", "OK"), "NÃO ENCONTRADO")</f>
        <v>OK</v>
      </c>
    </row>
    <row r="125" spans="1:9" ht="30">
      <c r="A125" s="170" t="s">
        <v>151</v>
      </c>
      <c r="B125" s="170" t="s">
        <v>147</v>
      </c>
      <c r="C125" s="170" t="s">
        <v>213</v>
      </c>
      <c r="D125" s="170" t="s">
        <v>214</v>
      </c>
      <c r="E125" s="170" t="s">
        <v>22</v>
      </c>
      <c r="F125" s="170" t="s">
        <v>279</v>
      </c>
      <c r="G125" s="180">
        <v>32.18</v>
      </c>
      <c r="H125" s="180">
        <f t="shared" si="15"/>
        <v>476.26</v>
      </c>
      <c r="I125" s="181" t="str">
        <f>IFERROR(IF(ROUND(G125, 2) &lt;&gt; ROUND(VLOOKUP("C"&amp;C125,C:G, 5, FALSE), 2), "VALOR AUXILIAR DIVERGENTE", "OK"), "NÃO ENCONTRADO")</f>
        <v>OK</v>
      </c>
    </row>
    <row r="126" spans="1:9">
      <c r="A126" s="171" t="s">
        <v>36</v>
      </c>
      <c r="B126" s="171" t="s">
        <v>36</v>
      </c>
      <c r="C126" s="171" t="s">
        <v>36</v>
      </c>
      <c r="D126" s="171" t="s">
        <v>36</v>
      </c>
      <c r="E126" s="171" t="s">
        <v>36</v>
      </c>
      <c r="F126" s="171" t="s">
        <v>36</v>
      </c>
      <c r="G126" s="182" t="s">
        <v>36</v>
      </c>
      <c r="H126" s="182" t="s">
        <v>36</v>
      </c>
      <c r="I126" s="183" t="s">
        <v>36</v>
      </c>
    </row>
    <row r="127" spans="1:9" ht="30">
      <c r="A127" s="169" t="s">
        <v>280</v>
      </c>
      <c r="B127" s="169" t="s">
        <v>234</v>
      </c>
      <c r="C127" s="169" t="s">
        <v>281</v>
      </c>
      <c r="D127" s="169" t="s">
        <v>282</v>
      </c>
      <c r="E127" s="169" t="s">
        <v>237</v>
      </c>
      <c r="F127" s="169" t="s">
        <v>238</v>
      </c>
      <c r="G127" s="178">
        <f>SUM(H128:H133)</f>
        <v>1078.44</v>
      </c>
      <c r="H127" s="178">
        <f>TRUNC(G127 * VALUE(SUBSTITUTE(F127,"QTD: ","")), 2)</f>
        <v>1078.44</v>
      </c>
      <c r="I127" s="179" t="str">
        <f>IF(ROUND(ABS(G127-Orçamento!G40),2)&lt;0.01,"OK","DIVERGENTE")</f>
        <v>OK</v>
      </c>
    </row>
    <row r="128" spans="1:9" ht="30">
      <c r="A128" s="170" t="s">
        <v>151</v>
      </c>
      <c r="B128" s="170" t="s">
        <v>10</v>
      </c>
      <c r="C128" s="170" t="s">
        <v>239</v>
      </c>
      <c r="D128" s="170" t="s">
        <v>240</v>
      </c>
      <c r="E128" s="170" t="s">
        <v>133</v>
      </c>
      <c r="F128" s="170" t="s">
        <v>284</v>
      </c>
      <c r="G128" s="180">
        <v>2.56</v>
      </c>
      <c r="H128" s="180">
        <f t="shared" ref="H128:H133" si="16">ROUND(F128*G128,2)</f>
        <v>230.4</v>
      </c>
      <c r="I128" s="181" t="str">
        <f>IFERROR(IF(ROUND(G128, 2) &lt;&gt; ROUND(VLOOKUP("C"&amp;C128,C:G, 5, FALSE), 2), "VALOR AUXILIAR DIVERGENTE", "OK"), "NÃO ENCONTRADO")</f>
        <v>OK</v>
      </c>
    </row>
    <row r="129" spans="1:9" ht="30">
      <c r="A129" s="170" t="s">
        <v>151</v>
      </c>
      <c r="B129" s="170" t="s">
        <v>10</v>
      </c>
      <c r="C129" s="170" t="s">
        <v>242</v>
      </c>
      <c r="D129" s="170" t="s">
        <v>243</v>
      </c>
      <c r="E129" s="170" t="s">
        <v>166</v>
      </c>
      <c r="F129" s="170" t="s">
        <v>285</v>
      </c>
      <c r="G129" s="180">
        <v>262.89999999999998</v>
      </c>
      <c r="H129" s="180">
        <f t="shared" si="16"/>
        <v>26.29</v>
      </c>
      <c r="I129" s="181" t="str">
        <f>IFERROR(IF(ROUND(G129, 2) &lt;&gt; ROUND(VLOOKUP("C"&amp;C129,C:G, 5, FALSE), 2), "VALOR AUXILIAR DIVERGENTE", "OK"), "NÃO ENCONTRADO")</f>
        <v>OK</v>
      </c>
    </row>
    <row r="130" spans="1:9" ht="30">
      <c r="A130" s="170" t="s">
        <v>18</v>
      </c>
      <c r="B130" s="170" t="s">
        <v>10</v>
      </c>
      <c r="C130" s="170" t="s">
        <v>245</v>
      </c>
      <c r="D130" s="170" t="s">
        <v>246</v>
      </c>
      <c r="E130" s="170" t="s">
        <v>166</v>
      </c>
      <c r="F130" s="170" t="s">
        <v>285</v>
      </c>
      <c r="G130" s="180">
        <v>474.96</v>
      </c>
      <c r="H130" s="180">
        <f t="shared" si="16"/>
        <v>47.5</v>
      </c>
      <c r="I130" s="181"/>
    </row>
    <row r="131" spans="1:9" ht="30">
      <c r="A131" s="170" t="s">
        <v>151</v>
      </c>
      <c r="B131" s="170" t="s">
        <v>10</v>
      </c>
      <c r="C131" s="170" t="s">
        <v>247</v>
      </c>
      <c r="D131" s="170" t="s">
        <v>248</v>
      </c>
      <c r="E131" s="170" t="s">
        <v>133</v>
      </c>
      <c r="F131" s="170" t="s">
        <v>284</v>
      </c>
      <c r="G131" s="180">
        <v>6.8</v>
      </c>
      <c r="H131" s="180">
        <f t="shared" si="16"/>
        <v>612</v>
      </c>
      <c r="I131" s="181" t="str">
        <f>IFERROR(IF(ROUND(G131, 2) &lt;&gt; ROUND(VLOOKUP("C"&amp;C131,C:G, 5, FALSE), 2), "VALOR AUXILIAR DIVERGENTE", "OK"), "NÃO ENCONTRADO")</f>
        <v>OK</v>
      </c>
    </row>
    <row r="132" spans="1:9" ht="30">
      <c r="A132" s="170" t="s">
        <v>151</v>
      </c>
      <c r="B132" s="170" t="s">
        <v>147</v>
      </c>
      <c r="C132" s="170" t="s">
        <v>216</v>
      </c>
      <c r="D132" s="170" t="s">
        <v>217</v>
      </c>
      <c r="E132" s="170" t="s">
        <v>22</v>
      </c>
      <c r="F132" s="170" t="s">
        <v>286</v>
      </c>
      <c r="G132" s="180">
        <v>37.26</v>
      </c>
      <c r="H132" s="180">
        <f t="shared" si="16"/>
        <v>33.53</v>
      </c>
      <c r="I132" s="181" t="str">
        <f>IFERROR(IF(ROUND(G132, 2) &lt;&gt; ROUND(VLOOKUP("C"&amp;C132,C:G, 5, FALSE), 2), "VALOR AUXILIAR DIVERGENTE", "OK"), "NÃO ENCONTRADO")</f>
        <v>OK</v>
      </c>
    </row>
    <row r="133" spans="1:9" ht="30">
      <c r="A133" s="170" t="s">
        <v>151</v>
      </c>
      <c r="B133" s="170" t="s">
        <v>147</v>
      </c>
      <c r="C133" s="170" t="s">
        <v>213</v>
      </c>
      <c r="D133" s="170" t="s">
        <v>214</v>
      </c>
      <c r="E133" s="170" t="s">
        <v>22</v>
      </c>
      <c r="F133" s="170" t="s">
        <v>287</v>
      </c>
      <c r="G133" s="180">
        <v>32.18</v>
      </c>
      <c r="H133" s="180">
        <f t="shared" si="16"/>
        <v>128.72</v>
      </c>
      <c r="I133" s="181" t="str">
        <f>IFERROR(IF(ROUND(G133, 2) &lt;&gt; ROUND(VLOOKUP("C"&amp;C133,C:G, 5, FALSE), 2), "VALOR AUXILIAR DIVERGENTE", "OK"), "NÃO ENCONTRADO")</f>
        <v>OK</v>
      </c>
    </row>
    <row r="134" spans="1:9">
      <c r="A134" s="171" t="s">
        <v>36</v>
      </c>
      <c r="B134" s="171" t="s">
        <v>36</v>
      </c>
      <c r="C134" s="171" t="s">
        <v>36</v>
      </c>
      <c r="D134" s="171" t="s">
        <v>36</v>
      </c>
      <c r="E134" s="171" t="s">
        <v>36</v>
      </c>
      <c r="F134" s="171" t="s">
        <v>36</v>
      </c>
      <c r="G134" s="182" t="s">
        <v>36</v>
      </c>
      <c r="H134" s="182" t="s">
        <v>36</v>
      </c>
      <c r="I134" s="183" t="s">
        <v>36</v>
      </c>
    </row>
    <row r="135" spans="1:9">
      <c r="A135" s="169" t="s">
        <v>288</v>
      </c>
      <c r="B135" s="169" t="s">
        <v>10</v>
      </c>
      <c r="C135" s="169" t="s">
        <v>289</v>
      </c>
      <c r="D135" s="169" t="s">
        <v>290</v>
      </c>
      <c r="E135" s="169" t="s">
        <v>166</v>
      </c>
      <c r="F135" s="169" t="s">
        <v>174</v>
      </c>
      <c r="G135" s="178">
        <f>SUM(H136:H138)</f>
        <v>183.38</v>
      </c>
      <c r="H135" s="178">
        <f>TRUNC(G135 * VALUE(SUBSTITUTE(F135,"QTD: ","")), 2)</f>
        <v>363.09</v>
      </c>
      <c r="I135" s="179" t="str">
        <f>IF(ROUND(ABS(G135-Orçamento!G42),2)&lt;0.01,"OK","DIVERGENTE")</f>
        <v>OK</v>
      </c>
    </row>
    <row r="136" spans="1:9" ht="30">
      <c r="A136" s="170" t="s">
        <v>18</v>
      </c>
      <c r="B136" s="170" t="s">
        <v>10</v>
      </c>
      <c r="C136" s="170" t="s">
        <v>292</v>
      </c>
      <c r="D136" s="170" t="s">
        <v>293</v>
      </c>
      <c r="E136" s="170" t="s">
        <v>22</v>
      </c>
      <c r="F136" s="170" t="s">
        <v>23</v>
      </c>
      <c r="G136" s="180">
        <v>29.08</v>
      </c>
      <c r="H136" s="180">
        <f t="shared" ref="H136:H138" si="17">ROUND(F136*G136,2)</f>
        <v>14.54</v>
      </c>
      <c r="I136" s="181"/>
    </row>
    <row r="137" spans="1:9" ht="30">
      <c r="A137" s="170" t="s">
        <v>18</v>
      </c>
      <c r="B137" s="170" t="s">
        <v>10</v>
      </c>
      <c r="C137" s="170" t="s">
        <v>168</v>
      </c>
      <c r="D137" s="170" t="s">
        <v>169</v>
      </c>
      <c r="E137" s="170" t="s">
        <v>22</v>
      </c>
      <c r="F137" s="170" t="s">
        <v>23</v>
      </c>
      <c r="G137" s="180">
        <v>23.9</v>
      </c>
      <c r="H137" s="180">
        <f t="shared" si="17"/>
        <v>11.95</v>
      </c>
      <c r="I137" s="181"/>
    </row>
    <row r="138" spans="1:9" ht="30">
      <c r="A138" s="170" t="s">
        <v>18</v>
      </c>
      <c r="B138" s="170" t="s">
        <v>10</v>
      </c>
      <c r="C138" s="170" t="s">
        <v>294</v>
      </c>
      <c r="D138" s="170" t="s">
        <v>295</v>
      </c>
      <c r="E138" s="170" t="s">
        <v>166</v>
      </c>
      <c r="F138" s="170" t="s">
        <v>31</v>
      </c>
      <c r="G138" s="180">
        <v>156.88999999999999</v>
      </c>
      <c r="H138" s="180">
        <f t="shared" si="17"/>
        <v>156.88999999999999</v>
      </c>
      <c r="I138" s="181"/>
    </row>
    <row r="139" spans="1:9">
      <c r="A139" s="171" t="s">
        <v>36</v>
      </c>
      <c r="B139" s="171" t="s">
        <v>36</v>
      </c>
      <c r="C139" s="171" t="s">
        <v>36</v>
      </c>
      <c r="D139" s="171" t="s">
        <v>36</v>
      </c>
      <c r="E139" s="171" t="s">
        <v>36</v>
      </c>
      <c r="F139" s="171" t="s">
        <v>36</v>
      </c>
      <c r="G139" s="182" t="s">
        <v>36</v>
      </c>
      <c r="H139" s="182" t="s">
        <v>36</v>
      </c>
      <c r="I139" s="183" t="s">
        <v>36</v>
      </c>
    </row>
    <row r="140" spans="1:9" ht="30">
      <c r="A140" s="169" t="s">
        <v>296</v>
      </c>
      <c r="B140" s="169" t="s">
        <v>297</v>
      </c>
      <c r="C140" s="169" t="s">
        <v>298</v>
      </c>
      <c r="D140" s="169" t="s">
        <v>299</v>
      </c>
      <c r="E140" s="169" t="s">
        <v>166</v>
      </c>
      <c r="F140" s="169" t="s">
        <v>300</v>
      </c>
      <c r="G140" s="178">
        <f>SUM(H141:H145)</f>
        <v>548.79000000000008</v>
      </c>
      <c r="H140" s="178">
        <f>TRUNC(G140 * VALUE(SUBSTITUTE(F140,"QTD: ","")), 2)</f>
        <v>1229.28</v>
      </c>
      <c r="I140" s="179" t="str">
        <f>IF(ROUND(ABS(G140-Orçamento!G43),2)&lt;0.01,"OK","DIVERGENTE")</f>
        <v>OK</v>
      </c>
    </row>
    <row r="141" spans="1:9" ht="30">
      <c r="A141" s="170" t="s">
        <v>18</v>
      </c>
      <c r="B141" s="170" t="s">
        <v>297</v>
      </c>
      <c r="C141" s="170" t="s">
        <v>301</v>
      </c>
      <c r="D141" s="170" t="s">
        <v>303</v>
      </c>
      <c r="E141" s="170" t="s">
        <v>22</v>
      </c>
      <c r="F141" s="170" t="s">
        <v>1209</v>
      </c>
      <c r="G141" s="180">
        <v>33.71</v>
      </c>
      <c r="H141" s="180">
        <f t="shared" ref="H141:H145" si="18">ROUND(F141*G141,2)</f>
        <v>19.22</v>
      </c>
      <c r="I141" s="181"/>
    </row>
    <row r="142" spans="1:9" ht="30">
      <c r="A142" s="170" t="s">
        <v>18</v>
      </c>
      <c r="B142" s="170" t="s">
        <v>297</v>
      </c>
      <c r="C142" s="170" t="s">
        <v>84</v>
      </c>
      <c r="D142" s="170" t="s">
        <v>85</v>
      </c>
      <c r="E142" s="170" t="s">
        <v>22</v>
      </c>
      <c r="F142" s="170" t="s">
        <v>304</v>
      </c>
      <c r="G142" s="180">
        <v>27.12</v>
      </c>
      <c r="H142" s="180">
        <f t="shared" si="18"/>
        <v>24.68</v>
      </c>
      <c r="I142" s="181"/>
    </row>
    <row r="143" spans="1:9" ht="30">
      <c r="A143" s="170" t="s">
        <v>18</v>
      </c>
      <c r="B143" s="170" t="s">
        <v>297</v>
      </c>
      <c r="C143" s="170" t="s">
        <v>305</v>
      </c>
      <c r="D143" s="170" t="s">
        <v>306</v>
      </c>
      <c r="E143" s="170" t="s">
        <v>166</v>
      </c>
      <c r="F143" s="170" t="s">
        <v>307</v>
      </c>
      <c r="G143" s="180">
        <v>482.38</v>
      </c>
      <c r="H143" s="180">
        <f t="shared" si="18"/>
        <v>496.85</v>
      </c>
      <c r="I143" s="181"/>
    </row>
    <row r="144" spans="1:9" ht="30">
      <c r="A144" s="170" t="s">
        <v>18</v>
      </c>
      <c r="B144" s="170" t="s">
        <v>297</v>
      </c>
      <c r="C144" s="170" t="s">
        <v>90</v>
      </c>
      <c r="D144" s="170" t="s">
        <v>91</v>
      </c>
      <c r="E144" s="170" t="s">
        <v>34</v>
      </c>
      <c r="F144" s="170" t="s">
        <v>308</v>
      </c>
      <c r="G144" s="180">
        <v>3.2</v>
      </c>
      <c r="H144" s="180">
        <f t="shared" si="18"/>
        <v>7.07</v>
      </c>
      <c r="I144" s="181"/>
    </row>
    <row r="145" spans="1:9" ht="30">
      <c r="A145" s="170" t="s">
        <v>18</v>
      </c>
      <c r="B145" s="170" t="s">
        <v>297</v>
      </c>
      <c r="C145" s="170" t="s">
        <v>309</v>
      </c>
      <c r="D145" s="170" t="s">
        <v>310</v>
      </c>
      <c r="E145" s="170" t="s">
        <v>22</v>
      </c>
      <c r="F145" s="170" t="s">
        <v>311</v>
      </c>
      <c r="G145" s="180">
        <v>2.4300000000000002</v>
      </c>
      <c r="H145" s="180">
        <f t="shared" si="18"/>
        <v>0.97</v>
      </c>
      <c r="I145" s="181"/>
    </row>
    <row r="146" spans="1:9">
      <c r="A146" s="171" t="s">
        <v>36</v>
      </c>
      <c r="B146" s="171" t="s">
        <v>36</v>
      </c>
      <c r="C146" s="171" t="s">
        <v>36</v>
      </c>
      <c r="D146" s="171" t="s">
        <v>36</v>
      </c>
      <c r="E146" s="171" t="s">
        <v>36</v>
      </c>
      <c r="F146" s="171" t="s">
        <v>36</v>
      </c>
      <c r="G146" s="182" t="s">
        <v>36</v>
      </c>
      <c r="H146" s="182" t="s">
        <v>36</v>
      </c>
      <c r="I146" s="183" t="s">
        <v>36</v>
      </c>
    </row>
    <row r="147" spans="1:9" ht="45">
      <c r="A147" s="169" t="s">
        <v>312</v>
      </c>
      <c r="B147" s="169" t="s">
        <v>147</v>
      </c>
      <c r="C147" s="169" t="s">
        <v>313</v>
      </c>
      <c r="D147" s="169" t="s">
        <v>314</v>
      </c>
      <c r="E147" s="169" t="s">
        <v>166</v>
      </c>
      <c r="F147" s="169" t="s">
        <v>315</v>
      </c>
      <c r="G147" s="178">
        <f>SUM(H148:H152)</f>
        <v>218.13</v>
      </c>
      <c r="H147" s="178">
        <f>TRUNC(G147 * VALUE(SUBSTITUTE(F147,"QTD: ","")), 2)</f>
        <v>4164.1000000000004</v>
      </c>
      <c r="I147" s="179" t="str">
        <f>IF(ROUND(ABS(G147-Orçamento!G44),2)&lt;0.01,"OK","DIVERGENTE")</f>
        <v>OK</v>
      </c>
    </row>
    <row r="148" spans="1:9" ht="45">
      <c r="A148" s="170" t="s">
        <v>151</v>
      </c>
      <c r="B148" s="170" t="s">
        <v>147</v>
      </c>
      <c r="C148" s="170" t="s">
        <v>207</v>
      </c>
      <c r="D148" s="170" t="s">
        <v>208</v>
      </c>
      <c r="E148" s="170" t="s">
        <v>158</v>
      </c>
      <c r="F148" s="170" t="s">
        <v>316</v>
      </c>
      <c r="G148" s="180">
        <v>0.64</v>
      </c>
      <c r="H148" s="180">
        <f t="shared" ref="H148:H152" si="19">TRUNC(F148*G148,2)</f>
        <v>0.01</v>
      </c>
      <c r="I148" s="181" t="str">
        <f>IFERROR(IF(ROUND(G148, 2) &lt;&gt; ROUND(VLOOKUP("C"&amp;C148,C:G, 5, FALSE), 2), "VALOR AUXILIAR DIVERGENTE", "OK"), "NÃO ENCONTRADO")</f>
        <v>OK</v>
      </c>
    </row>
    <row r="149" spans="1:9" ht="60">
      <c r="A149" s="170" t="s">
        <v>151</v>
      </c>
      <c r="B149" s="170" t="s">
        <v>147</v>
      </c>
      <c r="C149" s="170" t="s">
        <v>210</v>
      </c>
      <c r="D149" s="170" t="s">
        <v>211</v>
      </c>
      <c r="E149" s="170" t="s">
        <v>154</v>
      </c>
      <c r="F149" s="170" t="s">
        <v>318</v>
      </c>
      <c r="G149" s="180">
        <v>10.41</v>
      </c>
      <c r="H149" s="180">
        <f t="shared" si="19"/>
        <v>0.33</v>
      </c>
      <c r="I149" s="181" t="str">
        <f>IFERROR(IF(ROUND(G149, 2) &lt;&gt; ROUND(VLOOKUP("C"&amp;C149,C:G, 5, FALSE), 2), "VALOR AUXILIAR DIVERGENTE", "OK"), "NÃO ENCONTRADO")</f>
        <v>OK</v>
      </c>
    </row>
    <row r="150" spans="1:9" ht="30">
      <c r="A150" s="170" t="s">
        <v>151</v>
      </c>
      <c r="B150" s="170" t="s">
        <v>147</v>
      </c>
      <c r="C150" s="170" t="s">
        <v>213</v>
      </c>
      <c r="D150" s="170" t="s">
        <v>214</v>
      </c>
      <c r="E150" s="170" t="s">
        <v>22</v>
      </c>
      <c r="F150" s="170" t="s">
        <v>319</v>
      </c>
      <c r="G150" s="180">
        <v>32.18</v>
      </c>
      <c r="H150" s="180">
        <f t="shared" si="19"/>
        <v>24.61</v>
      </c>
      <c r="I150" s="181" t="str">
        <f>IFERROR(IF(ROUND(G150, 2) &lt;&gt; ROUND(VLOOKUP("C"&amp;C150,C:G, 5, FALSE), 2), "VALOR AUXILIAR DIVERGENTE", "OK"), "NÃO ENCONTRADO")</f>
        <v>OK</v>
      </c>
    </row>
    <row r="151" spans="1:9" ht="30">
      <c r="A151" s="170" t="s">
        <v>151</v>
      </c>
      <c r="B151" s="170" t="s">
        <v>147</v>
      </c>
      <c r="C151" s="170" t="s">
        <v>216</v>
      </c>
      <c r="D151" s="170" t="s">
        <v>217</v>
      </c>
      <c r="E151" s="170" t="s">
        <v>22</v>
      </c>
      <c r="F151" s="170" t="s">
        <v>320</v>
      </c>
      <c r="G151" s="180">
        <v>37.26</v>
      </c>
      <c r="H151" s="180">
        <f t="shared" si="19"/>
        <v>72.349999999999994</v>
      </c>
      <c r="I151" s="181" t="str">
        <f>IFERROR(IF(ROUND(G151, 2) &lt;&gt; ROUND(VLOOKUP("C"&amp;C151,C:G, 5, FALSE), 2), "VALOR AUXILIAR DIVERGENTE", "OK"), "NÃO ENCONTRADO")</f>
        <v>OK</v>
      </c>
    </row>
    <row r="152" spans="1:9" ht="30">
      <c r="A152" s="170" t="s">
        <v>18</v>
      </c>
      <c r="B152" s="170" t="s">
        <v>147</v>
      </c>
      <c r="C152" s="170" t="s">
        <v>321</v>
      </c>
      <c r="D152" s="170" t="s">
        <v>322</v>
      </c>
      <c r="E152" s="170" t="s">
        <v>166</v>
      </c>
      <c r="F152" s="170" t="s">
        <v>323</v>
      </c>
      <c r="G152" s="180">
        <v>87.56</v>
      </c>
      <c r="H152" s="180">
        <f t="shared" si="19"/>
        <v>120.83</v>
      </c>
      <c r="I152" s="181"/>
    </row>
    <row r="153" spans="1:9">
      <c r="A153" s="171" t="s">
        <v>36</v>
      </c>
      <c r="B153" s="171" t="s">
        <v>36</v>
      </c>
      <c r="C153" s="171" t="s">
        <v>36</v>
      </c>
      <c r="D153" s="171" t="s">
        <v>36</v>
      </c>
      <c r="E153" s="171" t="s">
        <v>36</v>
      </c>
      <c r="F153" s="171" t="s">
        <v>36</v>
      </c>
      <c r="G153" s="182" t="s">
        <v>36</v>
      </c>
      <c r="H153" s="182" t="s">
        <v>36</v>
      </c>
      <c r="I153" s="183" t="s">
        <v>36</v>
      </c>
    </row>
    <row r="154" spans="1:9" ht="75">
      <c r="A154" s="169" t="s">
        <v>324</v>
      </c>
      <c r="B154" s="169" t="s">
        <v>147</v>
      </c>
      <c r="C154" s="169" t="s">
        <v>325</v>
      </c>
      <c r="D154" s="169" t="s">
        <v>326</v>
      </c>
      <c r="E154" s="169" t="s">
        <v>34</v>
      </c>
      <c r="F154" s="169" t="s">
        <v>103</v>
      </c>
      <c r="G154" s="178">
        <f>SUM(H155:H159)</f>
        <v>53.550000000000004</v>
      </c>
      <c r="H154" s="178">
        <f>TRUNC(G154 * VALUE(SUBSTITUTE(F154,"QTD: ","")), 2)</f>
        <v>7991.26</v>
      </c>
      <c r="I154" s="179" t="str">
        <f>IF(ROUND(ABS(G154-Orçamento!G45),2)&lt;0.01,"OK","DIVERGENTE")</f>
        <v>OK</v>
      </c>
    </row>
    <row r="155" spans="1:9" ht="30">
      <c r="A155" s="170" t="s">
        <v>151</v>
      </c>
      <c r="B155" s="170" t="s">
        <v>147</v>
      </c>
      <c r="C155" s="170" t="s">
        <v>327</v>
      </c>
      <c r="D155" s="170" t="s">
        <v>328</v>
      </c>
      <c r="E155" s="170" t="s">
        <v>166</v>
      </c>
      <c r="F155" s="170" t="s">
        <v>329</v>
      </c>
      <c r="G155" s="180">
        <v>822.6</v>
      </c>
      <c r="H155" s="180">
        <f t="shared" ref="H155:H159" si="20">TRUNC(F155*G155,2)</f>
        <v>1.48</v>
      </c>
      <c r="I155" s="181" t="str">
        <f>IFERROR(IF(ROUND(G155, 2) &lt;&gt; ROUND(VLOOKUP("C"&amp;C155,C:G, 5, FALSE), 2), "VALOR AUXILIAR DIVERGENTE", "OK"), "NÃO ENCONTRADO")</f>
        <v>OK</v>
      </c>
    </row>
    <row r="156" spans="1:9" ht="30">
      <c r="A156" s="170" t="s">
        <v>151</v>
      </c>
      <c r="B156" s="170" t="s">
        <v>147</v>
      </c>
      <c r="C156" s="170" t="s">
        <v>213</v>
      </c>
      <c r="D156" s="170" t="s">
        <v>214</v>
      </c>
      <c r="E156" s="170" t="s">
        <v>22</v>
      </c>
      <c r="F156" s="170" t="s">
        <v>330</v>
      </c>
      <c r="G156" s="180">
        <v>32.18</v>
      </c>
      <c r="H156" s="180">
        <f t="shared" si="20"/>
        <v>9.1999999999999993</v>
      </c>
      <c r="I156" s="181" t="str">
        <f>IFERROR(IF(ROUND(G156, 2) &lt;&gt; ROUND(VLOOKUP("C"&amp;C156,C:G, 5, FALSE), 2), "VALOR AUXILIAR DIVERGENTE", "OK"), "NÃO ENCONTRADO")</f>
        <v>OK</v>
      </c>
    </row>
    <row r="157" spans="1:9" ht="30">
      <c r="A157" s="170" t="s">
        <v>151</v>
      </c>
      <c r="B157" s="170" t="s">
        <v>147</v>
      </c>
      <c r="C157" s="170" t="s">
        <v>216</v>
      </c>
      <c r="D157" s="170" t="s">
        <v>217</v>
      </c>
      <c r="E157" s="170" t="s">
        <v>22</v>
      </c>
      <c r="F157" s="170" t="s">
        <v>330</v>
      </c>
      <c r="G157" s="180">
        <v>37.26</v>
      </c>
      <c r="H157" s="180">
        <f t="shared" si="20"/>
        <v>10.65</v>
      </c>
      <c r="I157" s="181" t="str">
        <f>IFERROR(IF(ROUND(G157, 2) &lt;&gt; ROUND(VLOOKUP("C"&amp;C157,C:G, 5, FALSE), 2), "VALOR AUXILIAR DIVERGENTE", "OK"), "NÃO ENCONTRADO")</f>
        <v>OK</v>
      </c>
    </row>
    <row r="158" spans="1:9" ht="30">
      <c r="A158" s="170" t="s">
        <v>18</v>
      </c>
      <c r="B158" s="170" t="s">
        <v>147</v>
      </c>
      <c r="C158" s="170" t="s">
        <v>331</v>
      </c>
      <c r="D158" s="170" t="s">
        <v>332</v>
      </c>
      <c r="E158" s="170" t="s">
        <v>34</v>
      </c>
      <c r="F158" s="170" t="s">
        <v>333</v>
      </c>
      <c r="G158" s="180">
        <v>31.47</v>
      </c>
      <c r="H158" s="180">
        <f t="shared" si="20"/>
        <v>31.62</v>
      </c>
      <c r="I158" s="181"/>
    </row>
    <row r="159" spans="1:9" ht="30">
      <c r="A159" s="170" t="s">
        <v>18</v>
      </c>
      <c r="B159" s="170" t="s">
        <v>147</v>
      </c>
      <c r="C159" s="170" t="s">
        <v>334</v>
      </c>
      <c r="D159" s="170" t="s">
        <v>335</v>
      </c>
      <c r="E159" s="170" t="s">
        <v>166</v>
      </c>
      <c r="F159" s="170" t="s">
        <v>336</v>
      </c>
      <c r="G159" s="180">
        <v>92</v>
      </c>
      <c r="H159" s="180">
        <f t="shared" si="20"/>
        <v>0.6</v>
      </c>
      <c r="I159" s="181"/>
    </row>
    <row r="160" spans="1:9">
      <c r="A160" s="171" t="s">
        <v>36</v>
      </c>
      <c r="B160" s="171" t="s">
        <v>36</v>
      </c>
      <c r="C160" s="171" t="s">
        <v>36</v>
      </c>
      <c r="D160" s="171" t="s">
        <v>36</v>
      </c>
      <c r="E160" s="171" t="s">
        <v>36</v>
      </c>
      <c r="F160" s="171" t="s">
        <v>36</v>
      </c>
      <c r="G160" s="182" t="s">
        <v>36</v>
      </c>
      <c r="H160" s="182" t="s">
        <v>36</v>
      </c>
      <c r="I160" s="183" t="s">
        <v>36</v>
      </c>
    </row>
    <row r="161" spans="1:9" ht="60">
      <c r="A161" s="169" t="s">
        <v>337</v>
      </c>
      <c r="B161" s="169" t="s">
        <v>297</v>
      </c>
      <c r="C161" s="169" t="s">
        <v>338</v>
      </c>
      <c r="D161" s="169" t="s">
        <v>339</v>
      </c>
      <c r="E161" s="169" t="s">
        <v>14</v>
      </c>
      <c r="F161" s="169" t="s">
        <v>340</v>
      </c>
      <c r="G161" s="178">
        <f>SUM(H162:H163)</f>
        <v>5.83</v>
      </c>
      <c r="H161" s="178">
        <f>TRUNC(G161 * VALUE(SUBSTITUTE(F161,"QTD: ","")), 2)</f>
        <v>2226.4699999999998</v>
      </c>
      <c r="I161" s="179" t="str">
        <f>IF(ROUND(ABS(G161-Orçamento!G46),2)&lt;0.01,"OK","DIVERGENTE")</f>
        <v>OK</v>
      </c>
    </row>
    <row r="162" spans="1:9" ht="30">
      <c r="A162" s="170" t="s">
        <v>18</v>
      </c>
      <c r="B162" s="170" t="s">
        <v>297</v>
      </c>
      <c r="C162" s="170" t="s">
        <v>84</v>
      </c>
      <c r="D162" s="170" t="s">
        <v>85</v>
      </c>
      <c r="E162" s="170" t="s">
        <v>22</v>
      </c>
      <c r="F162" s="170" t="s">
        <v>341</v>
      </c>
      <c r="G162" s="180">
        <v>27.12</v>
      </c>
      <c r="H162" s="180">
        <f t="shared" ref="H162:H163" si="21">ROUND(F162*G162,2)</f>
        <v>1.08</v>
      </c>
      <c r="I162" s="181"/>
    </row>
    <row r="163" spans="1:9" ht="30">
      <c r="A163" s="170" t="s">
        <v>18</v>
      </c>
      <c r="B163" s="170" t="s">
        <v>297</v>
      </c>
      <c r="C163" s="170" t="s">
        <v>342</v>
      </c>
      <c r="D163" s="170" t="s">
        <v>343</v>
      </c>
      <c r="E163" s="170" t="s">
        <v>14</v>
      </c>
      <c r="F163" s="170" t="s">
        <v>307</v>
      </c>
      <c r="G163" s="180">
        <v>4.6100000000000003</v>
      </c>
      <c r="H163" s="180">
        <f t="shared" si="21"/>
        <v>4.75</v>
      </c>
      <c r="I163" s="181"/>
    </row>
    <row r="164" spans="1:9">
      <c r="A164" s="171" t="s">
        <v>36</v>
      </c>
      <c r="B164" s="171" t="s">
        <v>36</v>
      </c>
      <c r="C164" s="171" t="s">
        <v>36</v>
      </c>
      <c r="D164" s="171" t="s">
        <v>36</v>
      </c>
      <c r="E164" s="171" t="s">
        <v>36</v>
      </c>
      <c r="F164" s="171" t="s">
        <v>36</v>
      </c>
      <c r="G164" s="182" t="s">
        <v>36</v>
      </c>
      <c r="H164" s="182" t="s">
        <v>36</v>
      </c>
      <c r="I164" s="183" t="s">
        <v>36</v>
      </c>
    </row>
    <row r="165" spans="1:9" ht="30">
      <c r="A165" s="169" t="s">
        <v>344</v>
      </c>
      <c r="B165" s="169" t="s">
        <v>76</v>
      </c>
      <c r="C165" s="169" t="s">
        <v>345</v>
      </c>
      <c r="D165" s="169" t="s">
        <v>346</v>
      </c>
      <c r="E165" s="169" t="s">
        <v>166</v>
      </c>
      <c r="F165" s="169" t="s">
        <v>347</v>
      </c>
      <c r="G165" s="178">
        <f>SUM(H166:H167)</f>
        <v>213.59</v>
      </c>
      <c r="H165" s="178">
        <f>TRUNC(G165 * VALUE(SUBSTITUTE(F165,"QTD: ","")), 2)</f>
        <v>24471</v>
      </c>
      <c r="I165" s="179" t="str">
        <f>IF(ROUND(ABS(G165-Orçamento!G47),2)&lt;0.01,"OK","DIVERGENTE")</f>
        <v>OK</v>
      </c>
    </row>
    <row r="166" spans="1:9" ht="30">
      <c r="A166" s="170" t="s">
        <v>18</v>
      </c>
      <c r="B166" s="170" t="s">
        <v>76</v>
      </c>
      <c r="C166" s="170" t="s">
        <v>84</v>
      </c>
      <c r="D166" s="170" t="s">
        <v>85</v>
      </c>
      <c r="E166" s="170" t="s">
        <v>22</v>
      </c>
      <c r="F166" s="170" t="s">
        <v>1210</v>
      </c>
      <c r="G166" s="180">
        <v>27.12</v>
      </c>
      <c r="H166" s="180">
        <f t="shared" ref="H166:H167" si="22">ROUND(F166*G166,2)</f>
        <v>27.13</v>
      </c>
      <c r="I166" s="181"/>
    </row>
    <row r="167" spans="1:9" ht="30">
      <c r="A167" s="170" t="s">
        <v>18</v>
      </c>
      <c r="B167" s="170" t="s">
        <v>76</v>
      </c>
      <c r="C167" s="170" t="s">
        <v>348</v>
      </c>
      <c r="D167" s="170" t="s">
        <v>349</v>
      </c>
      <c r="E167" s="170" t="s">
        <v>166</v>
      </c>
      <c r="F167" s="170" t="s">
        <v>31</v>
      </c>
      <c r="G167" s="180">
        <v>186.46</v>
      </c>
      <c r="H167" s="180">
        <f t="shared" si="22"/>
        <v>186.46</v>
      </c>
      <c r="I167" s="181"/>
    </row>
    <row r="168" spans="1:9">
      <c r="A168" s="171" t="s">
        <v>36</v>
      </c>
      <c r="B168" s="171" t="s">
        <v>36</v>
      </c>
      <c r="C168" s="171" t="s">
        <v>36</v>
      </c>
      <c r="D168" s="171" t="s">
        <v>36</v>
      </c>
      <c r="E168" s="171" t="s">
        <v>36</v>
      </c>
      <c r="F168" s="171" t="s">
        <v>36</v>
      </c>
      <c r="G168" s="182" t="s">
        <v>36</v>
      </c>
      <c r="H168" s="182" t="s">
        <v>36</v>
      </c>
      <c r="I168" s="183" t="s">
        <v>36</v>
      </c>
    </row>
    <row r="169" spans="1:9" ht="60">
      <c r="A169" s="169" t="s">
        <v>350</v>
      </c>
      <c r="B169" s="169" t="s">
        <v>147</v>
      </c>
      <c r="C169" s="169" t="s">
        <v>351</v>
      </c>
      <c r="D169" s="169" t="s">
        <v>352</v>
      </c>
      <c r="E169" s="169" t="s">
        <v>14</v>
      </c>
      <c r="F169" s="169" t="s">
        <v>353</v>
      </c>
      <c r="G169" s="178">
        <f>SUM(H170:H176)</f>
        <v>136.44999999999999</v>
      </c>
      <c r="H169" s="178">
        <f>TRUNC(G169 * VALUE(SUBSTITUTE(F169,"QTD: ","")), 2)</f>
        <v>322.02</v>
      </c>
      <c r="I169" s="179" t="str">
        <f>IF(ROUND(ABS(G169-Orçamento!G49),2)&lt;0.01,"OK","DIVERGENTE")</f>
        <v>OK</v>
      </c>
    </row>
    <row r="170" spans="1:9" ht="30">
      <c r="A170" s="170" t="s">
        <v>151</v>
      </c>
      <c r="B170" s="170" t="s">
        <v>147</v>
      </c>
      <c r="C170" s="170" t="s">
        <v>355</v>
      </c>
      <c r="D170" s="170" t="s">
        <v>356</v>
      </c>
      <c r="E170" s="170" t="s">
        <v>22</v>
      </c>
      <c r="F170" s="170" t="s">
        <v>357</v>
      </c>
      <c r="G170" s="180">
        <v>36.53</v>
      </c>
      <c r="H170" s="180">
        <f t="shared" ref="H170:H176" si="23">TRUNC(F170*G170,2)</f>
        <v>101.78</v>
      </c>
      <c r="I170" s="181" t="str">
        <f>IFERROR(IF(ROUND(G170, 2) &lt;&gt; ROUND(VLOOKUP("C"&amp;C170,C:G, 5, FALSE), 2), "VALOR AUXILIAR DIVERGENTE", "OK"), "NÃO ENCONTRADO")</f>
        <v>OK</v>
      </c>
    </row>
    <row r="171" spans="1:9" ht="30">
      <c r="A171" s="170" t="s">
        <v>151</v>
      </c>
      <c r="B171" s="170" t="s">
        <v>147</v>
      </c>
      <c r="C171" s="170" t="s">
        <v>358</v>
      </c>
      <c r="D171" s="170" t="s">
        <v>359</v>
      </c>
      <c r="E171" s="170" t="s">
        <v>22</v>
      </c>
      <c r="F171" s="170" t="s">
        <v>360</v>
      </c>
      <c r="G171" s="180">
        <v>34.270000000000003</v>
      </c>
      <c r="H171" s="180">
        <f t="shared" si="23"/>
        <v>17.579999999999998</v>
      </c>
      <c r="I171" s="181" t="str">
        <f>IFERROR(IF(ROUND(G171, 2) &lt;&gt; ROUND(VLOOKUP("C"&amp;C171,C:G, 5, FALSE), 2), "VALOR AUXILIAR DIVERGENTE", "OK"), "NÃO ENCONTRADO")</f>
        <v>OK</v>
      </c>
    </row>
    <row r="172" spans="1:9" ht="30">
      <c r="A172" s="170" t="s">
        <v>18</v>
      </c>
      <c r="B172" s="170" t="s">
        <v>147</v>
      </c>
      <c r="C172" s="170" t="s">
        <v>361</v>
      </c>
      <c r="D172" s="170" t="s">
        <v>362</v>
      </c>
      <c r="E172" s="170" t="s">
        <v>34</v>
      </c>
      <c r="F172" s="170" t="s">
        <v>363</v>
      </c>
      <c r="G172" s="180">
        <v>8.6300000000000008</v>
      </c>
      <c r="H172" s="180">
        <f t="shared" si="23"/>
        <v>11.86</v>
      </c>
      <c r="I172" s="181"/>
    </row>
    <row r="173" spans="1:9">
      <c r="A173" s="170" t="s">
        <v>18</v>
      </c>
      <c r="B173" s="170" t="s">
        <v>147</v>
      </c>
      <c r="C173" s="170" t="s">
        <v>364</v>
      </c>
      <c r="D173" s="170" t="s">
        <v>365</v>
      </c>
      <c r="E173" s="170" t="s">
        <v>133</v>
      </c>
      <c r="F173" s="170" t="s">
        <v>366</v>
      </c>
      <c r="G173" s="180">
        <v>12.46</v>
      </c>
      <c r="H173" s="180">
        <f t="shared" si="23"/>
        <v>1.17</v>
      </c>
      <c r="I173" s="181"/>
    </row>
    <row r="174" spans="1:9" ht="30">
      <c r="A174" s="170" t="s">
        <v>18</v>
      </c>
      <c r="B174" s="170" t="s">
        <v>147</v>
      </c>
      <c r="C174" s="170" t="s">
        <v>367</v>
      </c>
      <c r="D174" s="170" t="s">
        <v>368</v>
      </c>
      <c r="E174" s="170" t="s">
        <v>34</v>
      </c>
      <c r="F174" s="170" t="s">
        <v>369</v>
      </c>
      <c r="G174" s="180">
        <v>2.67</v>
      </c>
      <c r="H174" s="180">
        <f t="shared" si="23"/>
        <v>1.1599999999999999</v>
      </c>
      <c r="I174" s="181"/>
    </row>
    <row r="175" spans="1:9" ht="30">
      <c r="A175" s="170" t="s">
        <v>18</v>
      </c>
      <c r="B175" s="170" t="s">
        <v>147</v>
      </c>
      <c r="C175" s="170" t="s">
        <v>370</v>
      </c>
      <c r="D175" s="170" t="s">
        <v>371</v>
      </c>
      <c r="E175" s="170" t="s">
        <v>34</v>
      </c>
      <c r="F175" s="170" t="s">
        <v>372</v>
      </c>
      <c r="G175" s="180">
        <v>7.63</v>
      </c>
      <c r="H175" s="180">
        <f t="shared" si="23"/>
        <v>2.79</v>
      </c>
      <c r="I175" s="181"/>
    </row>
    <row r="176" spans="1:9" ht="30">
      <c r="A176" s="170" t="s">
        <v>18</v>
      </c>
      <c r="B176" s="170" t="s">
        <v>147</v>
      </c>
      <c r="C176" s="170" t="s">
        <v>373</v>
      </c>
      <c r="D176" s="170" t="s">
        <v>374</v>
      </c>
      <c r="E176" s="170" t="s">
        <v>375</v>
      </c>
      <c r="F176" s="170" t="s">
        <v>376</v>
      </c>
      <c r="G176" s="180">
        <v>6.66</v>
      </c>
      <c r="H176" s="180">
        <f t="shared" si="23"/>
        <v>0.11</v>
      </c>
      <c r="I176" s="181"/>
    </row>
    <row r="177" spans="1:9">
      <c r="A177" s="171" t="s">
        <v>36</v>
      </c>
      <c r="B177" s="171" t="s">
        <v>36</v>
      </c>
      <c r="C177" s="171" t="s">
        <v>36</v>
      </c>
      <c r="D177" s="171" t="s">
        <v>36</v>
      </c>
      <c r="E177" s="171" t="s">
        <v>36</v>
      </c>
      <c r="F177" s="171" t="s">
        <v>36</v>
      </c>
      <c r="G177" s="182" t="s">
        <v>36</v>
      </c>
      <c r="H177" s="182" t="s">
        <v>36</v>
      </c>
      <c r="I177" s="183" t="s">
        <v>36</v>
      </c>
    </row>
    <row r="178" spans="1:9" ht="45">
      <c r="A178" s="169" t="s">
        <v>377</v>
      </c>
      <c r="B178" s="169" t="s">
        <v>147</v>
      </c>
      <c r="C178" s="169" t="s">
        <v>313</v>
      </c>
      <c r="D178" s="169" t="s">
        <v>314</v>
      </c>
      <c r="E178" s="169" t="s">
        <v>166</v>
      </c>
      <c r="F178" s="169" t="s">
        <v>378</v>
      </c>
      <c r="G178" s="178">
        <f>SUM(H179:H183)</f>
        <v>218.13</v>
      </c>
      <c r="H178" s="178">
        <f>TRUNC(G178 * VALUE(SUBSTITUTE(F178,"QTD: ","")), 2)</f>
        <v>213.76</v>
      </c>
      <c r="I178" s="179" t="str">
        <f>IF(ROUND(ABS(G178-Orçamento!G50),2)&lt;0.01,"OK","DIVERGENTE")</f>
        <v>OK</v>
      </c>
    </row>
    <row r="179" spans="1:9" ht="45">
      <c r="A179" s="170" t="s">
        <v>151</v>
      </c>
      <c r="B179" s="170" t="s">
        <v>147</v>
      </c>
      <c r="C179" s="170" t="s">
        <v>207</v>
      </c>
      <c r="D179" s="170" t="s">
        <v>208</v>
      </c>
      <c r="E179" s="170" t="s">
        <v>158</v>
      </c>
      <c r="F179" s="170" t="s">
        <v>316</v>
      </c>
      <c r="G179" s="180">
        <v>0.64</v>
      </c>
      <c r="H179" s="180">
        <f t="shared" ref="H179:H183" si="24">TRUNC(F179*G179,2)</f>
        <v>0.01</v>
      </c>
      <c r="I179" s="181" t="str">
        <f>IFERROR(IF(ROUND(G179, 2) &lt;&gt; ROUND(VLOOKUP("C"&amp;C179,C:G, 5, FALSE), 2), "VALOR AUXILIAR DIVERGENTE", "OK"), "NÃO ENCONTRADO")</f>
        <v>OK</v>
      </c>
    </row>
    <row r="180" spans="1:9" ht="60">
      <c r="A180" s="170" t="s">
        <v>151</v>
      </c>
      <c r="B180" s="170" t="s">
        <v>147</v>
      </c>
      <c r="C180" s="170" t="s">
        <v>210</v>
      </c>
      <c r="D180" s="170" t="s">
        <v>211</v>
      </c>
      <c r="E180" s="170" t="s">
        <v>154</v>
      </c>
      <c r="F180" s="170" t="s">
        <v>318</v>
      </c>
      <c r="G180" s="180">
        <v>10.41</v>
      </c>
      <c r="H180" s="180">
        <f t="shared" si="24"/>
        <v>0.33</v>
      </c>
      <c r="I180" s="181" t="str">
        <f>IFERROR(IF(ROUND(G180, 2) &lt;&gt; ROUND(VLOOKUP("C"&amp;C180,C:G, 5, FALSE), 2), "VALOR AUXILIAR DIVERGENTE", "OK"), "NÃO ENCONTRADO")</f>
        <v>OK</v>
      </c>
    </row>
    <row r="181" spans="1:9" ht="30">
      <c r="A181" s="170" t="s">
        <v>151</v>
      </c>
      <c r="B181" s="170" t="s">
        <v>147</v>
      </c>
      <c r="C181" s="170" t="s">
        <v>213</v>
      </c>
      <c r="D181" s="170" t="s">
        <v>214</v>
      </c>
      <c r="E181" s="170" t="s">
        <v>22</v>
      </c>
      <c r="F181" s="170" t="s">
        <v>319</v>
      </c>
      <c r="G181" s="180">
        <v>32.18</v>
      </c>
      <c r="H181" s="180">
        <f t="shared" si="24"/>
        <v>24.61</v>
      </c>
      <c r="I181" s="181" t="str">
        <f>IFERROR(IF(ROUND(G181, 2) &lt;&gt; ROUND(VLOOKUP("C"&amp;C181,C:G, 5, FALSE), 2), "VALOR AUXILIAR DIVERGENTE", "OK"), "NÃO ENCONTRADO")</f>
        <v>OK</v>
      </c>
    </row>
    <row r="182" spans="1:9" ht="30">
      <c r="A182" s="170" t="s">
        <v>151</v>
      </c>
      <c r="B182" s="170" t="s">
        <v>147</v>
      </c>
      <c r="C182" s="170" t="s">
        <v>216</v>
      </c>
      <c r="D182" s="170" t="s">
        <v>217</v>
      </c>
      <c r="E182" s="170" t="s">
        <v>22</v>
      </c>
      <c r="F182" s="170" t="s">
        <v>320</v>
      </c>
      <c r="G182" s="180">
        <v>37.26</v>
      </c>
      <c r="H182" s="180">
        <f t="shared" si="24"/>
        <v>72.349999999999994</v>
      </c>
      <c r="I182" s="181" t="str">
        <f>IFERROR(IF(ROUND(G182, 2) &lt;&gt; ROUND(VLOOKUP("C"&amp;C182,C:G, 5, FALSE), 2), "VALOR AUXILIAR DIVERGENTE", "OK"), "NÃO ENCONTRADO")</f>
        <v>OK</v>
      </c>
    </row>
    <row r="183" spans="1:9" ht="30">
      <c r="A183" s="170" t="s">
        <v>18</v>
      </c>
      <c r="B183" s="170" t="s">
        <v>147</v>
      </c>
      <c r="C183" s="170" t="s">
        <v>321</v>
      </c>
      <c r="D183" s="170" t="s">
        <v>322</v>
      </c>
      <c r="E183" s="170" t="s">
        <v>166</v>
      </c>
      <c r="F183" s="170" t="s">
        <v>323</v>
      </c>
      <c r="G183" s="180">
        <v>87.56</v>
      </c>
      <c r="H183" s="180">
        <f t="shared" si="24"/>
        <v>120.83</v>
      </c>
      <c r="I183" s="181"/>
    </row>
    <row r="184" spans="1:9">
      <c r="A184" s="171" t="s">
        <v>36</v>
      </c>
      <c r="B184" s="171" t="s">
        <v>36</v>
      </c>
      <c r="C184" s="171" t="s">
        <v>36</v>
      </c>
      <c r="D184" s="171" t="s">
        <v>36</v>
      </c>
      <c r="E184" s="171" t="s">
        <v>36</v>
      </c>
      <c r="F184" s="171" t="s">
        <v>36</v>
      </c>
      <c r="G184" s="182" t="s">
        <v>36</v>
      </c>
      <c r="H184" s="182" t="s">
        <v>36</v>
      </c>
      <c r="I184" s="183" t="s">
        <v>36</v>
      </c>
    </row>
    <row r="185" spans="1:9" ht="45">
      <c r="A185" s="169" t="s">
        <v>379</v>
      </c>
      <c r="B185" s="169" t="s">
        <v>147</v>
      </c>
      <c r="C185" s="169" t="s">
        <v>380</v>
      </c>
      <c r="D185" s="169" t="s">
        <v>381</v>
      </c>
      <c r="E185" s="169" t="s">
        <v>133</v>
      </c>
      <c r="F185" s="169" t="s">
        <v>382</v>
      </c>
      <c r="G185" s="178">
        <f>SUM(H186:H190)</f>
        <v>14.91</v>
      </c>
      <c r="H185" s="178">
        <f>TRUNC(G185 * VALUE(SUBSTITUTE(F185,"QTD: ","")), 2)</f>
        <v>433.28</v>
      </c>
      <c r="I185" s="179" t="str">
        <f>IF(ROUND(ABS(G185-Orçamento!G51),2)&lt;0.01,"OK","DIVERGENTE")</f>
        <v>OK</v>
      </c>
    </row>
    <row r="186" spans="1:9" ht="30">
      <c r="A186" s="170" t="s">
        <v>151</v>
      </c>
      <c r="B186" s="170" t="s">
        <v>147</v>
      </c>
      <c r="C186" s="170" t="s">
        <v>383</v>
      </c>
      <c r="D186" s="170" t="s">
        <v>384</v>
      </c>
      <c r="E186" s="170" t="s">
        <v>22</v>
      </c>
      <c r="F186" s="170" t="s">
        <v>385</v>
      </c>
      <c r="G186" s="180">
        <v>36.99</v>
      </c>
      <c r="H186" s="180">
        <f t="shared" ref="H186:H190" si="25">TRUNC(F186*G186,2)</f>
        <v>1.71</v>
      </c>
      <c r="I186" s="181" t="str">
        <f>IFERROR(IF(ROUND(G186, 2) &lt;&gt; ROUND(VLOOKUP("C"&amp;C186,C:G, 5, FALSE), 2), "VALOR AUXILIAR DIVERGENTE", "OK"), "NÃO ENCONTRADO")</f>
        <v>OK</v>
      </c>
    </row>
    <row r="187" spans="1:9" ht="30">
      <c r="A187" s="170" t="s">
        <v>151</v>
      </c>
      <c r="B187" s="170" t="s">
        <v>147</v>
      </c>
      <c r="C187" s="170" t="s">
        <v>386</v>
      </c>
      <c r="D187" s="170" t="s">
        <v>387</v>
      </c>
      <c r="E187" s="170" t="s">
        <v>22</v>
      </c>
      <c r="F187" s="170" t="s">
        <v>388</v>
      </c>
      <c r="G187" s="180">
        <v>34.64</v>
      </c>
      <c r="H187" s="180">
        <f t="shared" si="25"/>
        <v>0.64</v>
      </c>
      <c r="I187" s="181" t="str">
        <f>IFERROR(IF(ROUND(G187, 2) &lt;&gt; ROUND(VLOOKUP("C"&amp;C187,C:G, 5, FALSE), 2), "VALOR AUXILIAR DIVERGENTE", "OK"), "NÃO ENCONTRADO")</f>
        <v>OK</v>
      </c>
    </row>
    <row r="188" spans="1:9" ht="30">
      <c r="A188" s="170" t="s">
        <v>18</v>
      </c>
      <c r="B188" s="170" t="s">
        <v>147</v>
      </c>
      <c r="C188" s="170" t="s">
        <v>390</v>
      </c>
      <c r="D188" s="170" t="s">
        <v>391</v>
      </c>
      <c r="E188" s="170" t="s">
        <v>133</v>
      </c>
      <c r="F188" s="170" t="s">
        <v>392</v>
      </c>
      <c r="G188" s="180">
        <v>21.66</v>
      </c>
      <c r="H188" s="180">
        <f t="shared" si="25"/>
        <v>0.26</v>
      </c>
      <c r="I188" s="181"/>
    </row>
    <row r="189" spans="1:9" ht="45">
      <c r="A189" s="170" t="s">
        <v>18</v>
      </c>
      <c r="B189" s="170" t="s">
        <v>147</v>
      </c>
      <c r="C189" s="170" t="s">
        <v>393</v>
      </c>
      <c r="D189" s="170" t="s">
        <v>394</v>
      </c>
      <c r="E189" s="170" t="s">
        <v>34</v>
      </c>
      <c r="F189" s="170" t="s">
        <v>395</v>
      </c>
      <c r="G189" s="180">
        <v>5.24</v>
      </c>
      <c r="H189" s="180">
        <f t="shared" si="25"/>
        <v>3.54</v>
      </c>
      <c r="I189" s="181"/>
    </row>
    <row r="190" spans="1:9" ht="60">
      <c r="A190" s="170" t="s">
        <v>18</v>
      </c>
      <c r="B190" s="170" t="s">
        <v>147</v>
      </c>
      <c r="C190" s="170" t="s">
        <v>396</v>
      </c>
      <c r="D190" s="170" t="s">
        <v>397</v>
      </c>
      <c r="E190" s="170" t="s">
        <v>14</v>
      </c>
      <c r="F190" s="170" t="s">
        <v>398</v>
      </c>
      <c r="G190" s="180">
        <v>10.73</v>
      </c>
      <c r="H190" s="180">
        <f t="shared" si="25"/>
        <v>8.76</v>
      </c>
      <c r="I190" s="181"/>
    </row>
    <row r="191" spans="1:9">
      <c r="A191" s="171" t="s">
        <v>36</v>
      </c>
      <c r="B191" s="171" t="s">
        <v>36</v>
      </c>
      <c r="C191" s="171" t="s">
        <v>36</v>
      </c>
      <c r="D191" s="171" t="s">
        <v>36</v>
      </c>
      <c r="E191" s="171" t="s">
        <v>36</v>
      </c>
      <c r="F191" s="171" t="s">
        <v>36</v>
      </c>
      <c r="G191" s="182" t="s">
        <v>36</v>
      </c>
      <c r="H191" s="182" t="s">
        <v>36</v>
      </c>
      <c r="I191" s="183" t="s">
        <v>36</v>
      </c>
    </row>
    <row r="192" spans="1:9" ht="45">
      <c r="A192" s="169" t="s">
        <v>399</v>
      </c>
      <c r="B192" s="169" t="s">
        <v>147</v>
      </c>
      <c r="C192" s="169" t="s">
        <v>400</v>
      </c>
      <c r="D192" s="169" t="s">
        <v>401</v>
      </c>
      <c r="E192" s="169" t="s">
        <v>166</v>
      </c>
      <c r="F192" s="169" t="s">
        <v>402</v>
      </c>
      <c r="G192" s="178">
        <f>SUM(H193:H197)</f>
        <v>644.3599999999999</v>
      </c>
      <c r="H192" s="178">
        <f>TRUNC(G192 * VALUE(SUBSTITUTE(F192,"QTD: ","")), 2)</f>
        <v>1262.94</v>
      </c>
      <c r="I192" s="179" t="str">
        <f>IF(ROUND(ABS(G192-Orçamento!G52),2)&lt;0.01,"OK","DIVERGENTE")</f>
        <v>OK</v>
      </c>
    </row>
    <row r="193" spans="1:9" ht="45">
      <c r="A193" s="170" t="s">
        <v>151</v>
      </c>
      <c r="B193" s="170" t="s">
        <v>147</v>
      </c>
      <c r="C193" s="170" t="s">
        <v>403</v>
      </c>
      <c r="D193" s="170" t="s">
        <v>404</v>
      </c>
      <c r="E193" s="170" t="s">
        <v>158</v>
      </c>
      <c r="F193" s="170" t="s">
        <v>405</v>
      </c>
      <c r="G193" s="180">
        <v>0.6</v>
      </c>
      <c r="H193" s="180">
        <f t="shared" ref="H193:H197" si="26">TRUNC(F193*G193,2)</f>
        <v>0.02</v>
      </c>
      <c r="I193" s="181" t="str">
        <f>IFERROR(IF(ROUND(G193, 2) &lt;&gt; ROUND(VLOOKUP("C"&amp;C193,C:G, 5, FALSE), 2), "VALOR AUXILIAR DIVERGENTE", "OK"), "NÃO ENCONTRADO")</f>
        <v>OK</v>
      </c>
    </row>
    <row r="194" spans="1:9" ht="45">
      <c r="A194" s="170" t="s">
        <v>151</v>
      </c>
      <c r="B194" s="170" t="s">
        <v>147</v>
      </c>
      <c r="C194" s="170" t="s">
        <v>406</v>
      </c>
      <c r="D194" s="170" t="s">
        <v>407</v>
      </c>
      <c r="E194" s="170" t="s">
        <v>154</v>
      </c>
      <c r="F194" s="170" t="s">
        <v>408</v>
      </c>
      <c r="G194" s="180">
        <v>1.43</v>
      </c>
      <c r="H194" s="180">
        <f t="shared" si="26"/>
        <v>0.08</v>
      </c>
      <c r="I194" s="181" t="str">
        <f>IFERROR(IF(ROUND(G194, 2) &lt;&gt; ROUND(VLOOKUP("C"&amp;C194,C:G, 5, FALSE), 2), "VALOR AUXILIAR DIVERGENTE", "OK"), "NÃO ENCONTRADO")</f>
        <v>OK</v>
      </c>
    </row>
    <row r="195" spans="1:9" ht="30">
      <c r="A195" s="170" t="s">
        <v>151</v>
      </c>
      <c r="B195" s="170" t="s">
        <v>147</v>
      </c>
      <c r="C195" s="170" t="s">
        <v>213</v>
      </c>
      <c r="D195" s="170" t="s">
        <v>214</v>
      </c>
      <c r="E195" s="170" t="s">
        <v>22</v>
      </c>
      <c r="F195" s="170" t="s">
        <v>409</v>
      </c>
      <c r="G195" s="180">
        <v>32.18</v>
      </c>
      <c r="H195" s="180">
        <f t="shared" si="26"/>
        <v>12.67</v>
      </c>
      <c r="I195" s="181" t="str">
        <f>IFERROR(IF(ROUND(G195, 2) &lt;&gt; ROUND(VLOOKUP("C"&amp;C195,C:G, 5, FALSE), 2), "VALOR AUXILIAR DIVERGENTE", "OK"), "NÃO ENCONTRADO")</f>
        <v>OK</v>
      </c>
    </row>
    <row r="196" spans="1:9" ht="30">
      <c r="A196" s="170" t="s">
        <v>151</v>
      </c>
      <c r="B196" s="170" t="s">
        <v>147</v>
      </c>
      <c r="C196" s="170" t="s">
        <v>216</v>
      </c>
      <c r="D196" s="170" t="s">
        <v>217</v>
      </c>
      <c r="E196" s="170" t="s">
        <v>22</v>
      </c>
      <c r="F196" s="170" t="s">
        <v>409</v>
      </c>
      <c r="G196" s="180">
        <v>37.26</v>
      </c>
      <c r="H196" s="180">
        <f t="shared" si="26"/>
        <v>14.67</v>
      </c>
      <c r="I196" s="181" t="str">
        <f>IFERROR(IF(ROUND(G196, 2) &lt;&gt; ROUND(VLOOKUP("C"&amp;C196,C:G, 5, FALSE), 2), "VALOR AUXILIAR DIVERGENTE", "OK"), "NÃO ENCONTRADO")</f>
        <v>OK</v>
      </c>
    </row>
    <row r="197" spans="1:9" ht="60">
      <c r="A197" s="170" t="s">
        <v>18</v>
      </c>
      <c r="B197" s="170" t="s">
        <v>147</v>
      </c>
      <c r="C197" s="170" t="s">
        <v>411</v>
      </c>
      <c r="D197" s="170" t="s">
        <v>412</v>
      </c>
      <c r="E197" s="170" t="s">
        <v>166</v>
      </c>
      <c r="F197" s="170" t="s">
        <v>413</v>
      </c>
      <c r="G197" s="180">
        <v>553.97</v>
      </c>
      <c r="H197" s="180">
        <f t="shared" si="26"/>
        <v>616.91999999999996</v>
      </c>
      <c r="I197" s="181"/>
    </row>
    <row r="198" spans="1:9">
      <c r="A198" s="171" t="s">
        <v>36</v>
      </c>
      <c r="B198" s="171" t="s">
        <v>36</v>
      </c>
      <c r="C198" s="171" t="s">
        <v>36</v>
      </c>
      <c r="D198" s="171" t="s">
        <v>36</v>
      </c>
      <c r="E198" s="171" t="s">
        <v>36</v>
      </c>
      <c r="F198" s="171" t="s">
        <v>36</v>
      </c>
      <c r="G198" s="182" t="s">
        <v>36</v>
      </c>
      <c r="H198" s="182" t="s">
        <v>36</v>
      </c>
      <c r="I198" s="183" t="s">
        <v>36</v>
      </c>
    </row>
    <row r="199" spans="1:9" ht="30">
      <c r="A199" s="169" t="s">
        <v>414</v>
      </c>
      <c r="B199" s="169" t="s">
        <v>10</v>
      </c>
      <c r="C199" s="169" t="s">
        <v>415</v>
      </c>
      <c r="D199" s="169" t="s">
        <v>416</v>
      </c>
      <c r="E199" s="169" t="s">
        <v>34</v>
      </c>
      <c r="F199" s="169" t="s">
        <v>417</v>
      </c>
      <c r="G199" s="178">
        <f>SUM(H200)</f>
        <v>12.12</v>
      </c>
      <c r="H199" s="178">
        <f>TRUNC(G199 * VALUE(SUBSTITUTE(F199,"QTD: ","")), 2)</f>
        <v>121.2</v>
      </c>
      <c r="I199" s="179" t="str">
        <f>IF(ROUND(ABS(G199-Orçamento!G53),2)&lt;0.01,"OK","DIVERGENTE")</f>
        <v>OK</v>
      </c>
    </row>
    <row r="200" spans="1:9" ht="45">
      <c r="A200" s="170" t="s">
        <v>18</v>
      </c>
      <c r="B200" s="170" t="s">
        <v>10</v>
      </c>
      <c r="C200" s="170" t="s">
        <v>419</v>
      </c>
      <c r="D200" s="170" t="s">
        <v>420</v>
      </c>
      <c r="E200" s="170" t="s">
        <v>34</v>
      </c>
      <c r="F200" s="170" t="s">
        <v>31</v>
      </c>
      <c r="G200" s="180">
        <v>12.12</v>
      </c>
      <c r="H200" s="180">
        <f>ROUND(F200*G200,2)</f>
        <v>12.12</v>
      </c>
      <c r="I200" s="181"/>
    </row>
    <row r="201" spans="1:9">
      <c r="A201" s="171" t="s">
        <v>36</v>
      </c>
      <c r="B201" s="171" t="s">
        <v>36</v>
      </c>
      <c r="C201" s="171" t="s">
        <v>36</v>
      </c>
      <c r="D201" s="171" t="s">
        <v>36</v>
      </c>
      <c r="E201" s="171" t="s">
        <v>36</v>
      </c>
      <c r="F201" s="171" t="s">
        <v>36</v>
      </c>
      <c r="G201" s="182" t="s">
        <v>36</v>
      </c>
      <c r="H201" s="182" t="s">
        <v>36</v>
      </c>
      <c r="I201" s="183" t="s">
        <v>36</v>
      </c>
    </row>
    <row r="202" spans="1:9" ht="30">
      <c r="A202" s="169" t="s">
        <v>421</v>
      </c>
      <c r="B202" s="169" t="s">
        <v>234</v>
      </c>
      <c r="C202" s="169" t="s">
        <v>422</v>
      </c>
      <c r="D202" s="169" t="s">
        <v>423</v>
      </c>
      <c r="E202" s="169" t="s">
        <v>237</v>
      </c>
      <c r="F202" s="169" t="s">
        <v>238</v>
      </c>
      <c r="G202" s="178">
        <f>SUM(H203:H209)</f>
        <v>5424.96</v>
      </c>
      <c r="H202" s="178">
        <f>TRUNC(G202 * VALUE(SUBSTITUTE(F202,"QTD: ","")), 2)</f>
        <v>5424.96</v>
      </c>
      <c r="I202" s="179" t="str">
        <f>IF(ROUND(ABS(G202-Orçamento!G54),2)&lt;0.01,"OK","DIVERGENTE")</f>
        <v>OK</v>
      </c>
    </row>
    <row r="203" spans="1:9" ht="45">
      <c r="A203" s="170" t="s">
        <v>18</v>
      </c>
      <c r="B203" s="170" t="s">
        <v>147</v>
      </c>
      <c r="C203" s="170" t="s">
        <v>424</v>
      </c>
      <c r="D203" s="170" t="s">
        <v>425</v>
      </c>
      <c r="E203" s="170" t="s">
        <v>34</v>
      </c>
      <c r="F203" s="170" t="s">
        <v>426</v>
      </c>
      <c r="G203" s="180">
        <v>111.53</v>
      </c>
      <c r="H203" s="180">
        <f t="shared" ref="H203:H209" si="27">ROUND(F203*G203,2)</f>
        <v>1784.48</v>
      </c>
      <c r="I203" s="181"/>
    </row>
    <row r="204" spans="1:9" ht="30">
      <c r="A204" s="170" t="s">
        <v>18</v>
      </c>
      <c r="B204" s="170" t="s">
        <v>10</v>
      </c>
      <c r="C204" s="170" t="s">
        <v>427</v>
      </c>
      <c r="D204" s="170" t="s">
        <v>428</v>
      </c>
      <c r="E204" s="170" t="s">
        <v>133</v>
      </c>
      <c r="F204" s="170" t="s">
        <v>429</v>
      </c>
      <c r="G204" s="180">
        <v>9.0399999999999991</v>
      </c>
      <c r="H204" s="180">
        <f t="shared" si="27"/>
        <v>976.32</v>
      </c>
      <c r="I204" s="181"/>
    </row>
    <row r="205" spans="1:9" ht="30">
      <c r="A205" s="170" t="s">
        <v>151</v>
      </c>
      <c r="B205" s="170" t="s">
        <v>10</v>
      </c>
      <c r="C205" s="170" t="s">
        <v>430</v>
      </c>
      <c r="D205" s="170" t="s">
        <v>431</v>
      </c>
      <c r="E205" s="170" t="s">
        <v>14</v>
      </c>
      <c r="F205" s="170" t="s">
        <v>432</v>
      </c>
      <c r="G205" s="180">
        <v>55.3</v>
      </c>
      <c r="H205" s="180">
        <f t="shared" si="27"/>
        <v>165.9</v>
      </c>
      <c r="I205" s="181" t="str">
        <f>IFERROR(IF(ROUND(G205, 2) &lt;&gt; ROUND(VLOOKUP("C"&amp;C205,C:G, 5, FALSE), 2), "VALOR AUXILIAR DIVERGENTE", "OK"), "NÃO ENCONTRADO")</f>
        <v>OK</v>
      </c>
    </row>
    <row r="206" spans="1:9" ht="30">
      <c r="A206" s="170" t="s">
        <v>151</v>
      </c>
      <c r="B206" s="170" t="s">
        <v>10</v>
      </c>
      <c r="C206" s="170" t="s">
        <v>433</v>
      </c>
      <c r="D206" s="170" t="s">
        <v>434</v>
      </c>
      <c r="E206" s="170" t="s">
        <v>34</v>
      </c>
      <c r="F206" s="170" t="s">
        <v>31</v>
      </c>
      <c r="G206" s="180">
        <v>140.1</v>
      </c>
      <c r="H206" s="180">
        <f t="shared" si="27"/>
        <v>140.1</v>
      </c>
      <c r="I206" s="181" t="str">
        <f>IFERROR(IF(ROUND(G206, 2) &lt;&gt; ROUND(VLOOKUP("C"&amp;C206,C:G, 5, FALSE), 2), "VALOR AUXILIAR DIVERGENTE", "OK"), "NÃO ENCONTRADO")</f>
        <v>OK</v>
      </c>
    </row>
    <row r="207" spans="1:9" ht="30">
      <c r="A207" s="170" t="s">
        <v>151</v>
      </c>
      <c r="B207" s="170" t="s">
        <v>147</v>
      </c>
      <c r="C207" s="170" t="s">
        <v>435</v>
      </c>
      <c r="D207" s="170" t="s">
        <v>436</v>
      </c>
      <c r="E207" s="170" t="s">
        <v>22</v>
      </c>
      <c r="F207" s="170" t="s">
        <v>437</v>
      </c>
      <c r="G207" s="180">
        <v>37.729999999999997</v>
      </c>
      <c r="H207" s="180">
        <f t="shared" si="27"/>
        <v>905.52</v>
      </c>
      <c r="I207" s="181" t="str">
        <f>IFERROR(IF(ROUND(G207, 2) &lt;&gt; ROUND(VLOOKUP("C"&amp;C207,C:G, 5, FALSE), 2), "VALOR AUXILIAR DIVERGENTE", "OK"), "NÃO ENCONTRADO")</f>
        <v>OK</v>
      </c>
    </row>
    <row r="208" spans="1:9" ht="30">
      <c r="A208" s="170" t="s">
        <v>151</v>
      </c>
      <c r="B208" s="170" t="s">
        <v>147</v>
      </c>
      <c r="C208" s="170" t="s">
        <v>438</v>
      </c>
      <c r="D208" s="170" t="s">
        <v>439</v>
      </c>
      <c r="E208" s="170" t="s">
        <v>22</v>
      </c>
      <c r="F208" s="170" t="s">
        <v>437</v>
      </c>
      <c r="G208" s="180">
        <v>34.64</v>
      </c>
      <c r="H208" s="180">
        <f t="shared" si="27"/>
        <v>831.36</v>
      </c>
      <c r="I208" s="181" t="str">
        <f>IFERROR(IF(ROUND(G208, 2) &lt;&gt; ROUND(VLOOKUP("C"&amp;C208,C:G, 5, FALSE), 2), "VALOR AUXILIAR DIVERGENTE", "OK"), "NÃO ENCONTRADO")</f>
        <v>OK</v>
      </c>
    </row>
    <row r="209" spans="1:9" ht="30">
      <c r="A209" s="170" t="s">
        <v>151</v>
      </c>
      <c r="B209" s="170" t="s">
        <v>147</v>
      </c>
      <c r="C209" s="170" t="s">
        <v>441</v>
      </c>
      <c r="D209" s="170" t="s">
        <v>442</v>
      </c>
      <c r="E209" s="170" t="s">
        <v>22</v>
      </c>
      <c r="F209" s="170" t="s">
        <v>426</v>
      </c>
      <c r="G209" s="180">
        <v>38.83</v>
      </c>
      <c r="H209" s="180">
        <f t="shared" si="27"/>
        <v>621.28</v>
      </c>
      <c r="I209" s="181" t="str">
        <f>IFERROR(IF(ROUND(G209, 2) &lt;&gt; ROUND(VLOOKUP("C"&amp;C209,C:G, 5, FALSE), 2), "VALOR AUXILIAR DIVERGENTE", "OK"), "NÃO ENCONTRADO")</f>
        <v>OK</v>
      </c>
    </row>
    <row r="210" spans="1:9">
      <c r="A210" s="171" t="s">
        <v>36</v>
      </c>
      <c r="B210" s="171" t="s">
        <v>36</v>
      </c>
      <c r="C210" s="171" t="s">
        <v>36</v>
      </c>
      <c r="D210" s="171" t="s">
        <v>36</v>
      </c>
      <c r="E210" s="171" t="s">
        <v>36</v>
      </c>
      <c r="F210" s="171" t="s">
        <v>36</v>
      </c>
      <c r="G210" s="182" t="s">
        <v>36</v>
      </c>
      <c r="H210" s="182" t="s">
        <v>36</v>
      </c>
      <c r="I210" s="183" t="s">
        <v>36</v>
      </c>
    </row>
    <row r="211" spans="1:9" ht="75">
      <c r="A211" s="169" t="s">
        <v>443</v>
      </c>
      <c r="B211" s="169" t="s">
        <v>147</v>
      </c>
      <c r="C211" s="169" t="s">
        <v>444</v>
      </c>
      <c r="D211" s="169" t="s">
        <v>445</v>
      </c>
      <c r="E211" s="169" t="s">
        <v>446</v>
      </c>
      <c r="F211" s="169" t="s">
        <v>238</v>
      </c>
      <c r="G211" s="178">
        <f>SUM(H212:H216)</f>
        <v>2222.25</v>
      </c>
      <c r="H211" s="178">
        <f>TRUNC(G211 * VALUE(SUBSTITUTE(F211,"QTD: ","")), 2)</f>
        <v>2222.25</v>
      </c>
      <c r="I211" s="179" t="str">
        <f>IF(ROUND(ABS(G211-Orçamento!G55),2)&lt;0.01,"OK","DIVERGENTE")</f>
        <v>OK</v>
      </c>
    </row>
    <row r="212" spans="1:9" ht="45">
      <c r="A212" s="170" t="s">
        <v>151</v>
      </c>
      <c r="B212" s="170" t="s">
        <v>147</v>
      </c>
      <c r="C212" s="170" t="s">
        <v>447</v>
      </c>
      <c r="D212" s="170" t="s">
        <v>448</v>
      </c>
      <c r="E212" s="170" t="s">
        <v>166</v>
      </c>
      <c r="F212" s="170" t="s">
        <v>449</v>
      </c>
      <c r="G212" s="180">
        <v>646.09</v>
      </c>
      <c r="H212" s="180">
        <f t="shared" ref="H212:H216" si="28">TRUNC(F212*G212,2)</f>
        <v>36.76</v>
      </c>
      <c r="I212" s="181" t="str">
        <f>IFERROR(IF(ROUND(G212, 2) &lt;&gt; ROUND(VLOOKUP("C"&amp;C212,C:G, 5, FALSE), 2), "VALOR AUXILIAR DIVERGENTE", "OK"), "NÃO ENCONTRADO")</f>
        <v>OK</v>
      </c>
    </row>
    <row r="213" spans="1:9" ht="30">
      <c r="A213" s="170" t="s">
        <v>151</v>
      </c>
      <c r="B213" s="170" t="s">
        <v>147</v>
      </c>
      <c r="C213" s="170" t="s">
        <v>213</v>
      </c>
      <c r="D213" s="170" t="s">
        <v>214</v>
      </c>
      <c r="E213" s="170" t="s">
        <v>22</v>
      </c>
      <c r="F213" s="170" t="s">
        <v>451</v>
      </c>
      <c r="G213" s="180">
        <v>32.18</v>
      </c>
      <c r="H213" s="180">
        <f t="shared" si="28"/>
        <v>28.51</v>
      </c>
      <c r="I213" s="181" t="str">
        <f>IFERROR(IF(ROUND(G213, 2) &lt;&gt; ROUND(VLOOKUP("C"&amp;C213,C:G, 5, FALSE), 2), "VALOR AUXILIAR DIVERGENTE", "OK"), "NÃO ENCONTRADO")</f>
        <v>OK</v>
      </c>
    </row>
    <row r="214" spans="1:9" ht="30">
      <c r="A214" s="170" t="s">
        <v>151</v>
      </c>
      <c r="B214" s="170" t="s">
        <v>147</v>
      </c>
      <c r="C214" s="170" t="s">
        <v>216</v>
      </c>
      <c r="D214" s="170" t="s">
        <v>217</v>
      </c>
      <c r="E214" s="170" t="s">
        <v>22</v>
      </c>
      <c r="F214" s="170" t="s">
        <v>452</v>
      </c>
      <c r="G214" s="180">
        <v>37.26</v>
      </c>
      <c r="H214" s="180">
        <f t="shared" si="28"/>
        <v>66.03</v>
      </c>
      <c r="I214" s="181" t="str">
        <f>IFERROR(IF(ROUND(G214, 2) &lt;&gt; ROUND(VLOOKUP("C"&amp;C214,C:G, 5, FALSE), 2), "VALOR AUXILIAR DIVERGENTE", "OK"), "NÃO ENCONTRADO")</f>
        <v>OK</v>
      </c>
    </row>
    <row r="215" spans="1:9" ht="90">
      <c r="A215" s="170" t="s">
        <v>18</v>
      </c>
      <c r="B215" s="170" t="s">
        <v>147</v>
      </c>
      <c r="C215" s="170" t="s">
        <v>453</v>
      </c>
      <c r="D215" s="170" t="s">
        <v>454</v>
      </c>
      <c r="E215" s="170" t="s">
        <v>446</v>
      </c>
      <c r="F215" s="170" t="s">
        <v>31</v>
      </c>
      <c r="G215" s="180">
        <v>2090.75</v>
      </c>
      <c r="H215" s="180">
        <f t="shared" si="28"/>
        <v>2090.75</v>
      </c>
      <c r="I215" s="181"/>
    </row>
    <row r="216" spans="1:9" ht="30">
      <c r="A216" s="170" t="s">
        <v>18</v>
      </c>
      <c r="B216" s="170" t="s">
        <v>147</v>
      </c>
      <c r="C216" s="170" t="s">
        <v>455</v>
      </c>
      <c r="D216" s="170" t="s">
        <v>456</v>
      </c>
      <c r="E216" s="170" t="s">
        <v>166</v>
      </c>
      <c r="F216" s="170" t="s">
        <v>457</v>
      </c>
      <c r="G216" s="180">
        <v>87.1</v>
      </c>
      <c r="H216" s="180">
        <f t="shared" si="28"/>
        <v>0.2</v>
      </c>
      <c r="I216" s="181"/>
    </row>
    <row r="217" spans="1:9">
      <c r="A217" s="171" t="s">
        <v>36</v>
      </c>
      <c r="B217" s="171" t="s">
        <v>36</v>
      </c>
      <c r="C217" s="171" t="s">
        <v>36</v>
      </c>
      <c r="D217" s="171" t="s">
        <v>36</v>
      </c>
      <c r="E217" s="171" t="s">
        <v>36</v>
      </c>
      <c r="F217" s="171" t="s">
        <v>36</v>
      </c>
      <c r="G217" s="182" t="s">
        <v>36</v>
      </c>
      <c r="H217" s="182" t="s">
        <v>36</v>
      </c>
      <c r="I217" s="183" t="s">
        <v>36</v>
      </c>
    </row>
    <row r="218" spans="1:9" ht="31.5">
      <c r="A218" s="172" t="s">
        <v>458</v>
      </c>
      <c r="B218" s="172"/>
      <c r="C218" s="172"/>
      <c r="D218" s="172" t="s">
        <v>459</v>
      </c>
      <c r="E218" s="172"/>
      <c r="F218" s="172"/>
      <c r="G218" s="184"/>
      <c r="H218" s="184">
        <f>SUMIFS(H8:H217,A8:A217,"3.*",A8:A217,"&lt;&gt;INSUMO",A8:A217,"&lt;&gt;AUXILIAR*")</f>
        <v>67186.399999999994</v>
      </c>
      <c r="I218" s="185"/>
    </row>
    <row r="219" spans="1:9">
      <c r="A219" s="171" t="s">
        <v>36</v>
      </c>
      <c r="B219" s="171" t="s">
        <v>36</v>
      </c>
      <c r="C219" s="171" t="s">
        <v>36</v>
      </c>
      <c r="D219" s="171" t="s">
        <v>36</v>
      </c>
      <c r="E219" s="171" t="s">
        <v>36</v>
      </c>
      <c r="F219" s="171" t="s">
        <v>36</v>
      </c>
      <c r="G219" s="182" t="s">
        <v>36</v>
      </c>
      <c r="H219" s="182" t="s">
        <v>36</v>
      </c>
      <c r="I219" s="183" t="s">
        <v>36</v>
      </c>
    </row>
    <row r="220" spans="1:9" ht="30">
      <c r="A220" s="169" t="s">
        <v>460</v>
      </c>
      <c r="B220" s="169" t="s">
        <v>10</v>
      </c>
      <c r="C220" s="169" t="s">
        <v>461</v>
      </c>
      <c r="D220" s="169" t="s">
        <v>462</v>
      </c>
      <c r="E220" s="169" t="s">
        <v>34</v>
      </c>
      <c r="F220" s="169" t="s">
        <v>221</v>
      </c>
      <c r="G220" s="178">
        <f>SUM(H221:H222)</f>
        <v>14.54</v>
      </c>
      <c r="H220" s="178">
        <f>TRUNC(G220 * VALUE(SUBSTITUTE(F220,"QTD: ","")), 2)</f>
        <v>58.16</v>
      </c>
      <c r="I220" s="179" t="str">
        <f>IF(ROUND(ABS(G220-Orçamento!G59),2)&lt;0.01,"OK","DIVERGENTE")</f>
        <v>OK</v>
      </c>
    </row>
    <row r="221" spans="1:9" ht="30">
      <c r="A221" s="170" t="s">
        <v>18</v>
      </c>
      <c r="B221" s="170" t="s">
        <v>10</v>
      </c>
      <c r="C221" s="170" t="s">
        <v>168</v>
      </c>
      <c r="D221" s="170" t="s">
        <v>169</v>
      </c>
      <c r="E221" s="170" t="s">
        <v>22</v>
      </c>
      <c r="F221" s="170" t="s">
        <v>277</v>
      </c>
      <c r="G221" s="180">
        <v>23.9</v>
      </c>
      <c r="H221" s="180">
        <f t="shared" ref="H221:H222" si="29">ROUND(F221*G221,2)</f>
        <v>7.65</v>
      </c>
      <c r="I221" s="181"/>
    </row>
    <row r="222" spans="1:9" ht="30">
      <c r="A222" s="170" t="s">
        <v>18</v>
      </c>
      <c r="B222" s="170" t="s">
        <v>10</v>
      </c>
      <c r="C222" s="170" t="s">
        <v>463</v>
      </c>
      <c r="D222" s="170" t="s">
        <v>464</v>
      </c>
      <c r="E222" s="170" t="s">
        <v>22</v>
      </c>
      <c r="F222" s="170" t="s">
        <v>263</v>
      </c>
      <c r="G222" s="180">
        <v>43.07</v>
      </c>
      <c r="H222" s="180">
        <f t="shared" si="29"/>
        <v>6.89</v>
      </c>
      <c r="I222" s="181"/>
    </row>
    <row r="223" spans="1:9">
      <c r="A223" s="171" t="s">
        <v>36</v>
      </c>
      <c r="B223" s="171" t="s">
        <v>36</v>
      </c>
      <c r="C223" s="171" t="s">
        <v>36</v>
      </c>
      <c r="D223" s="171" t="s">
        <v>36</v>
      </c>
      <c r="E223" s="171" t="s">
        <v>36</v>
      </c>
      <c r="F223" s="171" t="s">
        <v>36</v>
      </c>
      <c r="G223" s="182" t="s">
        <v>36</v>
      </c>
      <c r="H223" s="182" t="s">
        <v>36</v>
      </c>
      <c r="I223" s="183" t="s">
        <v>36</v>
      </c>
    </row>
    <row r="224" spans="1:9" ht="30">
      <c r="A224" s="169" t="s">
        <v>465</v>
      </c>
      <c r="B224" s="169" t="s">
        <v>10</v>
      </c>
      <c r="C224" s="169" t="s">
        <v>466</v>
      </c>
      <c r="D224" s="169" t="s">
        <v>467</v>
      </c>
      <c r="E224" s="169" t="s">
        <v>468</v>
      </c>
      <c r="F224" s="169" t="s">
        <v>221</v>
      </c>
      <c r="G224" s="178">
        <f>SUM(H225:H226)</f>
        <v>28.979999999999997</v>
      </c>
      <c r="H224" s="178">
        <f>TRUNC(G224 * VALUE(SUBSTITUTE(F224,"QTD: ","")), 2)</f>
        <v>115.92</v>
      </c>
      <c r="I224" s="179" t="str">
        <f>IF(ROUND(ABS(G224-Orçamento!G60),2)&lt;0.01,"OK","DIVERGENTE")</f>
        <v>OK</v>
      </c>
    </row>
    <row r="225" spans="1:9" ht="30">
      <c r="A225" s="170" t="s">
        <v>18</v>
      </c>
      <c r="B225" s="170" t="s">
        <v>10</v>
      </c>
      <c r="C225" s="170" t="s">
        <v>168</v>
      </c>
      <c r="D225" s="170" t="s">
        <v>169</v>
      </c>
      <c r="E225" s="170" t="s">
        <v>22</v>
      </c>
      <c r="F225" s="170" t="s">
        <v>270</v>
      </c>
      <c r="G225" s="180">
        <v>23.9</v>
      </c>
      <c r="H225" s="180">
        <f t="shared" ref="H225:H226" si="30">ROUND(F225*G225,2)</f>
        <v>5.74</v>
      </c>
      <c r="I225" s="181"/>
    </row>
    <row r="226" spans="1:9" ht="30">
      <c r="A226" s="170" t="s">
        <v>18</v>
      </c>
      <c r="B226" s="170" t="s">
        <v>10</v>
      </c>
      <c r="C226" s="170" t="s">
        <v>469</v>
      </c>
      <c r="D226" s="170" t="s">
        <v>470</v>
      </c>
      <c r="E226" s="170" t="s">
        <v>468</v>
      </c>
      <c r="F226" s="170" t="s">
        <v>31</v>
      </c>
      <c r="G226" s="180">
        <v>23.24</v>
      </c>
      <c r="H226" s="180">
        <f t="shared" si="30"/>
        <v>23.24</v>
      </c>
      <c r="I226" s="181"/>
    </row>
    <row r="227" spans="1:9">
      <c r="A227" s="171" t="s">
        <v>36</v>
      </c>
      <c r="B227" s="171" t="s">
        <v>36</v>
      </c>
      <c r="C227" s="171" t="s">
        <v>36</v>
      </c>
      <c r="D227" s="171" t="s">
        <v>36</v>
      </c>
      <c r="E227" s="171" t="s">
        <v>36</v>
      </c>
      <c r="F227" s="171" t="s">
        <v>36</v>
      </c>
      <c r="G227" s="182" t="s">
        <v>36</v>
      </c>
      <c r="H227" s="182" t="s">
        <v>36</v>
      </c>
      <c r="I227" s="183" t="s">
        <v>36</v>
      </c>
    </row>
    <row r="228" spans="1:9" ht="30">
      <c r="A228" s="169" t="s">
        <v>471</v>
      </c>
      <c r="B228" s="169" t="s">
        <v>147</v>
      </c>
      <c r="C228" s="169" t="s">
        <v>472</v>
      </c>
      <c r="D228" s="169" t="s">
        <v>473</v>
      </c>
      <c r="E228" s="169" t="s">
        <v>14</v>
      </c>
      <c r="F228" s="169" t="s">
        <v>474</v>
      </c>
      <c r="G228" s="178">
        <f>SUM(H229:H230)</f>
        <v>12.79</v>
      </c>
      <c r="H228" s="178">
        <f>TRUNC(G228 * VALUE(SUBSTITUTE(F228,"QTD: ","")), 2)</f>
        <v>1050.57</v>
      </c>
      <c r="I228" s="179" t="str">
        <f>IF(ROUND(ABS(G228-Orçamento!G62),2)&lt;0.01,"OK","DIVERGENTE")</f>
        <v>OK</v>
      </c>
    </row>
    <row r="229" spans="1:9" ht="30">
      <c r="A229" s="170" t="s">
        <v>151</v>
      </c>
      <c r="B229" s="170" t="s">
        <v>147</v>
      </c>
      <c r="C229" s="170" t="s">
        <v>441</v>
      </c>
      <c r="D229" s="170" t="s">
        <v>442</v>
      </c>
      <c r="E229" s="170" t="s">
        <v>22</v>
      </c>
      <c r="F229" s="170" t="s">
        <v>475</v>
      </c>
      <c r="G229" s="180">
        <v>38.83</v>
      </c>
      <c r="H229" s="180">
        <f t="shared" ref="H229:H230" si="31">TRUNC(F229*G229,2)</f>
        <v>11.59</v>
      </c>
      <c r="I229" s="181" t="str">
        <f>IFERROR(IF(ROUND(G229, 2) &lt;&gt; ROUND(VLOOKUP("C"&amp;C229,C:G, 5, FALSE), 2), "VALOR AUXILIAR DIVERGENTE", "OK"), "NÃO ENCONTRADO")</f>
        <v>OK</v>
      </c>
    </row>
    <row r="230" spans="1:9">
      <c r="A230" s="170" t="s">
        <v>18</v>
      </c>
      <c r="B230" s="170" t="s">
        <v>147</v>
      </c>
      <c r="C230" s="170" t="s">
        <v>478</v>
      </c>
      <c r="D230" s="170" t="s">
        <v>479</v>
      </c>
      <c r="E230" s="170" t="s">
        <v>446</v>
      </c>
      <c r="F230" s="170" t="s">
        <v>480</v>
      </c>
      <c r="G230" s="180">
        <v>4.03</v>
      </c>
      <c r="H230" s="180">
        <f t="shared" si="31"/>
        <v>1.2</v>
      </c>
      <c r="I230" s="181"/>
    </row>
    <row r="231" spans="1:9">
      <c r="A231" s="171" t="s">
        <v>36</v>
      </c>
      <c r="B231" s="171" t="s">
        <v>36</v>
      </c>
      <c r="C231" s="171" t="s">
        <v>36</v>
      </c>
      <c r="D231" s="171" t="s">
        <v>36</v>
      </c>
      <c r="E231" s="171" t="s">
        <v>36</v>
      </c>
      <c r="F231" s="171" t="s">
        <v>36</v>
      </c>
      <c r="G231" s="182" t="s">
        <v>36</v>
      </c>
      <c r="H231" s="182" t="s">
        <v>36</v>
      </c>
      <c r="I231" s="183" t="s">
        <v>36</v>
      </c>
    </row>
    <row r="232" spans="1:9" ht="60">
      <c r="A232" s="169" t="s">
        <v>481</v>
      </c>
      <c r="B232" s="169" t="s">
        <v>147</v>
      </c>
      <c r="C232" s="169" t="s">
        <v>482</v>
      </c>
      <c r="D232" s="169" t="s">
        <v>483</v>
      </c>
      <c r="E232" s="169" t="s">
        <v>14</v>
      </c>
      <c r="F232" s="169" t="s">
        <v>474</v>
      </c>
      <c r="G232" s="178">
        <f>SUM(H233:H236)</f>
        <v>16.059999999999999</v>
      </c>
      <c r="H232" s="178">
        <f>TRUNC(G232 * VALUE(SUBSTITUTE(F232,"QTD: ","")), 2)</f>
        <v>1319.16</v>
      </c>
      <c r="I232" s="179" t="str">
        <f>IF(ROUND(ABS(G232-Orçamento!G63),2)&lt;0.01,"OK","DIVERGENTE")</f>
        <v>OK</v>
      </c>
    </row>
    <row r="233" spans="1:9" ht="60">
      <c r="A233" s="170" t="s">
        <v>151</v>
      </c>
      <c r="B233" s="170" t="s">
        <v>147</v>
      </c>
      <c r="C233" s="170" t="s">
        <v>484</v>
      </c>
      <c r="D233" s="170" t="s">
        <v>485</v>
      </c>
      <c r="E233" s="170" t="s">
        <v>154</v>
      </c>
      <c r="F233" s="170" t="s">
        <v>486</v>
      </c>
      <c r="G233" s="180">
        <v>0.51</v>
      </c>
      <c r="H233" s="180">
        <f t="shared" ref="H233:H236" si="32">TRUNC(F233*G233,2)</f>
        <v>0.04</v>
      </c>
      <c r="I233" s="181" t="str">
        <f>IFERROR(IF(ROUND(G233, 2) &lt;&gt; ROUND(VLOOKUP("C"&amp;C233,C:G, 5, FALSE), 2), "VALOR AUXILIAR DIVERGENTE", "OK"), "NÃO ENCONTRADO")</f>
        <v>OK</v>
      </c>
    </row>
    <row r="234" spans="1:9" ht="60">
      <c r="A234" s="170" t="s">
        <v>151</v>
      </c>
      <c r="B234" s="170" t="s">
        <v>147</v>
      </c>
      <c r="C234" s="170" t="s">
        <v>487</v>
      </c>
      <c r="D234" s="170" t="s">
        <v>488</v>
      </c>
      <c r="E234" s="170" t="s">
        <v>158</v>
      </c>
      <c r="F234" s="170" t="s">
        <v>489</v>
      </c>
      <c r="G234" s="180">
        <v>0.21</v>
      </c>
      <c r="H234" s="180">
        <f t="shared" si="32"/>
        <v>0.04</v>
      </c>
      <c r="I234" s="181" t="str">
        <f>IFERROR(IF(ROUND(G234, 2) &lt;&gt; ROUND(VLOOKUP("C"&amp;C234,C:G, 5, FALSE), 2), "VALOR AUXILIAR DIVERGENTE", "OK"), "NÃO ENCONTRADO")</f>
        <v>OK</v>
      </c>
    </row>
    <row r="235" spans="1:9" ht="30">
      <c r="A235" s="170" t="s">
        <v>151</v>
      </c>
      <c r="B235" s="170" t="s">
        <v>147</v>
      </c>
      <c r="C235" s="170" t="s">
        <v>441</v>
      </c>
      <c r="D235" s="170" t="s">
        <v>442</v>
      </c>
      <c r="E235" s="170" t="s">
        <v>22</v>
      </c>
      <c r="F235" s="170" t="s">
        <v>490</v>
      </c>
      <c r="G235" s="180">
        <v>38.83</v>
      </c>
      <c r="H235" s="180">
        <f t="shared" si="32"/>
        <v>11.78</v>
      </c>
      <c r="I235" s="181" t="str">
        <f>IFERROR(IF(ROUND(G235, 2) &lt;&gt; ROUND(VLOOKUP("C"&amp;C235,C:G, 5, FALSE), 2), "VALOR AUXILIAR DIVERGENTE", "OK"), "NÃO ENCONTRADO")</f>
        <v>OK</v>
      </c>
    </row>
    <row r="236" spans="1:9">
      <c r="A236" s="170" t="s">
        <v>18</v>
      </c>
      <c r="B236" s="170" t="s">
        <v>147</v>
      </c>
      <c r="C236" s="170" t="s">
        <v>491</v>
      </c>
      <c r="D236" s="170" t="s">
        <v>492</v>
      </c>
      <c r="E236" s="170" t="s">
        <v>375</v>
      </c>
      <c r="F236" s="170" t="s">
        <v>493</v>
      </c>
      <c r="G236" s="180">
        <v>20.3</v>
      </c>
      <c r="H236" s="180">
        <f t="shared" si="32"/>
        <v>4.2</v>
      </c>
      <c r="I236" s="181"/>
    </row>
    <row r="237" spans="1:9">
      <c r="A237" s="171" t="s">
        <v>36</v>
      </c>
      <c r="B237" s="171" t="s">
        <v>36</v>
      </c>
      <c r="C237" s="171" t="s">
        <v>36</v>
      </c>
      <c r="D237" s="171" t="s">
        <v>36</v>
      </c>
      <c r="E237" s="171" t="s">
        <v>36</v>
      </c>
      <c r="F237" s="171" t="s">
        <v>36</v>
      </c>
      <c r="G237" s="182" t="s">
        <v>36</v>
      </c>
      <c r="H237" s="182" t="s">
        <v>36</v>
      </c>
      <c r="I237" s="183" t="s">
        <v>36</v>
      </c>
    </row>
    <row r="238" spans="1:9" ht="60">
      <c r="A238" s="169" t="s">
        <v>494</v>
      </c>
      <c r="B238" s="169" t="s">
        <v>147</v>
      </c>
      <c r="C238" s="169" t="s">
        <v>495</v>
      </c>
      <c r="D238" s="169" t="s">
        <v>496</v>
      </c>
      <c r="E238" s="169" t="s">
        <v>14</v>
      </c>
      <c r="F238" s="169" t="s">
        <v>474</v>
      </c>
      <c r="G238" s="178">
        <f>SUM(H239:H242)</f>
        <v>28.9</v>
      </c>
      <c r="H238" s="178">
        <f>TRUNC(G238 * VALUE(SUBSTITUTE(F238,"QTD: ","")), 2)</f>
        <v>2373.84</v>
      </c>
      <c r="I238" s="179" t="str">
        <f>IF(ROUND(ABS(G238-Orçamento!G64),2)&lt;0.01,"OK","DIVERGENTE")</f>
        <v>OK</v>
      </c>
    </row>
    <row r="239" spans="1:9" ht="60">
      <c r="A239" s="170" t="s">
        <v>151</v>
      </c>
      <c r="B239" s="170" t="s">
        <v>147</v>
      </c>
      <c r="C239" s="170" t="s">
        <v>484</v>
      </c>
      <c r="D239" s="170" t="s">
        <v>485</v>
      </c>
      <c r="E239" s="170" t="s">
        <v>154</v>
      </c>
      <c r="F239" s="170" t="s">
        <v>497</v>
      </c>
      <c r="G239" s="180">
        <v>0.51</v>
      </c>
      <c r="H239" s="180">
        <f t="shared" ref="H239:H242" si="33">TRUNC(F239*G239,2)</f>
        <v>0.09</v>
      </c>
      <c r="I239" s="181" t="str">
        <f>IFERROR(IF(ROUND(G239, 2) &lt;&gt; ROUND(VLOOKUP("C"&amp;C239,C:G, 5, FALSE), 2), "VALOR AUXILIAR DIVERGENTE", "OK"), "NÃO ENCONTRADO")</f>
        <v>OK</v>
      </c>
    </row>
    <row r="240" spans="1:9" ht="60">
      <c r="A240" s="170" t="s">
        <v>151</v>
      </c>
      <c r="B240" s="170" t="s">
        <v>147</v>
      </c>
      <c r="C240" s="170" t="s">
        <v>487</v>
      </c>
      <c r="D240" s="170" t="s">
        <v>488</v>
      </c>
      <c r="E240" s="170" t="s">
        <v>158</v>
      </c>
      <c r="F240" s="170" t="s">
        <v>498</v>
      </c>
      <c r="G240" s="180">
        <v>0.21</v>
      </c>
      <c r="H240" s="180">
        <f t="shared" si="33"/>
        <v>0.09</v>
      </c>
      <c r="I240" s="181" t="str">
        <f>IFERROR(IF(ROUND(G240, 2) &lt;&gt; ROUND(VLOOKUP("C"&amp;C240,C:G, 5, FALSE), 2), "VALOR AUXILIAR DIVERGENTE", "OK"), "NÃO ENCONTRADO")</f>
        <v>OK</v>
      </c>
    </row>
    <row r="241" spans="1:9" ht="30">
      <c r="A241" s="170" t="s">
        <v>151</v>
      </c>
      <c r="B241" s="170" t="s">
        <v>147</v>
      </c>
      <c r="C241" s="170" t="s">
        <v>441</v>
      </c>
      <c r="D241" s="170" t="s">
        <v>442</v>
      </c>
      <c r="E241" s="170" t="s">
        <v>22</v>
      </c>
      <c r="F241" s="170" t="s">
        <v>500</v>
      </c>
      <c r="G241" s="180">
        <v>38.83</v>
      </c>
      <c r="H241" s="180">
        <f t="shared" si="33"/>
        <v>23.56</v>
      </c>
      <c r="I241" s="181" t="str">
        <f>IFERROR(IF(ROUND(G241, 2) &lt;&gt; ROUND(VLOOKUP("C"&amp;C241,C:G, 5, FALSE), 2), "VALOR AUXILIAR DIVERGENTE", "OK"), "NÃO ENCONTRADO")</f>
        <v>OK</v>
      </c>
    </row>
    <row r="242" spans="1:9">
      <c r="A242" s="170" t="s">
        <v>18</v>
      </c>
      <c r="B242" s="170" t="s">
        <v>147</v>
      </c>
      <c r="C242" s="170" t="s">
        <v>501</v>
      </c>
      <c r="D242" s="170" t="s">
        <v>502</v>
      </c>
      <c r="E242" s="170" t="s">
        <v>375</v>
      </c>
      <c r="F242" s="170" t="s">
        <v>503</v>
      </c>
      <c r="G242" s="180">
        <v>44.89</v>
      </c>
      <c r="H242" s="180">
        <f t="shared" si="33"/>
        <v>5.16</v>
      </c>
      <c r="I242" s="181"/>
    </row>
    <row r="243" spans="1:9">
      <c r="A243" s="171" t="s">
        <v>36</v>
      </c>
      <c r="B243" s="171" t="s">
        <v>36</v>
      </c>
      <c r="C243" s="171" t="s">
        <v>36</v>
      </c>
      <c r="D243" s="171" t="s">
        <v>36</v>
      </c>
      <c r="E243" s="171" t="s">
        <v>36</v>
      </c>
      <c r="F243" s="171" t="s">
        <v>36</v>
      </c>
      <c r="G243" s="182" t="s">
        <v>36</v>
      </c>
      <c r="H243" s="182" t="s">
        <v>36</v>
      </c>
      <c r="I243" s="183" t="s">
        <v>36</v>
      </c>
    </row>
    <row r="244" spans="1:9" ht="30">
      <c r="A244" s="169" t="s">
        <v>504</v>
      </c>
      <c r="B244" s="169" t="s">
        <v>297</v>
      </c>
      <c r="C244" s="169" t="s">
        <v>505</v>
      </c>
      <c r="D244" s="169" t="s">
        <v>506</v>
      </c>
      <c r="E244" s="169" t="s">
        <v>14</v>
      </c>
      <c r="F244" s="169" t="s">
        <v>507</v>
      </c>
      <c r="G244" s="178">
        <f>SUM(H245:H246)</f>
        <v>3.35</v>
      </c>
      <c r="H244" s="178">
        <f>TRUNC(G244 * VALUE(SUBSTITUTE(F244,"QTD: ","")), 2)</f>
        <v>238.08</v>
      </c>
      <c r="I244" s="179" t="str">
        <f>IF(ROUND(ABS(G244-Orçamento!G66),2)&lt;0.01,"OK","DIVERGENTE")</f>
        <v>OK</v>
      </c>
    </row>
    <row r="245" spans="1:9" ht="30">
      <c r="A245" s="170" t="s">
        <v>18</v>
      </c>
      <c r="B245" s="170" t="s">
        <v>297</v>
      </c>
      <c r="C245" s="170" t="s">
        <v>84</v>
      </c>
      <c r="D245" s="170" t="s">
        <v>85</v>
      </c>
      <c r="E245" s="170" t="s">
        <v>22</v>
      </c>
      <c r="F245" s="170" t="s">
        <v>285</v>
      </c>
      <c r="G245" s="180">
        <v>27.12</v>
      </c>
      <c r="H245" s="180">
        <f t="shared" ref="H245:H246" si="34">ROUND(F245*G245,2)</f>
        <v>2.71</v>
      </c>
      <c r="I245" s="181"/>
    </row>
    <row r="246" spans="1:9" ht="30">
      <c r="A246" s="170" t="s">
        <v>18</v>
      </c>
      <c r="B246" s="170" t="s">
        <v>297</v>
      </c>
      <c r="C246" s="170" t="s">
        <v>508</v>
      </c>
      <c r="D246" s="170" t="s">
        <v>509</v>
      </c>
      <c r="E246" s="170" t="s">
        <v>229</v>
      </c>
      <c r="F246" s="170" t="s">
        <v>92</v>
      </c>
      <c r="G246" s="180">
        <v>3.22</v>
      </c>
      <c r="H246" s="180">
        <f t="shared" si="34"/>
        <v>0.64</v>
      </c>
      <c r="I246" s="181"/>
    </row>
    <row r="247" spans="1:9">
      <c r="A247" s="171" t="s">
        <v>36</v>
      </c>
      <c r="B247" s="171" t="s">
        <v>36</v>
      </c>
      <c r="C247" s="171" t="s">
        <v>36</v>
      </c>
      <c r="D247" s="171" t="s">
        <v>36</v>
      </c>
      <c r="E247" s="171" t="s">
        <v>36</v>
      </c>
      <c r="F247" s="171" t="s">
        <v>36</v>
      </c>
      <c r="G247" s="182" t="s">
        <v>36</v>
      </c>
      <c r="H247" s="182" t="s">
        <v>36</v>
      </c>
      <c r="I247" s="183" t="s">
        <v>36</v>
      </c>
    </row>
    <row r="248" spans="1:9" ht="30">
      <c r="A248" s="169" t="s">
        <v>510</v>
      </c>
      <c r="B248" s="169" t="s">
        <v>76</v>
      </c>
      <c r="C248" s="169" t="s">
        <v>511</v>
      </c>
      <c r="D248" s="169" t="s">
        <v>512</v>
      </c>
      <c r="E248" s="169" t="s">
        <v>14</v>
      </c>
      <c r="F248" s="169" t="s">
        <v>507</v>
      </c>
      <c r="G248" s="178">
        <f>SUM(H249:H252)</f>
        <v>28.559999999999995</v>
      </c>
      <c r="H248" s="178">
        <f>TRUNC(G248 * VALUE(SUBSTITUTE(F248,"QTD: ","")), 2)</f>
        <v>2029.75</v>
      </c>
      <c r="I248" s="179" t="str">
        <f>IF(ROUND(ABS(G248-Orçamento!G67),2)&lt;0.01,"OK","DIVERGENTE")</f>
        <v>OK</v>
      </c>
    </row>
    <row r="249" spans="1:9" ht="30">
      <c r="A249" s="170" t="s">
        <v>18</v>
      </c>
      <c r="B249" s="170" t="s">
        <v>76</v>
      </c>
      <c r="C249" s="170" t="s">
        <v>513</v>
      </c>
      <c r="D249" s="170" t="s">
        <v>514</v>
      </c>
      <c r="E249" s="170" t="s">
        <v>22</v>
      </c>
      <c r="F249" s="170" t="s">
        <v>480</v>
      </c>
      <c r="G249" s="180">
        <v>35.9</v>
      </c>
      <c r="H249" s="180">
        <f t="shared" ref="H249:H252" si="35">ROUND(F249*G249,2)</f>
        <v>10.77</v>
      </c>
      <c r="I249" s="181"/>
    </row>
    <row r="250" spans="1:9" ht="30">
      <c r="A250" s="170" t="s">
        <v>18</v>
      </c>
      <c r="B250" s="170" t="s">
        <v>76</v>
      </c>
      <c r="C250" s="170" t="s">
        <v>84</v>
      </c>
      <c r="D250" s="170" t="s">
        <v>85</v>
      </c>
      <c r="E250" s="170" t="s">
        <v>22</v>
      </c>
      <c r="F250" s="170" t="s">
        <v>92</v>
      </c>
      <c r="G250" s="180">
        <v>27.12</v>
      </c>
      <c r="H250" s="180">
        <f t="shared" si="35"/>
        <v>5.42</v>
      </c>
      <c r="I250" s="181"/>
    </row>
    <row r="251" spans="1:9" ht="30">
      <c r="A251" s="170" t="s">
        <v>18</v>
      </c>
      <c r="B251" s="170" t="s">
        <v>76</v>
      </c>
      <c r="C251" s="170" t="s">
        <v>515</v>
      </c>
      <c r="D251" s="170" t="s">
        <v>516</v>
      </c>
      <c r="E251" s="170" t="s">
        <v>375</v>
      </c>
      <c r="F251" s="170" t="s">
        <v>517</v>
      </c>
      <c r="G251" s="180">
        <v>14.03</v>
      </c>
      <c r="H251" s="180">
        <f t="shared" si="35"/>
        <v>9.26</v>
      </c>
      <c r="I251" s="181"/>
    </row>
    <row r="252" spans="1:9" ht="30">
      <c r="A252" s="170" t="s">
        <v>18</v>
      </c>
      <c r="B252" s="170" t="s">
        <v>76</v>
      </c>
      <c r="C252" s="170" t="s">
        <v>518</v>
      </c>
      <c r="D252" s="170" t="s">
        <v>519</v>
      </c>
      <c r="E252" s="170" t="s">
        <v>375</v>
      </c>
      <c r="F252" s="170" t="s">
        <v>520</v>
      </c>
      <c r="G252" s="180">
        <v>14.79</v>
      </c>
      <c r="H252" s="180">
        <f t="shared" si="35"/>
        <v>3.11</v>
      </c>
      <c r="I252" s="181"/>
    </row>
    <row r="253" spans="1:9">
      <c r="A253" s="171" t="s">
        <v>36</v>
      </c>
      <c r="B253" s="171" t="s">
        <v>36</v>
      </c>
      <c r="C253" s="171" t="s">
        <v>36</v>
      </c>
      <c r="D253" s="171" t="s">
        <v>36</v>
      </c>
      <c r="E253" s="171" t="s">
        <v>36</v>
      </c>
      <c r="F253" s="171" t="s">
        <v>36</v>
      </c>
      <c r="G253" s="182" t="s">
        <v>36</v>
      </c>
      <c r="H253" s="182" t="s">
        <v>36</v>
      </c>
      <c r="I253" s="183" t="s">
        <v>36</v>
      </c>
    </row>
    <row r="254" spans="1:9" ht="30">
      <c r="A254" s="169" t="s">
        <v>521</v>
      </c>
      <c r="B254" s="169" t="s">
        <v>76</v>
      </c>
      <c r="C254" s="169" t="s">
        <v>522</v>
      </c>
      <c r="D254" s="169" t="s">
        <v>523</v>
      </c>
      <c r="E254" s="169" t="s">
        <v>14</v>
      </c>
      <c r="F254" s="169" t="s">
        <v>524</v>
      </c>
      <c r="G254" s="178">
        <f>SUM(H255:H257)</f>
        <v>4.67</v>
      </c>
      <c r="H254" s="178">
        <f>TRUNC(G254 * VALUE(SUBSTITUTE(F254,"QTD: ","")), 2)</f>
        <v>283.7</v>
      </c>
      <c r="I254" s="179" t="str">
        <f>IF(ROUND(ABS(G254-Orçamento!G69),2)&lt;0.01,"OK","DIVERGENTE")</f>
        <v>OK</v>
      </c>
    </row>
    <row r="255" spans="1:9" ht="30">
      <c r="A255" s="170" t="s">
        <v>18</v>
      </c>
      <c r="B255" s="170" t="s">
        <v>76</v>
      </c>
      <c r="C255" s="170" t="s">
        <v>84</v>
      </c>
      <c r="D255" s="170" t="s">
        <v>85</v>
      </c>
      <c r="E255" s="170" t="s">
        <v>22</v>
      </c>
      <c r="F255" s="170" t="s">
        <v>525</v>
      </c>
      <c r="G255" s="180">
        <v>27.12</v>
      </c>
      <c r="H255" s="180">
        <f t="shared" ref="H255:H257" si="36">ROUND(F255*G255,2)</f>
        <v>2.39</v>
      </c>
      <c r="I255" s="181"/>
    </row>
    <row r="256" spans="1:9" ht="45">
      <c r="A256" s="170" t="s">
        <v>18</v>
      </c>
      <c r="B256" s="170" t="s">
        <v>76</v>
      </c>
      <c r="C256" s="170" t="s">
        <v>526</v>
      </c>
      <c r="D256" s="170" t="s">
        <v>527</v>
      </c>
      <c r="E256" s="170" t="s">
        <v>166</v>
      </c>
      <c r="F256" s="170" t="s">
        <v>316</v>
      </c>
      <c r="G256" s="180">
        <v>66.13</v>
      </c>
      <c r="H256" s="180">
        <f t="shared" si="36"/>
        <v>1.98</v>
      </c>
      <c r="I256" s="181"/>
    </row>
    <row r="257" spans="1:9" ht="30">
      <c r="A257" s="170" t="s">
        <v>18</v>
      </c>
      <c r="B257" s="170" t="s">
        <v>76</v>
      </c>
      <c r="C257" s="170" t="s">
        <v>528</v>
      </c>
      <c r="D257" s="170" t="s">
        <v>529</v>
      </c>
      <c r="E257" s="170" t="s">
        <v>22</v>
      </c>
      <c r="F257" s="170" t="s">
        <v>525</v>
      </c>
      <c r="G257" s="180">
        <v>3.36</v>
      </c>
      <c r="H257" s="180">
        <f t="shared" si="36"/>
        <v>0.3</v>
      </c>
      <c r="I257" s="181"/>
    </row>
    <row r="258" spans="1:9">
      <c r="A258" s="171" t="s">
        <v>36</v>
      </c>
      <c r="B258" s="171" t="s">
        <v>36</v>
      </c>
      <c r="C258" s="171" t="s">
        <v>36</v>
      </c>
      <c r="D258" s="171" t="s">
        <v>36</v>
      </c>
      <c r="E258" s="171" t="s">
        <v>36</v>
      </c>
      <c r="F258" s="171" t="s">
        <v>36</v>
      </c>
      <c r="G258" s="182" t="s">
        <v>36</v>
      </c>
      <c r="H258" s="182" t="s">
        <v>36</v>
      </c>
      <c r="I258" s="183" t="s">
        <v>36</v>
      </c>
    </row>
    <row r="259" spans="1:9" ht="31.5">
      <c r="A259" s="172" t="s">
        <v>530</v>
      </c>
      <c r="B259" s="172"/>
      <c r="C259" s="172"/>
      <c r="D259" s="172" t="s">
        <v>531</v>
      </c>
      <c r="E259" s="172"/>
      <c r="F259" s="172"/>
      <c r="G259" s="184"/>
      <c r="H259" s="184">
        <f>SUMIFS(H8:H258,A8:A258,"4.*",A8:A258,"&lt;&gt;INSUMO",A8:A258,"&lt;&gt;AUXILIAR*")</f>
        <v>7469.1799999999994</v>
      </c>
      <c r="I259" s="185"/>
    </row>
    <row r="260" spans="1:9">
      <c r="A260" s="171" t="s">
        <v>36</v>
      </c>
      <c r="B260" s="171" t="s">
        <v>36</v>
      </c>
      <c r="C260" s="171" t="s">
        <v>36</v>
      </c>
      <c r="D260" s="171" t="s">
        <v>36</v>
      </c>
      <c r="E260" s="171" t="s">
        <v>36</v>
      </c>
      <c r="F260" s="171" t="s">
        <v>36</v>
      </c>
      <c r="G260" s="182" t="s">
        <v>36</v>
      </c>
      <c r="H260" s="182" t="s">
        <v>36</v>
      </c>
      <c r="I260" s="183" t="s">
        <v>36</v>
      </c>
    </row>
    <row r="261" spans="1:9" ht="30">
      <c r="A261" s="169" t="s">
        <v>532</v>
      </c>
      <c r="B261" s="169" t="s">
        <v>10</v>
      </c>
      <c r="C261" s="169" t="s">
        <v>461</v>
      </c>
      <c r="D261" s="169" t="s">
        <v>462</v>
      </c>
      <c r="E261" s="169" t="s">
        <v>34</v>
      </c>
      <c r="F261" s="169" t="s">
        <v>15</v>
      </c>
      <c r="G261" s="178">
        <f>SUM(H262:H263)</f>
        <v>14.54</v>
      </c>
      <c r="H261" s="178">
        <f>TRUNC(G261 * VALUE(SUBSTITUTE(F261,"QTD: ","")), 2)</f>
        <v>87.24</v>
      </c>
      <c r="I261" s="179" t="str">
        <f>IF(ROUND(ABS(G261-Orçamento!G73),2)&lt;0.01,"OK","DIVERGENTE")</f>
        <v>OK</v>
      </c>
    </row>
    <row r="262" spans="1:9" ht="30">
      <c r="A262" s="170" t="s">
        <v>18</v>
      </c>
      <c r="B262" s="170" t="s">
        <v>10</v>
      </c>
      <c r="C262" s="170" t="s">
        <v>168</v>
      </c>
      <c r="D262" s="170" t="s">
        <v>169</v>
      </c>
      <c r="E262" s="170" t="s">
        <v>22</v>
      </c>
      <c r="F262" s="170" t="s">
        <v>277</v>
      </c>
      <c r="G262" s="180">
        <v>23.9</v>
      </c>
      <c r="H262" s="180">
        <f t="shared" ref="H262:H263" si="37">ROUND(F262*G262,2)</f>
        <v>7.65</v>
      </c>
      <c r="I262" s="181"/>
    </row>
    <row r="263" spans="1:9" ht="30">
      <c r="A263" s="170" t="s">
        <v>18</v>
      </c>
      <c r="B263" s="170" t="s">
        <v>10</v>
      </c>
      <c r="C263" s="170" t="s">
        <v>463</v>
      </c>
      <c r="D263" s="170" t="s">
        <v>464</v>
      </c>
      <c r="E263" s="170" t="s">
        <v>22</v>
      </c>
      <c r="F263" s="170" t="s">
        <v>263</v>
      </c>
      <c r="G263" s="180">
        <v>43.07</v>
      </c>
      <c r="H263" s="180">
        <f t="shared" si="37"/>
        <v>6.89</v>
      </c>
      <c r="I263" s="181"/>
    </row>
    <row r="264" spans="1:9">
      <c r="A264" s="171" t="s">
        <v>36</v>
      </c>
      <c r="B264" s="171" t="s">
        <v>36</v>
      </c>
      <c r="C264" s="171" t="s">
        <v>36</v>
      </c>
      <c r="D264" s="171" t="s">
        <v>36</v>
      </c>
      <c r="E264" s="171" t="s">
        <v>36</v>
      </c>
      <c r="F264" s="171" t="s">
        <v>36</v>
      </c>
      <c r="G264" s="182" t="s">
        <v>36</v>
      </c>
      <c r="H264" s="182" t="s">
        <v>36</v>
      </c>
      <c r="I264" s="183" t="s">
        <v>36</v>
      </c>
    </row>
    <row r="265" spans="1:9" ht="30">
      <c r="A265" s="169" t="s">
        <v>533</v>
      </c>
      <c r="B265" s="169" t="s">
        <v>10</v>
      </c>
      <c r="C265" s="169" t="s">
        <v>466</v>
      </c>
      <c r="D265" s="169" t="s">
        <v>467</v>
      </c>
      <c r="E265" s="169" t="s">
        <v>468</v>
      </c>
      <c r="F265" s="169" t="s">
        <v>15</v>
      </c>
      <c r="G265" s="178">
        <f>SUM(H266:H267)</f>
        <v>28.979999999999997</v>
      </c>
      <c r="H265" s="178">
        <f>TRUNC(G265 * VALUE(SUBSTITUTE(F265,"QTD: ","")), 2)</f>
        <v>173.88</v>
      </c>
      <c r="I265" s="179" t="str">
        <f>IF(ROUND(ABS(G265-Orçamento!G74),2)&lt;0.01,"OK","DIVERGENTE")</f>
        <v>OK</v>
      </c>
    </row>
    <row r="266" spans="1:9" ht="30">
      <c r="A266" s="170" t="s">
        <v>18</v>
      </c>
      <c r="B266" s="170" t="s">
        <v>10</v>
      </c>
      <c r="C266" s="170" t="s">
        <v>168</v>
      </c>
      <c r="D266" s="170" t="s">
        <v>169</v>
      </c>
      <c r="E266" s="170" t="s">
        <v>22</v>
      </c>
      <c r="F266" s="170" t="s">
        <v>270</v>
      </c>
      <c r="G266" s="180">
        <v>23.9</v>
      </c>
      <c r="H266" s="180">
        <f t="shared" ref="H266:H267" si="38">ROUND(F266*G266,2)</f>
        <v>5.74</v>
      </c>
      <c r="I266" s="181"/>
    </row>
    <row r="267" spans="1:9" ht="30">
      <c r="A267" s="170" t="s">
        <v>18</v>
      </c>
      <c r="B267" s="170" t="s">
        <v>10</v>
      </c>
      <c r="C267" s="170" t="s">
        <v>469</v>
      </c>
      <c r="D267" s="170" t="s">
        <v>470</v>
      </c>
      <c r="E267" s="170" t="s">
        <v>468</v>
      </c>
      <c r="F267" s="170" t="s">
        <v>31</v>
      </c>
      <c r="G267" s="180">
        <v>23.24</v>
      </c>
      <c r="H267" s="180">
        <f t="shared" si="38"/>
        <v>23.24</v>
      </c>
      <c r="I267" s="181"/>
    </row>
    <row r="268" spans="1:9">
      <c r="A268" s="171" t="s">
        <v>36</v>
      </c>
      <c r="B268" s="171" t="s">
        <v>36</v>
      </c>
      <c r="C268" s="171" t="s">
        <v>36</v>
      </c>
      <c r="D268" s="171" t="s">
        <v>36</v>
      </c>
      <c r="E268" s="171" t="s">
        <v>36</v>
      </c>
      <c r="F268" s="171" t="s">
        <v>36</v>
      </c>
      <c r="G268" s="182" t="s">
        <v>36</v>
      </c>
      <c r="H268" s="182" t="s">
        <v>36</v>
      </c>
      <c r="I268" s="183" t="s">
        <v>36</v>
      </c>
    </row>
    <row r="269" spans="1:9" ht="30">
      <c r="A269" s="169" t="s">
        <v>535</v>
      </c>
      <c r="B269" s="169" t="s">
        <v>147</v>
      </c>
      <c r="C269" s="169" t="s">
        <v>472</v>
      </c>
      <c r="D269" s="169" t="s">
        <v>473</v>
      </c>
      <c r="E269" s="169" t="s">
        <v>14</v>
      </c>
      <c r="F269" s="169" t="s">
        <v>536</v>
      </c>
      <c r="G269" s="178">
        <f>SUM(H270:H271)</f>
        <v>12.79</v>
      </c>
      <c r="H269" s="178">
        <f>TRUNC(G269 * VALUE(SUBSTITUTE(F269,"QTD: ","")), 2)</f>
        <v>1224.77</v>
      </c>
      <c r="I269" s="179" t="str">
        <f>IF(ROUND(ABS(G269-Orçamento!G76),2)&lt;0.01,"OK","DIVERGENTE")</f>
        <v>OK</v>
      </c>
    </row>
    <row r="270" spans="1:9" ht="30">
      <c r="A270" s="170" t="s">
        <v>151</v>
      </c>
      <c r="B270" s="170" t="s">
        <v>147</v>
      </c>
      <c r="C270" s="170" t="s">
        <v>441</v>
      </c>
      <c r="D270" s="170" t="s">
        <v>442</v>
      </c>
      <c r="E270" s="170" t="s">
        <v>22</v>
      </c>
      <c r="F270" s="170" t="s">
        <v>475</v>
      </c>
      <c r="G270" s="180">
        <v>38.83</v>
      </c>
      <c r="H270" s="180">
        <f t="shared" ref="H270:H271" si="39">TRUNC(F270*G270,2)</f>
        <v>11.59</v>
      </c>
      <c r="I270" s="181" t="str">
        <f>IFERROR(IF(ROUND(G270, 2) &lt;&gt; ROUND(VLOOKUP("C"&amp;C270,C:G, 5, FALSE), 2), "VALOR AUXILIAR DIVERGENTE", "OK"), "NÃO ENCONTRADO")</f>
        <v>OK</v>
      </c>
    </row>
    <row r="271" spans="1:9">
      <c r="A271" s="170" t="s">
        <v>18</v>
      </c>
      <c r="B271" s="170" t="s">
        <v>147</v>
      </c>
      <c r="C271" s="170" t="s">
        <v>478</v>
      </c>
      <c r="D271" s="170" t="s">
        <v>479</v>
      </c>
      <c r="E271" s="170" t="s">
        <v>446</v>
      </c>
      <c r="F271" s="170" t="s">
        <v>480</v>
      </c>
      <c r="G271" s="180">
        <v>4.03</v>
      </c>
      <c r="H271" s="180">
        <f t="shared" si="39"/>
        <v>1.2</v>
      </c>
      <c r="I271" s="181"/>
    </row>
    <row r="272" spans="1:9">
      <c r="A272" s="171" t="s">
        <v>36</v>
      </c>
      <c r="B272" s="171" t="s">
        <v>36</v>
      </c>
      <c r="C272" s="171" t="s">
        <v>36</v>
      </c>
      <c r="D272" s="171" t="s">
        <v>36</v>
      </c>
      <c r="E272" s="171" t="s">
        <v>36</v>
      </c>
      <c r="F272" s="171" t="s">
        <v>36</v>
      </c>
      <c r="G272" s="182" t="s">
        <v>36</v>
      </c>
      <c r="H272" s="182" t="s">
        <v>36</v>
      </c>
      <c r="I272" s="183" t="s">
        <v>36</v>
      </c>
    </row>
    <row r="273" spans="1:9" ht="60">
      <c r="A273" s="169" t="s">
        <v>537</v>
      </c>
      <c r="B273" s="169" t="s">
        <v>147</v>
      </c>
      <c r="C273" s="169" t="s">
        <v>482</v>
      </c>
      <c r="D273" s="169" t="s">
        <v>483</v>
      </c>
      <c r="E273" s="169" t="s">
        <v>14</v>
      </c>
      <c r="F273" s="169" t="s">
        <v>536</v>
      </c>
      <c r="G273" s="178">
        <f>SUM(H274:H277)</f>
        <v>16.059999999999999</v>
      </c>
      <c r="H273" s="178">
        <f>TRUNC(G273 * VALUE(SUBSTITUTE(F273,"QTD: ","")), 2)</f>
        <v>1537.9</v>
      </c>
      <c r="I273" s="179" t="str">
        <f>IF(ROUND(ABS(G273-Orçamento!G77),2)&lt;0.01,"OK","DIVERGENTE")</f>
        <v>OK</v>
      </c>
    </row>
    <row r="274" spans="1:9" ht="60">
      <c r="A274" s="170" t="s">
        <v>151</v>
      </c>
      <c r="B274" s="170" t="s">
        <v>147</v>
      </c>
      <c r="C274" s="170" t="s">
        <v>484</v>
      </c>
      <c r="D274" s="170" t="s">
        <v>485</v>
      </c>
      <c r="E274" s="170" t="s">
        <v>154</v>
      </c>
      <c r="F274" s="170" t="s">
        <v>486</v>
      </c>
      <c r="G274" s="180">
        <v>0.51</v>
      </c>
      <c r="H274" s="180">
        <f t="shared" ref="H274:H277" si="40">TRUNC(F274*G274,2)</f>
        <v>0.04</v>
      </c>
      <c r="I274" s="181" t="str">
        <f>IFERROR(IF(ROUND(G274, 2) &lt;&gt; ROUND(VLOOKUP("C"&amp;C274,C:G, 5, FALSE), 2), "VALOR AUXILIAR DIVERGENTE", "OK"), "NÃO ENCONTRADO")</f>
        <v>OK</v>
      </c>
    </row>
    <row r="275" spans="1:9" ht="60">
      <c r="A275" s="170" t="s">
        <v>151</v>
      </c>
      <c r="B275" s="170" t="s">
        <v>147</v>
      </c>
      <c r="C275" s="170" t="s">
        <v>487</v>
      </c>
      <c r="D275" s="170" t="s">
        <v>488</v>
      </c>
      <c r="E275" s="170" t="s">
        <v>158</v>
      </c>
      <c r="F275" s="170" t="s">
        <v>489</v>
      </c>
      <c r="G275" s="180">
        <v>0.21</v>
      </c>
      <c r="H275" s="180">
        <f t="shared" si="40"/>
        <v>0.04</v>
      </c>
      <c r="I275" s="181" t="str">
        <f>IFERROR(IF(ROUND(G275, 2) &lt;&gt; ROUND(VLOOKUP("C"&amp;C275,C:G, 5, FALSE), 2), "VALOR AUXILIAR DIVERGENTE", "OK"), "NÃO ENCONTRADO")</f>
        <v>OK</v>
      </c>
    </row>
    <row r="276" spans="1:9" ht="30">
      <c r="A276" s="170" t="s">
        <v>151</v>
      </c>
      <c r="B276" s="170" t="s">
        <v>147</v>
      </c>
      <c r="C276" s="170" t="s">
        <v>441</v>
      </c>
      <c r="D276" s="170" t="s">
        <v>442</v>
      </c>
      <c r="E276" s="170" t="s">
        <v>22</v>
      </c>
      <c r="F276" s="170" t="s">
        <v>490</v>
      </c>
      <c r="G276" s="180">
        <v>38.83</v>
      </c>
      <c r="H276" s="180">
        <f t="shared" si="40"/>
        <v>11.78</v>
      </c>
      <c r="I276" s="181" t="str">
        <f>IFERROR(IF(ROUND(G276, 2) &lt;&gt; ROUND(VLOOKUP("C"&amp;C276,C:G, 5, FALSE), 2), "VALOR AUXILIAR DIVERGENTE", "OK"), "NÃO ENCONTRADO")</f>
        <v>OK</v>
      </c>
    </row>
    <row r="277" spans="1:9">
      <c r="A277" s="170" t="s">
        <v>18</v>
      </c>
      <c r="B277" s="170" t="s">
        <v>147</v>
      </c>
      <c r="C277" s="170" t="s">
        <v>491</v>
      </c>
      <c r="D277" s="170" t="s">
        <v>492</v>
      </c>
      <c r="E277" s="170" t="s">
        <v>375</v>
      </c>
      <c r="F277" s="170" t="s">
        <v>493</v>
      </c>
      <c r="G277" s="180">
        <v>20.3</v>
      </c>
      <c r="H277" s="180">
        <f t="shared" si="40"/>
        <v>4.2</v>
      </c>
      <c r="I277" s="181"/>
    </row>
    <row r="278" spans="1:9">
      <c r="A278" s="171" t="s">
        <v>36</v>
      </c>
      <c r="B278" s="171" t="s">
        <v>36</v>
      </c>
      <c r="C278" s="171" t="s">
        <v>36</v>
      </c>
      <c r="D278" s="171" t="s">
        <v>36</v>
      </c>
      <c r="E278" s="171" t="s">
        <v>36</v>
      </c>
      <c r="F278" s="171" t="s">
        <v>36</v>
      </c>
      <c r="G278" s="182" t="s">
        <v>36</v>
      </c>
      <c r="H278" s="182" t="s">
        <v>36</v>
      </c>
      <c r="I278" s="183" t="s">
        <v>36</v>
      </c>
    </row>
    <row r="279" spans="1:9" ht="60">
      <c r="A279" s="169" t="s">
        <v>538</v>
      </c>
      <c r="B279" s="169" t="s">
        <v>147</v>
      </c>
      <c r="C279" s="169" t="s">
        <v>495</v>
      </c>
      <c r="D279" s="169" t="s">
        <v>496</v>
      </c>
      <c r="E279" s="169" t="s">
        <v>14</v>
      </c>
      <c r="F279" s="169" t="s">
        <v>536</v>
      </c>
      <c r="G279" s="178">
        <f>SUM(H280:H283)</f>
        <v>28.9</v>
      </c>
      <c r="H279" s="178">
        <f>TRUNC(G279 * VALUE(SUBSTITUTE(F279,"QTD: ","")), 2)</f>
        <v>2767.46</v>
      </c>
      <c r="I279" s="179" t="str">
        <f>IF(ROUND(ABS(G279-Orçamento!G78),2)&lt;0.01,"OK","DIVERGENTE")</f>
        <v>OK</v>
      </c>
    </row>
    <row r="280" spans="1:9" ht="60">
      <c r="A280" s="170" t="s">
        <v>151</v>
      </c>
      <c r="B280" s="170" t="s">
        <v>147</v>
      </c>
      <c r="C280" s="170" t="s">
        <v>484</v>
      </c>
      <c r="D280" s="170" t="s">
        <v>485</v>
      </c>
      <c r="E280" s="170" t="s">
        <v>154</v>
      </c>
      <c r="F280" s="170" t="s">
        <v>497</v>
      </c>
      <c r="G280" s="180">
        <v>0.51</v>
      </c>
      <c r="H280" s="180">
        <f t="shared" ref="H280:H283" si="41">TRUNC(F280*G280,2)</f>
        <v>0.09</v>
      </c>
      <c r="I280" s="181" t="str">
        <f>IFERROR(IF(ROUND(G280, 2) &lt;&gt; ROUND(VLOOKUP("C"&amp;C280,C:G, 5, FALSE), 2), "VALOR AUXILIAR DIVERGENTE", "OK"), "NÃO ENCONTRADO")</f>
        <v>OK</v>
      </c>
    </row>
    <row r="281" spans="1:9" ht="60">
      <c r="A281" s="170" t="s">
        <v>151</v>
      </c>
      <c r="B281" s="170" t="s">
        <v>147</v>
      </c>
      <c r="C281" s="170" t="s">
        <v>487</v>
      </c>
      <c r="D281" s="170" t="s">
        <v>488</v>
      </c>
      <c r="E281" s="170" t="s">
        <v>158</v>
      </c>
      <c r="F281" s="170" t="s">
        <v>498</v>
      </c>
      <c r="G281" s="180">
        <v>0.21</v>
      </c>
      <c r="H281" s="180">
        <f t="shared" si="41"/>
        <v>0.09</v>
      </c>
      <c r="I281" s="181" t="str">
        <f>IFERROR(IF(ROUND(G281, 2) &lt;&gt; ROUND(VLOOKUP("C"&amp;C281,C:G, 5, FALSE), 2), "VALOR AUXILIAR DIVERGENTE", "OK"), "NÃO ENCONTRADO")</f>
        <v>OK</v>
      </c>
    </row>
    <row r="282" spans="1:9" ht="30">
      <c r="A282" s="170" t="s">
        <v>151</v>
      </c>
      <c r="B282" s="170" t="s">
        <v>147</v>
      </c>
      <c r="C282" s="170" t="s">
        <v>441</v>
      </c>
      <c r="D282" s="170" t="s">
        <v>442</v>
      </c>
      <c r="E282" s="170" t="s">
        <v>22</v>
      </c>
      <c r="F282" s="170" t="s">
        <v>500</v>
      </c>
      <c r="G282" s="180">
        <v>38.83</v>
      </c>
      <c r="H282" s="180">
        <f t="shared" si="41"/>
        <v>23.56</v>
      </c>
      <c r="I282" s="181" t="str">
        <f>IFERROR(IF(ROUND(G282, 2) &lt;&gt; ROUND(VLOOKUP("C"&amp;C282,C:G, 5, FALSE), 2), "VALOR AUXILIAR DIVERGENTE", "OK"), "NÃO ENCONTRADO")</f>
        <v>OK</v>
      </c>
    </row>
    <row r="283" spans="1:9">
      <c r="A283" s="170" t="s">
        <v>18</v>
      </c>
      <c r="B283" s="170" t="s">
        <v>147</v>
      </c>
      <c r="C283" s="170" t="s">
        <v>501</v>
      </c>
      <c r="D283" s="170" t="s">
        <v>502</v>
      </c>
      <c r="E283" s="170" t="s">
        <v>375</v>
      </c>
      <c r="F283" s="170" t="s">
        <v>503</v>
      </c>
      <c r="G283" s="180">
        <v>44.89</v>
      </c>
      <c r="H283" s="180">
        <f t="shared" si="41"/>
        <v>5.16</v>
      </c>
      <c r="I283" s="181"/>
    </row>
    <row r="284" spans="1:9">
      <c r="A284" s="171" t="s">
        <v>36</v>
      </c>
      <c r="B284" s="171" t="s">
        <v>36</v>
      </c>
      <c r="C284" s="171" t="s">
        <v>36</v>
      </c>
      <c r="D284" s="171" t="s">
        <v>36</v>
      </c>
      <c r="E284" s="171" t="s">
        <v>36</v>
      </c>
      <c r="F284" s="171" t="s">
        <v>36</v>
      </c>
      <c r="G284" s="182" t="s">
        <v>36</v>
      </c>
      <c r="H284" s="182" t="s">
        <v>36</v>
      </c>
      <c r="I284" s="183" t="s">
        <v>36</v>
      </c>
    </row>
    <row r="285" spans="1:9" ht="30">
      <c r="A285" s="169" t="s">
        <v>539</v>
      </c>
      <c r="B285" s="169" t="s">
        <v>10</v>
      </c>
      <c r="C285" s="169" t="s">
        <v>540</v>
      </c>
      <c r="D285" s="169" t="s">
        <v>541</v>
      </c>
      <c r="E285" s="169" t="s">
        <v>14</v>
      </c>
      <c r="F285" s="169" t="s">
        <v>542</v>
      </c>
      <c r="G285" s="178">
        <f>SUM(H286)</f>
        <v>7.17</v>
      </c>
      <c r="H285" s="178">
        <f>TRUNC(G285 * VALUE(SUBSTITUTE(F285,"QTD: ","")), 2)</f>
        <v>196.74</v>
      </c>
      <c r="I285" s="179" t="str">
        <f>IF(ROUND(ABS(G285-Orçamento!G80),2)&lt;0.01,"OK","DIVERGENTE")</f>
        <v>OK</v>
      </c>
    </row>
    <row r="286" spans="1:9" ht="30">
      <c r="A286" s="170" t="s">
        <v>18</v>
      </c>
      <c r="B286" s="170" t="s">
        <v>10</v>
      </c>
      <c r="C286" s="170" t="s">
        <v>168</v>
      </c>
      <c r="D286" s="170" t="s">
        <v>169</v>
      </c>
      <c r="E286" s="170" t="s">
        <v>22</v>
      </c>
      <c r="F286" s="170" t="s">
        <v>480</v>
      </c>
      <c r="G286" s="180">
        <v>23.9</v>
      </c>
      <c r="H286" s="180">
        <f>ROUND(F286*G286,2)</f>
        <v>7.17</v>
      </c>
      <c r="I286" s="181"/>
    </row>
    <row r="287" spans="1:9">
      <c r="A287" s="171" t="s">
        <v>36</v>
      </c>
      <c r="B287" s="171" t="s">
        <v>36</v>
      </c>
      <c r="C287" s="171" t="s">
        <v>36</v>
      </c>
      <c r="D287" s="171" t="s">
        <v>36</v>
      </c>
      <c r="E287" s="171" t="s">
        <v>36</v>
      </c>
      <c r="F287" s="171" t="s">
        <v>36</v>
      </c>
      <c r="G287" s="182" t="s">
        <v>36</v>
      </c>
      <c r="H287" s="182" t="s">
        <v>36</v>
      </c>
      <c r="I287" s="183" t="s">
        <v>36</v>
      </c>
    </row>
    <row r="288" spans="1:9" ht="45">
      <c r="A288" s="169" t="s">
        <v>543</v>
      </c>
      <c r="B288" s="169" t="s">
        <v>147</v>
      </c>
      <c r="C288" s="169" t="s">
        <v>544</v>
      </c>
      <c r="D288" s="169" t="s">
        <v>545</v>
      </c>
      <c r="E288" s="169" t="s">
        <v>14</v>
      </c>
      <c r="F288" s="169" t="s">
        <v>542</v>
      </c>
      <c r="G288" s="178">
        <f>SUM(H289:H291)</f>
        <v>38.07</v>
      </c>
      <c r="H288" s="178">
        <f>TRUNC(G288 * VALUE(SUBSTITUTE(F288,"QTD: ","")), 2)</f>
        <v>1044.6400000000001</v>
      </c>
      <c r="I288" s="179" t="str">
        <f>IF(ROUND(ABS(G288-Orçamento!G81),2)&lt;0.01,"OK","DIVERGENTE")</f>
        <v>OK</v>
      </c>
    </row>
    <row r="289" spans="1:9" ht="30">
      <c r="A289" s="170" t="s">
        <v>151</v>
      </c>
      <c r="B289" s="170" t="s">
        <v>147</v>
      </c>
      <c r="C289" s="170" t="s">
        <v>546</v>
      </c>
      <c r="D289" s="170" t="s">
        <v>547</v>
      </c>
      <c r="E289" s="170" t="s">
        <v>22</v>
      </c>
      <c r="F289" s="170" t="s">
        <v>548</v>
      </c>
      <c r="G289" s="180">
        <v>37.26</v>
      </c>
      <c r="H289" s="180">
        <f t="shared" ref="H289:H291" si="42">TRUNC(F289*G289,2)</f>
        <v>22.5</v>
      </c>
      <c r="I289" s="181" t="str">
        <f>IFERROR(IF(ROUND(G289, 2) &lt;&gt; ROUND(VLOOKUP("C"&amp;C289,C:G, 5, FALSE), 2), "VALOR AUXILIAR DIVERGENTE", "OK"), "NÃO ENCONTRADO")</f>
        <v>OK</v>
      </c>
    </row>
    <row r="290" spans="1:9" ht="30">
      <c r="A290" s="170" t="s">
        <v>151</v>
      </c>
      <c r="B290" s="170" t="s">
        <v>147</v>
      </c>
      <c r="C290" s="170" t="s">
        <v>550</v>
      </c>
      <c r="D290" s="170" t="s">
        <v>551</v>
      </c>
      <c r="E290" s="170" t="s">
        <v>22</v>
      </c>
      <c r="F290" s="170" t="s">
        <v>552</v>
      </c>
      <c r="G290" s="180">
        <v>33.57</v>
      </c>
      <c r="H290" s="180">
        <f t="shared" si="42"/>
        <v>4.57</v>
      </c>
      <c r="I290" s="181" t="str">
        <f>IFERROR(IF(ROUND(G290, 2) &lt;&gt; ROUND(VLOOKUP("C"&amp;C290,C:G, 5, FALSE), 2), "VALOR AUXILIAR DIVERGENTE", "OK"), "NÃO ENCONTRADO")</f>
        <v>OK</v>
      </c>
    </row>
    <row r="291" spans="1:9" ht="45">
      <c r="A291" s="170" t="s">
        <v>18</v>
      </c>
      <c r="B291" s="170" t="s">
        <v>147</v>
      </c>
      <c r="C291" s="170" t="s">
        <v>553</v>
      </c>
      <c r="D291" s="170" t="s">
        <v>554</v>
      </c>
      <c r="E291" s="170" t="s">
        <v>133</v>
      </c>
      <c r="F291" s="170" t="s">
        <v>555</v>
      </c>
      <c r="G291" s="180">
        <v>3.18</v>
      </c>
      <c r="H291" s="180">
        <f t="shared" si="42"/>
        <v>11</v>
      </c>
      <c r="I291" s="181"/>
    </row>
    <row r="292" spans="1:9">
      <c r="A292" s="171" t="s">
        <v>36</v>
      </c>
      <c r="B292" s="171" t="s">
        <v>36</v>
      </c>
      <c r="C292" s="171" t="s">
        <v>36</v>
      </c>
      <c r="D292" s="171" t="s">
        <v>36</v>
      </c>
      <c r="E292" s="171" t="s">
        <v>36</v>
      </c>
      <c r="F292" s="171" t="s">
        <v>36</v>
      </c>
      <c r="G292" s="182" t="s">
        <v>36</v>
      </c>
      <c r="H292" s="182" t="s">
        <v>36</v>
      </c>
      <c r="I292" s="183" t="s">
        <v>36</v>
      </c>
    </row>
    <row r="293" spans="1:9" ht="60">
      <c r="A293" s="169" t="s">
        <v>556</v>
      </c>
      <c r="B293" s="169" t="s">
        <v>147</v>
      </c>
      <c r="C293" s="169" t="s">
        <v>557</v>
      </c>
      <c r="D293" s="169" t="s">
        <v>558</v>
      </c>
      <c r="E293" s="169" t="s">
        <v>14</v>
      </c>
      <c r="F293" s="169" t="s">
        <v>542</v>
      </c>
      <c r="G293" s="178">
        <f>SUM(H294:H297)</f>
        <v>54.68</v>
      </c>
      <c r="H293" s="178">
        <f>TRUNC(G293 * VALUE(SUBSTITUTE(F293,"QTD: ","")), 2)</f>
        <v>1500.41</v>
      </c>
      <c r="I293" s="179" t="str">
        <f>IF(ROUND(ABS(G293-Orçamento!G82),2)&lt;0.01,"OK","DIVERGENTE")</f>
        <v>OK</v>
      </c>
    </row>
    <row r="294" spans="1:9" ht="30">
      <c r="A294" s="170" t="s">
        <v>151</v>
      </c>
      <c r="B294" s="170" t="s">
        <v>147</v>
      </c>
      <c r="C294" s="170" t="s">
        <v>213</v>
      </c>
      <c r="D294" s="170" t="s">
        <v>214</v>
      </c>
      <c r="E294" s="170" t="s">
        <v>22</v>
      </c>
      <c r="F294" s="170" t="s">
        <v>559</v>
      </c>
      <c r="G294" s="180">
        <v>32.18</v>
      </c>
      <c r="H294" s="180">
        <f t="shared" ref="H294:H297" si="43">TRUNC(F294*G294,2)</f>
        <v>13.16</v>
      </c>
      <c r="I294" s="181" t="str">
        <f>IFERROR(IF(ROUND(G294, 2) &lt;&gt; ROUND(VLOOKUP("C"&amp;C294,C:G, 5, FALSE), 2), "VALOR AUXILIAR DIVERGENTE", "OK"), "NÃO ENCONTRADO")</f>
        <v>OK</v>
      </c>
    </row>
    <row r="295" spans="1:9" ht="30">
      <c r="A295" s="170" t="s">
        <v>151</v>
      </c>
      <c r="B295" s="170" t="s">
        <v>147</v>
      </c>
      <c r="C295" s="170" t="s">
        <v>216</v>
      </c>
      <c r="D295" s="170" t="s">
        <v>217</v>
      </c>
      <c r="E295" s="170" t="s">
        <v>22</v>
      </c>
      <c r="F295" s="170" t="s">
        <v>559</v>
      </c>
      <c r="G295" s="180">
        <v>37.26</v>
      </c>
      <c r="H295" s="180">
        <f t="shared" si="43"/>
        <v>15.23</v>
      </c>
      <c r="I295" s="181" t="str">
        <f>IFERROR(IF(ROUND(G295, 2) &lt;&gt; ROUND(VLOOKUP("C"&amp;C295,C:G, 5, FALSE), 2), "VALOR AUXILIAR DIVERGENTE", "OK"), "NÃO ENCONTRADO")</f>
        <v>OK</v>
      </c>
    </row>
    <row r="296" spans="1:9" ht="60">
      <c r="A296" s="170" t="s">
        <v>151</v>
      </c>
      <c r="B296" s="170" t="s">
        <v>147</v>
      </c>
      <c r="C296" s="170" t="s">
        <v>560</v>
      </c>
      <c r="D296" s="170" t="s">
        <v>561</v>
      </c>
      <c r="E296" s="170" t="s">
        <v>166</v>
      </c>
      <c r="F296" s="170" t="s">
        <v>562</v>
      </c>
      <c r="G296" s="180">
        <v>817.4</v>
      </c>
      <c r="H296" s="180">
        <f t="shared" si="43"/>
        <v>23.94</v>
      </c>
      <c r="I296" s="181" t="str">
        <f>IFERROR(IF(ROUND(G296, 2) &lt;&gt; ROUND(VLOOKUP("C"&amp;C296,C:G, 5, FALSE), 2), "VALOR AUXILIAR DIVERGENTE", "OK"), "NÃO ENCONTRADO")</f>
        <v>OK</v>
      </c>
    </row>
    <row r="297" spans="1:9" ht="30">
      <c r="A297" s="170" t="s">
        <v>18</v>
      </c>
      <c r="B297" s="170" t="s">
        <v>147</v>
      </c>
      <c r="C297" s="170" t="s">
        <v>563</v>
      </c>
      <c r="D297" s="170" t="s">
        <v>564</v>
      </c>
      <c r="E297" s="170" t="s">
        <v>14</v>
      </c>
      <c r="F297" s="170" t="s">
        <v>565</v>
      </c>
      <c r="G297" s="180">
        <v>14.87</v>
      </c>
      <c r="H297" s="180">
        <f t="shared" si="43"/>
        <v>2.35</v>
      </c>
      <c r="I297" s="181"/>
    </row>
    <row r="298" spans="1:9">
      <c r="A298" s="171" t="s">
        <v>36</v>
      </c>
      <c r="B298" s="171" t="s">
        <v>36</v>
      </c>
      <c r="C298" s="171" t="s">
        <v>36</v>
      </c>
      <c r="D298" s="171" t="s">
        <v>36</v>
      </c>
      <c r="E298" s="171" t="s">
        <v>36</v>
      </c>
      <c r="F298" s="171" t="s">
        <v>36</v>
      </c>
      <c r="G298" s="182" t="s">
        <v>36</v>
      </c>
      <c r="H298" s="182" t="s">
        <v>36</v>
      </c>
      <c r="I298" s="183" t="s">
        <v>36</v>
      </c>
    </row>
    <row r="299" spans="1:9" ht="30">
      <c r="A299" s="169" t="s">
        <v>566</v>
      </c>
      <c r="B299" s="169" t="s">
        <v>147</v>
      </c>
      <c r="C299" s="169" t="s">
        <v>567</v>
      </c>
      <c r="D299" s="169" t="s">
        <v>568</v>
      </c>
      <c r="E299" s="169" t="s">
        <v>14</v>
      </c>
      <c r="F299" s="169" t="s">
        <v>542</v>
      </c>
      <c r="G299" s="178">
        <f>SUM(H300:H302)</f>
        <v>5.17</v>
      </c>
      <c r="H299" s="178">
        <f>TRUNC(G299 * VALUE(SUBSTITUTE(F299,"QTD: ","")), 2)</f>
        <v>141.86000000000001</v>
      </c>
      <c r="I299" s="179" t="str">
        <f>IF(ROUND(ABS(G299-Orçamento!G83),2)&lt;0.01,"OK","DIVERGENTE")</f>
        <v>OK</v>
      </c>
    </row>
    <row r="300" spans="1:9" ht="30">
      <c r="A300" s="170" t="s">
        <v>151</v>
      </c>
      <c r="B300" s="170" t="s">
        <v>147</v>
      </c>
      <c r="C300" s="170" t="s">
        <v>213</v>
      </c>
      <c r="D300" s="170" t="s">
        <v>214</v>
      </c>
      <c r="E300" s="170" t="s">
        <v>22</v>
      </c>
      <c r="F300" s="170" t="s">
        <v>569</v>
      </c>
      <c r="G300" s="180">
        <v>32.18</v>
      </c>
      <c r="H300" s="180">
        <f t="shared" ref="H300:H302" si="44">TRUNC(F300*G300,2)</f>
        <v>0.71</v>
      </c>
      <c r="I300" s="181" t="str">
        <f>IFERROR(IF(ROUND(G300, 2) &lt;&gt; ROUND(VLOOKUP("C"&amp;C300,C:G, 5, FALSE), 2), "VALOR AUXILIAR DIVERGENTE", "OK"), "NÃO ENCONTRADO")</f>
        <v>OK</v>
      </c>
    </row>
    <row r="301" spans="1:9" ht="30">
      <c r="A301" s="170" t="s">
        <v>151</v>
      </c>
      <c r="B301" s="170" t="s">
        <v>147</v>
      </c>
      <c r="C301" s="170" t="s">
        <v>441</v>
      </c>
      <c r="D301" s="170" t="s">
        <v>442</v>
      </c>
      <c r="E301" s="170" t="s">
        <v>22</v>
      </c>
      <c r="F301" s="170" t="s">
        <v>570</v>
      </c>
      <c r="G301" s="180">
        <v>38.83</v>
      </c>
      <c r="H301" s="180">
        <f t="shared" si="44"/>
        <v>2.58</v>
      </c>
      <c r="I301" s="181" t="str">
        <f>IFERROR(IF(ROUND(G301, 2) &lt;&gt; ROUND(VLOOKUP("C"&amp;C301,C:G, 5, FALSE), 2), "VALOR AUXILIAR DIVERGENTE", "OK"), "NÃO ENCONTRADO")</f>
        <v>OK</v>
      </c>
    </row>
    <row r="302" spans="1:9" ht="30">
      <c r="A302" s="170" t="s">
        <v>18</v>
      </c>
      <c r="B302" s="170" t="s">
        <v>147</v>
      </c>
      <c r="C302" s="170" t="s">
        <v>571</v>
      </c>
      <c r="D302" s="170" t="s">
        <v>572</v>
      </c>
      <c r="E302" s="170" t="s">
        <v>375</v>
      </c>
      <c r="F302" s="170" t="s">
        <v>573</v>
      </c>
      <c r="G302" s="180">
        <v>11.34</v>
      </c>
      <c r="H302" s="180">
        <f t="shared" si="44"/>
        <v>1.88</v>
      </c>
      <c r="I302" s="181"/>
    </row>
    <row r="303" spans="1:9">
      <c r="A303" s="171" t="s">
        <v>36</v>
      </c>
      <c r="B303" s="171" t="s">
        <v>36</v>
      </c>
      <c r="C303" s="171" t="s">
        <v>36</v>
      </c>
      <c r="D303" s="171" t="s">
        <v>36</v>
      </c>
      <c r="E303" s="171" t="s">
        <v>36</v>
      </c>
      <c r="F303" s="171" t="s">
        <v>36</v>
      </c>
      <c r="G303" s="182" t="s">
        <v>36</v>
      </c>
      <c r="H303" s="182" t="s">
        <v>36</v>
      </c>
      <c r="I303" s="183" t="s">
        <v>36</v>
      </c>
    </row>
    <row r="304" spans="1:9" ht="45">
      <c r="A304" s="169" t="s">
        <v>574</v>
      </c>
      <c r="B304" s="169" t="s">
        <v>147</v>
      </c>
      <c r="C304" s="169" t="s">
        <v>575</v>
      </c>
      <c r="D304" s="169" t="s">
        <v>576</v>
      </c>
      <c r="E304" s="169" t="s">
        <v>14</v>
      </c>
      <c r="F304" s="169" t="s">
        <v>542</v>
      </c>
      <c r="G304" s="178">
        <f>SUM(H305:H307)</f>
        <v>29.33</v>
      </c>
      <c r="H304" s="178">
        <f>TRUNC(G304 * VALUE(SUBSTITUTE(F304,"QTD: ","")), 2)</f>
        <v>804.81</v>
      </c>
      <c r="I304" s="179" t="str">
        <f>IF(ROUND(ABS(G304-Orçamento!G84),2)&lt;0.01,"OK","DIVERGENTE")</f>
        <v>OK</v>
      </c>
    </row>
    <row r="305" spans="1:9" ht="30">
      <c r="A305" s="170" t="s">
        <v>151</v>
      </c>
      <c r="B305" s="170" t="s">
        <v>147</v>
      </c>
      <c r="C305" s="170" t="s">
        <v>213</v>
      </c>
      <c r="D305" s="170" t="s">
        <v>214</v>
      </c>
      <c r="E305" s="170" t="s">
        <v>22</v>
      </c>
      <c r="F305" s="170" t="s">
        <v>577</v>
      </c>
      <c r="G305" s="180">
        <v>32.18</v>
      </c>
      <c r="H305" s="180">
        <f t="shared" ref="H305:H307" si="45">TRUNC(F305*G305,2)</f>
        <v>1.42</v>
      </c>
      <c r="I305" s="181" t="str">
        <f>IFERROR(IF(ROUND(G305, 2) &lt;&gt; ROUND(VLOOKUP("C"&amp;C305,C:G, 5, FALSE), 2), "VALOR AUXILIAR DIVERGENTE", "OK"), "NÃO ENCONTRADO")</f>
        <v>OK</v>
      </c>
    </row>
    <row r="306" spans="1:9" ht="30">
      <c r="A306" s="170" t="s">
        <v>151</v>
      </c>
      <c r="B306" s="170" t="s">
        <v>147</v>
      </c>
      <c r="C306" s="170" t="s">
        <v>441</v>
      </c>
      <c r="D306" s="170" t="s">
        <v>442</v>
      </c>
      <c r="E306" s="170" t="s">
        <v>22</v>
      </c>
      <c r="F306" s="170" t="s">
        <v>578</v>
      </c>
      <c r="G306" s="180">
        <v>38.83</v>
      </c>
      <c r="H306" s="180">
        <f t="shared" si="45"/>
        <v>10.55</v>
      </c>
      <c r="I306" s="181" t="str">
        <f>IFERROR(IF(ROUND(G306, 2) &lt;&gt; ROUND(VLOOKUP("C"&amp;C306,C:G, 5, FALSE), 2), "VALOR AUXILIAR DIVERGENTE", "OK"), "NÃO ENCONTRADO")</f>
        <v>OK</v>
      </c>
    </row>
    <row r="307" spans="1:9" ht="30">
      <c r="A307" s="170" t="s">
        <v>18</v>
      </c>
      <c r="B307" s="170" t="s">
        <v>147</v>
      </c>
      <c r="C307" s="170" t="s">
        <v>579</v>
      </c>
      <c r="D307" s="170" t="s">
        <v>580</v>
      </c>
      <c r="E307" s="170" t="s">
        <v>133</v>
      </c>
      <c r="F307" s="170" t="s">
        <v>581</v>
      </c>
      <c r="G307" s="180">
        <v>7.68</v>
      </c>
      <c r="H307" s="180">
        <f t="shared" si="45"/>
        <v>17.36</v>
      </c>
      <c r="I307" s="181"/>
    </row>
    <row r="308" spans="1:9">
      <c r="A308" s="171" t="s">
        <v>36</v>
      </c>
      <c r="B308" s="171" t="s">
        <v>36</v>
      </c>
      <c r="C308" s="171" t="s">
        <v>36</v>
      </c>
      <c r="D308" s="171" t="s">
        <v>36</v>
      </c>
      <c r="E308" s="171" t="s">
        <v>36</v>
      </c>
      <c r="F308" s="171" t="s">
        <v>36</v>
      </c>
      <c r="G308" s="182" t="s">
        <v>36</v>
      </c>
      <c r="H308" s="182" t="s">
        <v>36</v>
      </c>
      <c r="I308" s="183" t="s">
        <v>36</v>
      </c>
    </row>
    <row r="309" spans="1:9" ht="30">
      <c r="A309" s="169" t="s">
        <v>582</v>
      </c>
      <c r="B309" s="169" t="s">
        <v>147</v>
      </c>
      <c r="C309" s="169" t="s">
        <v>583</v>
      </c>
      <c r="D309" s="169" t="s">
        <v>584</v>
      </c>
      <c r="E309" s="169" t="s">
        <v>34</v>
      </c>
      <c r="F309" s="169" t="s">
        <v>585</v>
      </c>
      <c r="G309" s="178">
        <f>SUM(H310:H315)</f>
        <v>97.439999999999984</v>
      </c>
      <c r="H309" s="178">
        <f>TRUNC(G309 * VALUE(SUBSTITUTE(F309,"QTD: ","")), 2)</f>
        <v>214.36</v>
      </c>
      <c r="I309" s="179" t="str">
        <f>IF(ROUND(ABS(G309-Orçamento!G86),2)&lt;0.01,"OK","DIVERGENTE")</f>
        <v>OK</v>
      </c>
    </row>
    <row r="310" spans="1:9" ht="30">
      <c r="A310" s="170" t="s">
        <v>151</v>
      </c>
      <c r="B310" s="170" t="s">
        <v>147</v>
      </c>
      <c r="C310" s="170" t="s">
        <v>435</v>
      </c>
      <c r="D310" s="170" t="s">
        <v>436</v>
      </c>
      <c r="E310" s="170" t="s">
        <v>22</v>
      </c>
      <c r="F310" s="170" t="s">
        <v>588</v>
      </c>
      <c r="G310" s="180">
        <v>37.729999999999997</v>
      </c>
      <c r="H310" s="180">
        <f t="shared" ref="H310:H315" si="46">TRUNC(F310*G310,2)</f>
        <v>20.39</v>
      </c>
      <c r="I310" s="181" t="str">
        <f>IFERROR(IF(ROUND(G310, 2) &lt;&gt; ROUND(VLOOKUP("C"&amp;C310,C:G, 5, FALSE), 2), "VALOR AUXILIAR DIVERGENTE", "OK"), "NÃO ENCONTRADO")</f>
        <v>OK</v>
      </c>
    </row>
    <row r="311" spans="1:9" ht="30">
      <c r="A311" s="170" t="s">
        <v>151</v>
      </c>
      <c r="B311" s="170" t="s">
        <v>147</v>
      </c>
      <c r="C311" s="170" t="s">
        <v>438</v>
      </c>
      <c r="D311" s="170" t="s">
        <v>439</v>
      </c>
      <c r="E311" s="170" t="s">
        <v>22</v>
      </c>
      <c r="F311" s="170" t="s">
        <v>589</v>
      </c>
      <c r="G311" s="180">
        <v>34.64</v>
      </c>
      <c r="H311" s="180">
        <f t="shared" si="46"/>
        <v>13.3</v>
      </c>
      <c r="I311" s="181" t="str">
        <f>IFERROR(IF(ROUND(G311, 2) &lt;&gt; ROUND(VLOOKUP("C"&amp;C311,C:G, 5, FALSE), 2), "VALOR AUXILIAR DIVERGENTE", "OK"), "NÃO ENCONTRADO")</f>
        <v>OK</v>
      </c>
    </row>
    <row r="312" spans="1:9" ht="45">
      <c r="A312" s="170" t="s">
        <v>18</v>
      </c>
      <c r="B312" s="170" t="s">
        <v>147</v>
      </c>
      <c r="C312" s="170" t="s">
        <v>590</v>
      </c>
      <c r="D312" s="170" t="s">
        <v>591</v>
      </c>
      <c r="E312" s="170" t="s">
        <v>446</v>
      </c>
      <c r="F312" s="170" t="s">
        <v>592</v>
      </c>
      <c r="G312" s="180">
        <v>5.93</v>
      </c>
      <c r="H312" s="180">
        <f t="shared" si="46"/>
        <v>6.46</v>
      </c>
      <c r="I312" s="181"/>
    </row>
    <row r="313" spans="1:9" ht="45">
      <c r="A313" s="170" t="s">
        <v>18</v>
      </c>
      <c r="B313" s="170" t="s">
        <v>147</v>
      </c>
      <c r="C313" s="170" t="s">
        <v>593</v>
      </c>
      <c r="D313" s="170" t="s">
        <v>594</v>
      </c>
      <c r="E313" s="170" t="s">
        <v>34</v>
      </c>
      <c r="F313" s="170" t="s">
        <v>595</v>
      </c>
      <c r="G313" s="180">
        <v>53.16</v>
      </c>
      <c r="H313" s="180">
        <f t="shared" si="46"/>
        <v>56.05</v>
      </c>
      <c r="I313" s="181"/>
    </row>
    <row r="314" spans="1:9" ht="30">
      <c r="A314" s="170" t="s">
        <v>18</v>
      </c>
      <c r="B314" s="170" t="s">
        <v>147</v>
      </c>
      <c r="C314" s="170" t="s">
        <v>596</v>
      </c>
      <c r="D314" s="170" t="s">
        <v>597</v>
      </c>
      <c r="E314" s="170" t="s">
        <v>133</v>
      </c>
      <c r="F314" s="170" t="s">
        <v>598</v>
      </c>
      <c r="G314" s="180">
        <v>44.98</v>
      </c>
      <c r="H314" s="180">
        <f t="shared" si="46"/>
        <v>0.16</v>
      </c>
      <c r="I314" s="181"/>
    </row>
    <row r="315" spans="1:9" ht="45">
      <c r="A315" s="170" t="s">
        <v>18</v>
      </c>
      <c r="B315" s="170" t="s">
        <v>147</v>
      </c>
      <c r="C315" s="170" t="s">
        <v>599</v>
      </c>
      <c r="D315" s="170" t="s">
        <v>600</v>
      </c>
      <c r="E315" s="170" t="s">
        <v>446</v>
      </c>
      <c r="F315" s="170" t="s">
        <v>601</v>
      </c>
      <c r="G315" s="180">
        <v>0.3</v>
      </c>
      <c r="H315" s="180">
        <f t="shared" si="46"/>
        <v>1.08</v>
      </c>
      <c r="I315" s="181"/>
    </row>
    <row r="316" spans="1:9">
      <c r="A316" s="171" t="s">
        <v>36</v>
      </c>
      <c r="B316" s="171" t="s">
        <v>36</v>
      </c>
      <c r="C316" s="171" t="s">
        <v>36</v>
      </c>
      <c r="D316" s="171" t="s">
        <v>36</v>
      </c>
      <c r="E316" s="171" t="s">
        <v>36</v>
      </c>
      <c r="F316" s="171" t="s">
        <v>36</v>
      </c>
      <c r="G316" s="182" t="s">
        <v>36</v>
      </c>
      <c r="H316" s="182" t="s">
        <v>36</v>
      </c>
      <c r="I316" s="183" t="s">
        <v>36</v>
      </c>
    </row>
    <row r="317" spans="1:9" ht="30">
      <c r="A317" s="169" t="s">
        <v>602</v>
      </c>
      <c r="B317" s="169" t="s">
        <v>147</v>
      </c>
      <c r="C317" s="169" t="s">
        <v>472</v>
      </c>
      <c r="D317" s="169" t="s">
        <v>473</v>
      </c>
      <c r="E317" s="169" t="s">
        <v>14</v>
      </c>
      <c r="F317" s="169" t="s">
        <v>603</v>
      </c>
      <c r="G317" s="178">
        <f>SUM(H318:H319)</f>
        <v>12.79</v>
      </c>
      <c r="H317" s="178">
        <f>TRUNC(G317 * VALUE(SUBSTITUTE(F317,"QTD: ","")), 2)</f>
        <v>187.75</v>
      </c>
      <c r="I317" s="179" t="str">
        <f>IF(ROUND(ABS(G317-Orçamento!G87),2)&lt;0.01,"OK","DIVERGENTE")</f>
        <v>OK</v>
      </c>
    </row>
    <row r="318" spans="1:9" ht="30">
      <c r="A318" s="170" t="s">
        <v>151</v>
      </c>
      <c r="B318" s="170" t="s">
        <v>147</v>
      </c>
      <c r="C318" s="170" t="s">
        <v>441</v>
      </c>
      <c r="D318" s="170" t="s">
        <v>442</v>
      </c>
      <c r="E318" s="170" t="s">
        <v>22</v>
      </c>
      <c r="F318" s="170" t="s">
        <v>475</v>
      </c>
      <c r="G318" s="180">
        <v>38.83</v>
      </c>
      <c r="H318" s="180">
        <f t="shared" ref="H318:H319" si="47">TRUNC(F318*G318,2)</f>
        <v>11.59</v>
      </c>
      <c r="I318" s="181" t="str">
        <f>IFERROR(IF(ROUND(G318, 2) &lt;&gt; ROUND(VLOOKUP("C"&amp;C318,C:G, 5, FALSE), 2), "VALOR AUXILIAR DIVERGENTE", "OK"), "NÃO ENCONTRADO")</f>
        <v>OK</v>
      </c>
    </row>
    <row r="319" spans="1:9">
      <c r="A319" s="170" t="s">
        <v>18</v>
      </c>
      <c r="B319" s="170" t="s">
        <v>147</v>
      </c>
      <c r="C319" s="170" t="s">
        <v>478</v>
      </c>
      <c r="D319" s="170" t="s">
        <v>479</v>
      </c>
      <c r="E319" s="170" t="s">
        <v>446</v>
      </c>
      <c r="F319" s="170" t="s">
        <v>480</v>
      </c>
      <c r="G319" s="180">
        <v>4.03</v>
      </c>
      <c r="H319" s="180">
        <f t="shared" si="47"/>
        <v>1.2</v>
      </c>
      <c r="I319" s="181"/>
    </row>
    <row r="320" spans="1:9">
      <c r="A320" s="171" t="s">
        <v>36</v>
      </c>
      <c r="B320" s="171" t="s">
        <v>36</v>
      </c>
      <c r="C320" s="171" t="s">
        <v>36</v>
      </c>
      <c r="D320" s="171" t="s">
        <v>36</v>
      </c>
      <c r="E320" s="171" t="s">
        <v>36</v>
      </c>
      <c r="F320" s="171" t="s">
        <v>36</v>
      </c>
      <c r="G320" s="182" t="s">
        <v>36</v>
      </c>
      <c r="H320" s="182" t="s">
        <v>36</v>
      </c>
      <c r="I320" s="183" t="s">
        <v>36</v>
      </c>
    </row>
    <row r="321" spans="1:9" ht="60">
      <c r="A321" s="169" t="s">
        <v>604</v>
      </c>
      <c r="B321" s="169" t="s">
        <v>147</v>
      </c>
      <c r="C321" s="169" t="s">
        <v>605</v>
      </c>
      <c r="D321" s="169" t="s">
        <v>606</v>
      </c>
      <c r="E321" s="169" t="s">
        <v>14</v>
      </c>
      <c r="F321" s="169" t="s">
        <v>607</v>
      </c>
      <c r="G321" s="178">
        <f>SUM(H322:H324)</f>
        <v>31.6</v>
      </c>
      <c r="H321" s="178">
        <f>TRUNC(G321 * VALUE(SUBSTITUTE(F321,"QTD: ","")), 2)</f>
        <v>927.77</v>
      </c>
      <c r="I321" s="179" t="str">
        <f>IF(ROUND(ABS(G321-Orçamento!G88),2)&lt;0.01,"OK","DIVERGENTE")</f>
        <v>OK</v>
      </c>
    </row>
    <row r="322" spans="1:9" ht="30">
      <c r="A322" s="170" t="s">
        <v>151</v>
      </c>
      <c r="B322" s="170" t="s">
        <v>147</v>
      </c>
      <c r="C322" s="170" t="s">
        <v>441</v>
      </c>
      <c r="D322" s="170" t="s">
        <v>442</v>
      </c>
      <c r="E322" s="170" t="s">
        <v>22</v>
      </c>
      <c r="F322" s="170" t="s">
        <v>608</v>
      </c>
      <c r="G322" s="180">
        <v>38.83</v>
      </c>
      <c r="H322" s="180">
        <f t="shared" ref="H322:H324" si="48">TRUNC(F322*G322,2)</f>
        <v>26.32</v>
      </c>
      <c r="I322" s="181" t="str">
        <f>IFERROR(IF(ROUND(G322, 2) &lt;&gt; ROUND(VLOOKUP("C"&amp;C322,C:G, 5, FALSE), 2), "VALOR AUXILIAR DIVERGENTE", "OK"), "NÃO ENCONTRADO")</f>
        <v>OK</v>
      </c>
    </row>
    <row r="323" spans="1:9" ht="30">
      <c r="A323" s="170" t="s">
        <v>18</v>
      </c>
      <c r="B323" s="170" t="s">
        <v>147</v>
      </c>
      <c r="C323" s="170" t="s">
        <v>609</v>
      </c>
      <c r="D323" s="170" t="s">
        <v>610</v>
      </c>
      <c r="E323" s="170" t="s">
        <v>375</v>
      </c>
      <c r="F323" s="170" t="s">
        <v>611</v>
      </c>
      <c r="G323" s="180">
        <v>45.38</v>
      </c>
      <c r="H323" s="180">
        <f t="shared" si="48"/>
        <v>4.9800000000000004</v>
      </c>
      <c r="I323" s="181"/>
    </row>
    <row r="324" spans="1:9">
      <c r="A324" s="170" t="s">
        <v>18</v>
      </c>
      <c r="B324" s="170" t="s">
        <v>147</v>
      </c>
      <c r="C324" s="170" t="s">
        <v>612</v>
      </c>
      <c r="D324" s="170" t="s">
        <v>613</v>
      </c>
      <c r="E324" s="170" t="s">
        <v>375</v>
      </c>
      <c r="F324" s="170" t="s">
        <v>614</v>
      </c>
      <c r="G324" s="180">
        <v>27.47</v>
      </c>
      <c r="H324" s="180">
        <f t="shared" si="48"/>
        <v>0.3</v>
      </c>
      <c r="I324" s="181"/>
    </row>
    <row r="325" spans="1:9">
      <c r="A325" s="171" t="s">
        <v>36</v>
      </c>
      <c r="B325" s="171" t="s">
        <v>36</v>
      </c>
      <c r="C325" s="171" t="s">
        <v>36</v>
      </c>
      <c r="D325" s="171" t="s">
        <v>36</v>
      </c>
      <c r="E325" s="171" t="s">
        <v>36</v>
      </c>
      <c r="F325" s="171" t="s">
        <v>36</v>
      </c>
      <c r="G325" s="182" t="s">
        <v>36</v>
      </c>
      <c r="H325" s="182" t="s">
        <v>36</v>
      </c>
      <c r="I325" s="183" t="s">
        <v>36</v>
      </c>
    </row>
    <row r="326" spans="1:9" ht="75">
      <c r="A326" s="169" t="s">
        <v>615</v>
      </c>
      <c r="B326" s="169" t="s">
        <v>147</v>
      </c>
      <c r="C326" s="169" t="s">
        <v>616</v>
      </c>
      <c r="D326" s="169" t="s">
        <v>617</v>
      </c>
      <c r="E326" s="169" t="s">
        <v>14</v>
      </c>
      <c r="F326" s="169" t="s">
        <v>607</v>
      </c>
      <c r="G326" s="178">
        <f>SUM(H327:H329)</f>
        <v>32.010000000000005</v>
      </c>
      <c r="H326" s="178">
        <f>TRUNC(G326 * VALUE(SUBSTITUTE(F326,"QTD: ","")), 2)</f>
        <v>939.81</v>
      </c>
      <c r="I326" s="179" t="str">
        <f>IF(ROUND(ABS(G326-Orçamento!G89),2)&lt;0.01,"OK","DIVERGENTE")</f>
        <v>OK</v>
      </c>
    </row>
    <row r="327" spans="1:9" ht="30">
      <c r="A327" s="170" t="s">
        <v>151</v>
      </c>
      <c r="B327" s="170" t="s">
        <v>147</v>
      </c>
      <c r="C327" s="170" t="s">
        <v>441</v>
      </c>
      <c r="D327" s="170" t="s">
        <v>442</v>
      </c>
      <c r="E327" s="170" t="s">
        <v>22</v>
      </c>
      <c r="F327" s="170" t="s">
        <v>608</v>
      </c>
      <c r="G327" s="180">
        <v>38.83</v>
      </c>
      <c r="H327" s="180">
        <f t="shared" ref="H327:H329" si="49">TRUNC(F327*G327,2)</f>
        <v>26.32</v>
      </c>
      <c r="I327" s="181" t="str">
        <f>IFERROR(IF(ROUND(G327, 2) &lt;&gt; ROUND(VLOOKUP("C"&amp;C327,C:G, 5, FALSE), 2), "VALOR AUXILIAR DIVERGENTE", "OK"), "NÃO ENCONTRADO")</f>
        <v>OK</v>
      </c>
    </row>
    <row r="328" spans="1:9">
      <c r="A328" s="170" t="s">
        <v>18</v>
      </c>
      <c r="B328" s="170" t="s">
        <v>147</v>
      </c>
      <c r="C328" s="170" t="s">
        <v>618</v>
      </c>
      <c r="D328" s="170" t="s">
        <v>619</v>
      </c>
      <c r="E328" s="170" t="s">
        <v>375</v>
      </c>
      <c r="F328" s="170" t="s">
        <v>620</v>
      </c>
      <c r="G328" s="180">
        <v>42.07</v>
      </c>
      <c r="H328" s="180">
        <f t="shared" si="49"/>
        <v>5.35</v>
      </c>
      <c r="I328" s="181"/>
    </row>
    <row r="329" spans="1:9">
      <c r="A329" s="170" t="s">
        <v>18</v>
      </c>
      <c r="B329" s="170" t="s">
        <v>147</v>
      </c>
      <c r="C329" s="170" t="s">
        <v>612</v>
      </c>
      <c r="D329" s="170" t="s">
        <v>613</v>
      </c>
      <c r="E329" s="170" t="s">
        <v>375</v>
      </c>
      <c r="F329" s="170" t="s">
        <v>621</v>
      </c>
      <c r="G329" s="180">
        <v>27.47</v>
      </c>
      <c r="H329" s="180">
        <f t="shared" si="49"/>
        <v>0.34</v>
      </c>
      <c r="I329" s="181"/>
    </row>
    <row r="330" spans="1:9">
      <c r="A330" s="171" t="s">
        <v>36</v>
      </c>
      <c r="B330" s="171" t="s">
        <v>36</v>
      </c>
      <c r="C330" s="171" t="s">
        <v>36</v>
      </c>
      <c r="D330" s="171" t="s">
        <v>36</v>
      </c>
      <c r="E330" s="171" t="s">
        <v>36</v>
      </c>
      <c r="F330" s="171" t="s">
        <v>36</v>
      </c>
      <c r="G330" s="182" t="s">
        <v>36</v>
      </c>
      <c r="H330" s="182" t="s">
        <v>36</v>
      </c>
      <c r="I330" s="183" t="s">
        <v>36</v>
      </c>
    </row>
    <row r="331" spans="1:9" ht="30">
      <c r="A331" s="169" t="s">
        <v>622</v>
      </c>
      <c r="B331" s="169" t="s">
        <v>76</v>
      </c>
      <c r="C331" s="169" t="s">
        <v>522</v>
      </c>
      <c r="D331" s="169" t="s">
        <v>523</v>
      </c>
      <c r="E331" s="169" t="s">
        <v>14</v>
      </c>
      <c r="F331" s="169" t="s">
        <v>623</v>
      </c>
      <c r="G331" s="178">
        <f>SUM(H332:H334)</f>
        <v>4.67</v>
      </c>
      <c r="H331" s="178">
        <f>TRUNC(G331 * VALUE(SUBSTITUTE(F331,"QTD: ","")), 2)</f>
        <v>158.4</v>
      </c>
      <c r="I331" s="179" t="str">
        <f>IF(ROUND(ABS(G331-Orçamento!G91),2)&lt;0.01,"OK","DIVERGENTE")</f>
        <v>OK</v>
      </c>
    </row>
    <row r="332" spans="1:9" ht="30">
      <c r="A332" s="170" t="s">
        <v>18</v>
      </c>
      <c r="B332" s="170" t="s">
        <v>76</v>
      </c>
      <c r="C332" s="170" t="s">
        <v>84</v>
      </c>
      <c r="D332" s="170" t="s">
        <v>85</v>
      </c>
      <c r="E332" s="170" t="s">
        <v>22</v>
      </c>
      <c r="F332" s="170" t="s">
        <v>525</v>
      </c>
      <c r="G332" s="180">
        <v>27.12</v>
      </c>
      <c r="H332" s="180">
        <f t="shared" ref="H332:H334" si="50">ROUND(F332*G332,2)</f>
        <v>2.39</v>
      </c>
      <c r="I332" s="181"/>
    </row>
    <row r="333" spans="1:9" ht="45">
      <c r="A333" s="170" t="s">
        <v>18</v>
      </c>
      <c r="B333" s="170" t="s">
        <v>76</v>
      </c>
      <c r="C333" s="170" t="s">
        <v>526</v>
      </c>
      <c r="D333" s="170" t="s">
        <v>527</v>
      </c>
      <c r="E333" s="170" t="s">
        <v>166</v>
      </c>
      <c r="F333" s="170" t="s">
        <v>316</v>
      </c>
      <c r="G333" s="180">
        <v>66.13</v>
      </c>
      <c r="H333" s="180">
        <f t="shared" si="50"/>
        <v>1.98</v>
      </c>
      <c r="I333" s="181"/>
    </row>
    <row r="334" spans="1:9" ht="30">
      <c r="A334" s="170" t="s">
        <v>18</v>
      </c>
      <c r="B334" s="170" t="s">
        <v>76</v>
      </c>
      <c r="C334" s="170" t="s">
        <v>528</v>
      </c>
      <c r="D334" s="170" t="s">
        <v>529</v>
      </c>
      <c r="E334" s="170" t="s">
        <v>22</v>
      </c>
      <c r="F334" s="170" t="s">
        <v>525</v>
      </c>
      <c r="G334" s="180">
        <v>3.36</v>
      </c>
      <c r="H334" s="180">
        <f t="shared" si="50"/>
        <v>0.3</v>
      </c>
      <c r="I334" s="181"/>
    </row>
    <row r="335" spans="1:9">
      <c r="A335" s="171" t="s">
        <v>36</v>
      </c>
      <c r="B335" s="171" t="s">
        <v>36</v>
      </c>
      <c r="C335" s="171" t="s">
        <v>36</v>
      </c>
      <c r="D335" s="171" t="s">
        <v>36</v>
      </c>
      <c r="E335" s="171" t="s">
        <v>36</v>
      </c>
      <c r="F335" s="171" t="s">
        <v>36</v>
      </c>
      <c r="G335" s="182" t="s">
        <v>36</v>
      </c>
      <c r="H335" s="182" t="s">
        <v>36</v>
      </c>
      <c r="I335" s="183" t="s">
        <v>36</v>
      </c>
    </row>
    <row r="336" spans="1:9" ht="31.5">
      <c r="A336" s="172" t="s">
        <v>624</v>
      </c>
      <c r="B336" s="172"/>
      <c r="C336" s="172"/>
      <c r="D336" s="172" t="s">
        <v>625</v>
      </c>
      <c r="E336" s="172"/>
      <c r="F336" s="172"/>
      <c r="G336" s="184"/>
      <c r="H336" s="184">
        <f>SUMIFS(H8:H335,A8:A335,"5.*",A8:A335,"&lt;&gt;INSUMO",A8:A335,"&lt;&gt;AUXILIAR*")</f>
        <v>11907.800000000001</v>
      </c>
      <c r="I336" s="185"/>
    </row>
    <row r="337" spans="1:9">
      <c r="A337" s="171" t="s">
        <v>36</v>
      </c>
      <c r="B337" s="171" t="s">
        <v>36</v>
      </c>
      <c r="C337" s="171" t="s">
        <v>36</v>
      </c>
      <c r="D337" s="171" t="s">
        <v>36</v>
      </c>
      <c r="E337" s="171" t="s">
        <v>36</v>
      </c>
      <c r="F337" s="171" t="s">
        <v>36</v>
      </c>
      <c r="G337" s="182" t="s">
        <v>36</v>
      </c>
      <c r="H337" s="182" t="s">
        <v>36</v>
      </c>
      <c r="I337" s="183" t="s">
        <v>36</v>
      </c>
    </row>
    <row r="338" spans="1:9" ht="30">
      <c r="A338" s="169" t="s">
        <v>626</v>
      </c>
      <c r="B338" s="169" t="s">
        <v>147</v>
      </c>
      <c r="C338" s="169" t="s">
        <v>627</v>
      </c>
      <c r="D338" s="169" t="s">
        <v>628</v>
      </c>
      <c r="E338" s="169" t="s">
        <v>14</v>
      </c>
      <c r="F338" s="169" t="s">
        <v>629</v>
      </c>
      <c r="G338" s="178">
        <f>SUM(H339:H342)</f>
        <v>4.95</v>
      </c>
      <c r="H338" s="178">
        <f>TRUNC(G338 * VALUE(SUBSTITUTE(F338,"QTD: ","")), 2)</f>
        <v>841.5</v>
      </c>
      <c r="I338" s="179" t="str">
        <f>IF(ROUND(ABS(G338-Orçamento!G95),2)&lt;0.01,"OK","DIVERGENTE")</f>
        <v>OK</v>
      </c>
    </row>
    <row r="339" spans="1:9" ht="45">
      <c r="A339" s="170" t="s">
        <v>151</v>
      </c>
      <c r="B339" s="170" t="s">
        <v>147</v>
      </c>
      <c r="C339" s="170" t="s">
        <v>630</v>
      </c>
      <c r="D339" s="170" t="s">
        <v>631</v>
      </c>
      <c r="E339" s="170" t="s">
        <v>158</v>
      </c>
      <c r="F339" s="170" t="s">
        <v>632</v>
      </c>
      <c r="G339" s="180">
        <v>0.72</v>
      </c>
      <c r="H339" s="180">
        <f t="shared" ref="H339:H342" si="51">TRUNC(F339*G339,2)</f>
        <v>0.06</v>
      </c>
      <c r="I339" s="181" t="str">
        <f>IFERROR(IF(ROUND(G339, 2) &lt;&gt; ROUND(VLOOKUP("C"&amp;C339,C:G, 5, FALSE), 2), "VALOR AUXILIAR DIVERGENTE", "OK"), "NÃO ENCONTRADO")</f>
        <v>OK</v>
      </c>
    </row>
    <row r="340" spans="1:9" ht="45">
      <c r="A340" s="170" t="s">
        <v>151</v>
      </c>
      <c r="B340" s="170" t="s">
        <v>147</v>
      </c>
      <c r="C340" s="170" t="s">
        <v>634</v>
      </c>
      <c r="D340" s="170" t="s">
        <v>635</v>
      </c>
      <c r="E340" s="170" t="s">
        <v>154</v>
      </c>
      <c r="F340" s="170" t="s">
        <v>636</v>
      </c>
      <c r="G340" s="180">
        <v>3.38</v>
      </c>
      <c r="H340" s="180">
        <f t="shared" si="51"/>
        <v>0.04</v>
      </c>
      <c r="I340" s="181" t="str">
        <f>IFERROR(IF(ROUND(G340, 2) &lt;&gt; ROUND(VLOOKUP("C"&amp;C340,C:G, 5, FALSE), 2), "VALOR AUXILIAR DIVERGENTE", "OK"), "NÃO ENCONTRADO")</f>
        <v>OK</v>
      </c>
    </row>
    <row r="341" spans="1:9" ht="30">
      <c r="A341" s="170" t="s">
        <v>151</v>
      </c>
      <c r="B341" s="170" t="s">
        <v>147</v>
      </c>
      <c r="C341" s="170" t="s">
        <v>213</v>
      </c>
      <c r="D341" s="170" t="s">
        <v>214</v>
      </c>
      <c r="E341" s="170" t="s">
        <v>22</v>
      </c>
      <c r="F341" s="170" t="s">
        <v>341</v>
      </c>
      <c r="G341" s="180">
        <v>32.18</v>
      </c>
      <c r="H341" s="180">
        <f t="shared" si="51"/>
        <v>1.28</v>
      </c>
      <c r="I341" s="181" t="str">
        <f>IFERROR(IF(ROUND(G341, 2) &lt;&gt; ROUND(VLOOKUP("C"&amp;C341,C:G, 5, FALSE), 2), "VALOR AUXILIAR DIVERGENTE", "OK"), "NÃO ENCONTRADO")</f>
        <v>OK</v>
      </c>
    </row>
    <row r="342" spans="1:9" ht="30">
      <c r="A342" s="170" t="s">
        <v>151</v>
      </c>
      <c r="B342" s="170" t="s">
        <v>147</v>
      </c>
      <c r="C342" s="170" t="s">
        <v>216</v>
      </c>
      <c r="D342" s="170" t="s">
        <v>217</v>
      </c>
      <c r="E342" s="170" t="s">
        <v>22</v>
      </c>
      <c r="F342" s="170" t="s">
        <v>637</v>
      </c>
      <c r="G342" s="180">
        <v>37.26</v>
      </c>
      <c r="H342" s="180">
        <f t="shared" si="51"/>
        <v>3.57</v>
      </c>
      <c r="I342" s="181" t="str">
        <f>IFERROR(IF(ROUND(G342, 2) &lt;&gt; ROUND(VLOOKUP("C"&amp;C342,C:G, 5, FALSE), 2), "VALOR AUXILIAR DIVERGENTE", "OK"), "NÃO ENCONTRADO")</f>
        <v>OK</v>
      </c>
    </row>
    <row r="343" spans="1:9">
      <c r="A343" s="171" t="s">
        <v>36</v>
      </c>
      <c r="B343" s="171" t="s">
        <v>36</v>
      </c>
      <c r="C343" s="171" t="s">
        <v>36</v>
      </c>
      <c r="D343" s="171" t="s">
        <v>36</v>
      </c>
      <c r="E343" s="171" t="s">
        <v>36</v>
      </c>
      <c r="F343" s="171" t="s">
        <v>36</v>
      </c>
      <c r="G343" s="182" t="s">
        <v>36</v>
      </c>
      <c r="H343" s="182" t="s">
        <v>36</v>
      </c>
      <c r="I343" s="183" t="s">
        <v>36</v>
      </c>
    </row>
    <row r="344" spans="1:9" ht="30">
      <c r="A344" s="169" t="s">
        <v>638</v>
      </c>
      <c r="B344" s="169" t="s">
        <v>76</v>
      </c>
      <c r="C344" s="169" t="s">
        <v>639</v>
      </c>
      <c r="D344" s="169" t="s">
        <v>640</v>
      </c>
      <c r="E344" s="169" t="s">
        <v>446</v>
      </c>
      <c r="F344" s="169" t="s">
        <v>238</v>
      </c>
      <c r="G344" s="178">
        <f>SUM(H345:H346)</f>
        <v>460.09000000000003</v>
      </c>
      <c r="H344" s="178">
        <f>TRUNC(G344 * VALUE(SUBSTITUTE(F344,"QTD: ","")), 2)</f>
        <v>460.09</v>
      </c>
      <c r="I344" s="179" t="str">
        <f>IF(ROUND(ABS(G344-Orçamento!G96),2)&lt;0.01,"OK","DIVERGENTE")</f>
        <v>OK</v>
      </c>
    </row>
    <row r="345" spans="1:9" ht="30">
      <c r="A345" s="170" t="s">
        <v>18</v>
      </c>
      <c r="B345" s="170" t="s">
        <v>76</v>
      </c>
      <c r="C345" s="170" t="s">
        <v>641</v>
      </c>
      <c r="D345" s="170" t="s">
        <v>642</v>
      </c>
      <c r="E345" s="170" t="s">
        <v>14</v>
      </c>
      <c r="F345" s="170" t="s">
        <v>1211</v>
      </c>
      <c r="G345" s="180">
        <v>57.48</v>
      </c>
      <c r="H345" s="180">
        <f t="shared" ref="H345:H346" si="52">ROUND(F345*G345,2)</f>
        <v>397.72</v>
      </c>
      <c r="I345" s="181"/>
    </row>
    <row r="346" spans="1:9" ht="30">
      <c r="A346" s="170" t="s">
        <v>18</v>
      </c>
      <c r="B346" s="170" t="s">
        <v>76</v>
      </c>
      <c r="C346" s="170" t="s">
        <v>643</v>
      </c>
      <c r="D346" s="170" t="s">
        <v>644</v>
      </c>
      <c r="E346" s="170" t="s">
        <v>14</v>
      </c>
      <c r="F346" s="170" t="s">
        <v>1212</v>
      </c>
      <c r="G346" s="180">
        <v>9.01</v>
      </c>
      <c r="H346" s="180">
        <f t="shared" si="52"/>
        <v>62.37</v>
      </c>
      <c r="I346" s="181"/>
    </row>
    <row r="347" spans="1:9">
      <c r="A347" s="171" t="s">
        <v>36</v>
      </c>
      <c r="B347" s="171" t="s">
        <v>36</v>
      </c>
      <c r="C347" s="171" t="s">
        <v>36</v>
      </c>
      <c r="D347" s="171" t="s">
        <v>36</v>
      </c>
      <c r="E347" s="171" t="s">
        <v>36</v>
      </c>
      <c r="F347" s="171" t="s">
        <v>36</v>
      </c>
      <c r="G347" s="182" t="s">
        <v>36</v>
      </c>
      <c r="H347" s="182" t="s">
        <v>36</v>
      </c>
      <c r="I347" s="183" t="s">
        <v>36</v>
      </c>
    </row>
    <row r="348" spans="1:9" ht="30">
      <c r="A348" s="169" t="s">
        <v>645</v>
      </c>
      <c r="B348" s="169" t="s">
        <v>76</v>
      </c>
      <c r="C348" s="169" t="s">
        <v>646</v>
      </c>
      <c r="D348" s="169" t="s">
        <v>647</v>
      </c>
      <c r="E348" s="169" t="s">
        <v>446</v>
      </c>
      <c r="F348" s="169" t="s">
        <v>238</v>
      </c>
      <c r="G348" s="178">
        <f>SUM(H349:H350)</f>
        <v>203.14000000000001</v>
      </c>
      <c r="H348" s="178">
        <f>TRUNC(G348 * VALUE(SUBSTITUTE(F348,"QTD: ","")), 2)</f>
        <v>203.14</v>
      </c>
      <c r="I348" s="179" t="str">
        <f>IF(ROUND(ABS(G348-Orçamento!G97),2)&lt;0.01,"OK","DIVERGENTE")</f>
        <v>OK</v>
      </c>
    </row>
    <row r="349" spans="1:9" ht="30">
      <c r="A349" s="170" t="s">
        <v>18</v>
      </c>
      <c r="B349" s="170" t="s">
        <v>76</v>
      </c>
      <c r="C349" s="170" t="s">
        <v>648</v>
      </c>
      <c r="D349" s="170" t="s">
        <v>649</v>
      </c>
      <c r="E349" s="170" t="s">
        <v>34</v>
      </c>
      <c r="F349" s="170" t="s">
        <v>1214</v>
      </c>
      <c r="G349" s="180">
        <v>9</v>
      </c>
      <c r="H349" s="180">
        <f t="shared" ref="H349:H350" si="53">ROUND(F349*G349,2)</f>
        <v>131.83000000000001</v>
      </c>
      <c r="I349" s="181"/>
    </row>
    <row r="350" spans="1:9" ht="30">
      <c r="A350" s="170" t="s">
        <v>18</v>
      </c>
      <c r="B350" s="170" t="s">
        <v>76</v>
      </c>
      <c r="C350" s="170" t="s">
        <v>643</v>
      </c>
      <c r="D350" s="170" t="s">
        <v>644</v>
      </c>
      <c r="E350" s="170" t="s">
        <v>14</v>
      </c>
      <c r="F350" s="170" t="s">
        <v>1213</v>
      </c>
      <c r="G350" s="180">
        <v>9.01</v>
      </c>
      <c r="H350" s="180">
        <f t="shared" si="53"/>
        <v>71.31</v>
      </c>
      <c r="I350" s="181"/>
    </row>
    <row r="351" spans="1:9">
      <c r="A351" s="171" t="s">
        <v>36</v>
      </c>
      <c r="B351" s="171" t="s">
        <v>36</v>
      </c>
      <c r="C351" s="171" t="s">
        <v>36</v>
      </c>
      <c r="D351" s="171" t="s">
        <v>36</v>
      </c>
      <c r="E351" s="171" t="s">
        <v>36</v>
      </c>
      <c r="F351" s="171" t="s">
        <v>36</v>
      </c>
      <c r="G351" s="182" t="s">
        <v>36</v>
      </c>
      <c r="H351" s="182" t="s">
        <v>36</v>
      </c>
      <c r="I351" s="183" t="s">
        <v>36</v>
      </c>
    </row>
    <row r="352" spans="1:9" ht="45">
      <c r="A352" s="169" t="s">
        <v>650</v>
      </c>
      <c r="B352" s="169" t="s">
        <v>147</v>
      </c>
      <c r="C352" s="169" t="s">
        <v>651</v>
      </c>
      <c r="D352" s="169" t="s">
        <v>652</v>
      </c>
      <c r="E352" s="169" t="s">
        <v>14</v>
      </c>
      <c r="F352" s="169" t="s">
        <v>629</v>
      </c>
      <c r="G352" s="178">
        <f>SUM(H353:H357)</f>
        <v>25.55</v>
      </c>
      <c r="H352" s="178">
        <f>TRUNC(G352 * VALUE(SUBSTITUTE(F352,"QTD: ","")), 2)</f>
        <v>4343.5</v>
      </c>
      <c r="I352" s="179" t="str">
        <f>IF(ROUND(ABS(G352-Orçamento!G98),2)&lt;0.01,"OK","DIVERGENTE")</f>
        <v>OK</v>
      </c>
    </row>
    <row r="353" spans="1:9" ht="30">
      <c r="A353" s="170" t="s">
        <v>151</v>
      </c>
      <c r="B353" s="170" t="s">
        <v>147</v>
      </c>
      <c r="C353" s="170" t="s">
        <v>213</v>
      </c>
      <c r="D353" s="170" t="s">
        <v>214</v>
      </c>
      <c r="E353" s="170" t="s">
        <v>22</v>
      </c>
      <c r="F353" s="170" t="s">
        <v>503</v>
      </c>
      <c r="G353" s="180">
        <v>32.18</v>
      </c>
      <c r="H353" s="180">
        <f t="shared" ref="H353:H357" si="54">TRUNC(F353*G353,2)</f>
        <v>3.7</v>
      </c>
      <c r="I353" s="181" t="str">
        <f>IFERROR(IF(ROUND(G353, 2) &lt;&gt; ROUND(VLOOKUP("C"&amp;C353,C:G, 5, FALSE), 2), "VALOR AUXILIAR DIVERGENTE", "OK"), "NÃO ENCONTRADO")</f>
        <v>OK</v>
      </c>
    </row>
    <row r="354" spans="1:9" ht="30">
      <c r="A354" s="170" t="s">
        <v>151</v>
      </c>
      <c r="B354" s="170" t="s">
        <v>147</v>
      </c>
      <c r="C354" s="170" t="s">
        <v>441</v>
      </c>
      <c r="D354" s="170" t="s">
        <v>442</v>
      </c>
      <c r="E354" s="170" t="s">
        <v>22</v>
      </c>
      <c r="F354" s="170" t="s">
        <v>654</v>
      </c>
      <c r="G354" s="180">
        <v>38.83</v>
      </c>
      <c r="H354" s="180">
        <f t="shared" si="54"/>
        <v>10.67</v>
      </c>
      <c r="I354" s="181" t="str">
        <f>IFERROR(IF(ROUND(G354, 2) &lt;&gt; ROUND(VLOOKUP("C"&amp;C354,C:G, 5, FALSE), 2), "VALOR AUXILIAR DIVERGENTE", "OK"), "NÃO ENCONTRADO")</f>
        <v>OK</v>
      </c>
    </row>
    <row r="355" spans="1:9">
      <c r="A355" s="170" t="s">
        <v>18</v>
      </c>
      <c r="B355" s="170" t="s">
        <v>147</v>
      </c>
      <c r="C355" s="170" t="s">
        <v>655</v>
      </c>
      <c r="D355" s="170" t="s">
        <v>656</v>
      </c>
      <c r="E355" s="170" t="s">
        <v>446</v>
      </c>
      <c r="F355" s="170" t="s">
        <v>96</v>
      </c>
      <c r="G355" s="180">
        <v>16.829999999999998</v>
      </c>
      <c r="H355" s="180">
        <f t="shared" si="54"/>
        <v>0.16</v>
      </c>
      <c r="I355" s="181"/>
    </row>
    <row r="356" spans="1:9">
      <c r="A356" s="170" t="s">
        <v>18</v>
      </c>
      <c r="B356" s="170" t="s">
        <v>147</v>
      </c>
      <c r="C356" s="170" t="s">
        <v>657</v>
      </c>
      <c r="D356" s="170" t="s">
        <v>658</v>
      </c>
      <c r="E356" s="170" t="s">
        <v>375</v>
      </c>
      <c r="F356" s="170" t="s">
        <v>659</v>
      </c>
      <c r="G356" s="180">
        <v>21.59</v>
      </c>
      <c r="H356" s="180">
        <f t="shared" si="54"/>
        <v>9.2100000000000009</v>
      </c>
      <c r="I356" s="181"/>
    </row>
    <row r="357" spans="1:9" ht="30">
      <c r="A357" s="170" t="s">
        <v>18</v>
      </c>
      <c r="B357" s="170" t="s">
        <v>147</v>
      </c>
      <c r="C357" s="170" t="s">
        <v>571</v>
      </c>
      <c r="D357" s="170" t="s">
        <v>572</v>
      </c>
      <c r="E357" s="170" t="s">
        <v>375</v>
      </c>
      <c r="F357" s="170" t="s">
        <v>263</v>
      </c>
      <c r="G357" s="180">
        <v>11.34</v>
      </c>
      <c r="H357" s="180">
        <f t="shared" si="54"/>
        <v>1.81</v>
      </c>
      <c r="I357" s="181"/>
    </row>
    <row r="358" spans="1:9">
      <c r="A358" s="171" t="s">
        <v>36</v>
      </c>
      <c r="B358" s="171" t="s">
        <v>36</v>
      </c>
      <c r="C358" s="171" t="s">
        <v>36</v>
      </c>
      <c r="D358" s="171" t="s">
        <v>36</v>
      </c>
      <c r="E358" s="171" t="s">
        <v>36</v>
      </c>
      <c r="F358" s="171" t="s">
        <v>36</v>
      </c>
      <c r="G358" s="182" t="s">
        <v>36</v>
      </c>
      <c r="H358" s="182" t="s">
        <v>36</v>
      </c>
      <c r="I358" s="183" t="s">
        <v>36</v>
      </c>
    </row>
    <row r="359" spans="1:9" ht="30">
      <c r="A359" s="169" t="s">
        <v>660</v>
      </c>
      <c r="B359" s="169" t="s">
        <v>76</v>
      </c>
      <c r="C359" s="169" t="s">
        <v>522</v>
      </c>
      <c r="D359" s="169" t="s">
        <v>523</v>
      </c>
      <c r="E359" s="169" t="s">
        <v>14</v>
      </c>
      <c r="F359" s="169" t="s">
        <v>661</v>
      </c>
      <c r="G359" s="178">
        <f>SUM(H360:H362)</f>
        <v>4.67</v>
      </c>
      <c r="H359" s="178">
        <f>TRUNC(G359 * VALUE(SUBSTITUTE(F359,"QTD: ","")), 2)</f>
        <v>9055.5499999999993</v>
      </c>
      <c r="I359" s="179" t="str">
        <f>IF(ROUND(ABS(G359-Orçamento!G100),2)&lt;0.01,"OK","DIVERGENTE")</f>
        <v>OK</v>
      </c>
    </row>
    <row r="360" spans="1:9" ht="30">
      <c r="A360" s="170" t="s">
        <v>18</v>
      </c>
      <c r="B360" s="170" t="s">
        <v>76</v>
      </c>
      <c r="C360" s="170" t="s">
        <v>84</v>
      </c>
      <c r="D360" s="170" t="s">
        <v>85</v>
      </c>
      <c r="E360" s="170" t="s">
        <v>22</v>
      </c>
      <c r="F360" s="170" t="s">
        <v>525</v>
      </c>
      <c r="G360" s="180">
        <v>27.12</v>
      </c>
      <c r="H360" s="180">
        <f t="shared" ref="H360:H362" si="55">ROUND(F360*G360,2)</f>
        <v>2.39</v>
      </c>
      <c r="I360" s="181"/>
    </row>
    <row r="361" spans="1:9" ht="45">
      <c r="A361" s="170" t="s">
        <v>18</v>
      </c>
      <c r="B361" s="170" t="s">
        <v>76</v>
      </c>
      <c r="C361" s="170" t="s">
        <v>526</v>
      </c>
      <c r="D361" s="170" t="s">
        <v>527</v>
      </c>
      <c r="E361" s="170" t="s">
        <v>166</v>
      </c>
      <c r="F361" s="170" t="s">
        <v>316</v>
      </c>
      <c r="G361" s="180">
        <v>66.13</v>
      </c>
      <c r="H361" s="180">
        <f t="shared" si="55"/>
        <v>1.98</v>
      </c>
      <c r="I361" s="181"/>
    </row>
    <row r="362" spans="1:9" ht="30">
      <c r="A362" s="170" t="s">
        <v>18</v>
      </c>
      <c r="B362" s="170" t="s">
        <v>76</v>
      </c>
      <c r="C362" s="170" t="s">
        <v>528</v>
      </c>
      <c r="D362" s="170" t="s">
        <v>529</v>
      </c>
      <c r="E362" s="170" t="s">
        <v>22</v>
      </c>
      <c r="F362" s="170" t="s">
        <v>525</v>
      </c>
      <c r="G362" s="180">
        <v>3.36</v>
      </c>
      <c r="H362" s="180">
        <f t="shared" si="55"/>
        <v>0.3</v>
      </c>
      <c r="I362" s="181"/>
    </row>
    <row r="363" spans="1:9">
      <c r="A363" s="171" t="s">
        <v>36</v>
      </c>
      <c r="B363" s="171" t="s">
        <v>36</v>
      </c>
      <c r="C363" s="171" t="s">
        <v>36</v>
      </c>
      <c r="D363" s="171" t="s">
        <v>36</v>
      </c>
      <c r="E363" s="171" t="s">
        <v>36</v>
      </c>
      <c r="F363" s="171" t="s">
        <v>36</v>
      </c>
      <c r="G363" s="182" t="s">
        <v>36</v>
      </c>
      <c r="H363" s="182" t="s">
        <v>36</v>
      </c>
      <c r="I363" s="183" t="s">
        <v>36</v>
      </c>
    </row>
    <row r="364" spans="1:9" ht="31.5">
      <c r="A364" s="172" t="s">
        <v>662</v>
      </c>
      <c r="B364" s="172"/>
      <c r="C364" s="172"/>
      <c r="D364" s="172" t="s">
        <v>663</v>
      </c>
      <c r="E364" s="172"/>
      <c r="F364" s="172"/>
      <c r="G364" s="184"/>
      <c r="H364" s="184">
        <f>SUMIFS(H8:H363,A8:A363,"6.*",A8:A363,"&lt;&gt;INSUMO",A8:A363,"&lt;&gt;AUXILIAR*")</f>
        <v>14903.779999999999</v>
      </c>
      <c r="I364" s="185"/>
    </row>
    <row r="365" spans="1:9">
      <c r="A365" s="171" t="s">
        <v>36</v>
      </c>
      <c r="B365" s="171" t="s">
        <v>36</v>
      </c>
      <c r="C365" s="171" t="s">
        <v>36</v>
      </c>
      <c r="D365" s="171" t="s">
        <v>36</v>
      </c>
      <c r="E365" s="171" t="s">
        <v>36</v>
      </c>
      <c r="F365" s="171" t="s">
        <v>36</v>
      </c>
      <c r="G365" s="182" t="s">
        <v>36</v>
      </c>
      <c r="H365" s="182" t="s">
        <v>36</v>
      </c>
      <c r="I365" s="183" t="s">
        <v>36</v>
      </c>
    </row>
    <row r="366" spans="1:9" ht="30">
      <c r="A366" s="169" t="s">
        <v>664</v>
      </c>
      <c r="B366" s="169" t="s">
        <v>10</v>
      </c>
      <c r="C366" s="169" t="s">
        <v>665</v>
      </c>
      <c r="D366" s="169" t="s">
        <v>666</v>
      </c>
      <c r="E366" s="169" t="s">
        <v>14</v>
      </c>
      <c r="F366" s="169" t="s">
        <v>667</v>
      </c>
      <c r="G366" s="178">
        <f>SUM(H367:H370)</f>
        <v>19.439999999999998</v>
      </c>
      <c r="H366" s="178">
        <f>TRUNC(G366 * VALUE(SUBSTITUTE(F366,"QTD: ","")), 2)</f>
        <v>4607.28</v>
      </c>
      <c r="I366" s="179" t="str">
        <f>IF(ROUND(ABS(G366-Orçamento!G104),2)&lt;0.01,"OK","DIVERGENTE")</f>
        <v>OK</v>
      </c>
    </row>
    <row r="367" spans="1:9" ht="30">
      <c r="A367" s="170" t="s">
        <v>18</v>
      </c>
      <c r="B367" s="170" t="s">
        <v>10</v>
      </c>
      <c r="C367" s="170" t="s">
        <v>66</v>
      </c>
      <c r="D367" s="170" t="s">
        <v>67</v>
      </c>
      <c r="E367" s="170" t="s">
        <v>22</v>
      </c>
      <c r="F367" s="170" t="s">
        <v>670</v>
      </c>
      <c r="G367" s="180">
        <v>23.9</v>
      </c>
      <c r="H367" s="180">
        <f t="shared" ref="H367:H370" si="56">ROUND(F367*G367,2)</f>
        <v>4.3</v>
      </c>
      <c r="I367" s="181"/>
    </row>
    <row r="368" spans="1:9" ht="30">
      <c r="A368" s="170" t="s">
        <v>18</v>
      </c>
      <c r="B368" s="170" t="s">
        <v>10</v>
      </c>
      <c r="C368" s="170" t="s">
        <v>671</v>
      </c>
      <c r="D368" s="170" t="s">
        <v>672</v>
      </c>
      <c r="E368" s="170" t="s">
        <v>22</v>
      </c>
      <c r="F368" s="170" t="s">
        <v>89</v>
      </c>
      <c r="G368" s="180">
        <v>29.08</v>
      </c>
      <c r="H368" s="180">
        <f t="shared" si="56"/>
        <v>1.74</v>
      </c>
      <c r="I368" s="181"/>
    </row>
    <row r="369" spans="1:9" ht="30">
      <c r="A369" s="170" t="s">
        <v>18</v>
      </c>
      <c r="B369" s="170" t="s">
        <v>10</v>
      </c>
      <c r="C369" s="170" t="s">
        <v>673</v>
      </c>
      <c r="D369" s="170" t="s">
        <v>674</v>
      </c>
      <c r="E369" s="170" t="s">
        <v>166</v>
      </c>
      <c r="F369" s="170" t="s">
        <v>96</v>
      </c>
      <c r="G369" s="180">
        <v>188.97</v>
      </c>
      <c r="H369" s="180">
        <f t="shared" si="56"/>
        <v>1.89</v>
      </c>
      <c r="I369" s="181"/>
    </row>
    <row r="370" spans="1:9" ht="30">
      <c r="A370" s="170" t="s">
        <v>18</v>
      </c>
      <c r="B370" s="170" t="s">
        <v>10</v>
      </c>
      <c r="C370" s="170" t="s">
        <v>675</v>
      </c>
      <c r="D370" s="170" t="s">
        <v>676</v>
      </c>
      <c r="E370" s="170" t="s">
        <v>14</v>
      </c>
      <c r="F370" s="170" t="s">
        <v>31</v>
      </c>
      <c r="G370" s="180">
        <v>11.51</v>
      </c>
      <c r="H370" s="180">
        <f t="shared" si="56"/>
        <v>11.51</v>
      </c>
      <c r="I370" s="181"/>
    </row>
    <row r="371" spans="1:9">
      <c r="A371" s="171" t="s">
        <v>36</v>
      </c>
      <c r="B371" s="171" t="s">
        <v>36</v>
      </c>
      <c r="C371" s="171" t="s">
        <v>36</v>
      </c>
      <c r="D371" s="171" t="s">
        <v>36</v>
      </c>
      <c r="E371" s="171" t="s">
        <v>36</v>
      </c>
      <c r="F371" s="171" t="s">
        <v>36</v>
      </c>
      <c r="G371" s="182" t="s">
        <v>36</v>
      </c>
      <c r="H371" s="182" t="s">
        <v>36</v>
      </c>
      <c r="I371" s="183" t="s">
        <v>36</v>
      </c>
    </row>
    <row r="372" spans="1:9">
      <c r="A372" s="169" t="s">
        <v>677</v>
      </c>
      <c r="B372" s="169" t="s">
        <v>10</v>
      </c>
      <c r="C372" s="169" t="s">
        <v>678</v>
      </c>
      <c r="D372" s="169" t="s">
        <v>679</v>
      </c>
      <c r="E372" s="169" t="s">
        <v>166</v>
      </c>
      <c r="F372" s="169" t="s">
        <v>680</v>
      </c>
      <c r="G372" s="178">
        <f>SUM(H373:H374)</f>
        <v>248.72</v>
      </c>
      <c r="H372" s="178">
        <f>TRUNC(G372 * VALUE(SUBSTITUTE(F372,"QTD: ","")), 2)</f>
        <v>1768.39</v>
      </c>
      <c r="I372" s="179" t="str">
        <f>IF(ROUND(ABS(G372-Orçamento!G105),2)&lt;0.01,"OK","DIVERGENTE")</f>
        <v>OK</v>
      </c>
    </row>
    <row r="373" spans="1:9" ht="30">
      <c r="A373" s="170" t="s">
        <v>18</v>
      </c>
      <c r="B373" s="170" t="s">
        <v>10</v>
      </c>
      <c r="C373" s="170" t="s">
        <v>168</v>
      </c>
      <c r="D373" s="170" t="s">
        <v>169</v>
      </c>
      <c r="E373" s="170" t="s">
        <v>22</v>
      </c>
      <c r="F373" s="170" t="s">
        <v>170</v>
      </c>
      <c r="G373" s="180">
        <v>23.9</v>
      </c>
      <c r="H373" s="180">
        <f t="shared" ref="H373:H374" si="57">ROUND(F373*G373,2)</f>
        <v>59.75</v>
      </c>
      <c r="I373" s="181"/>
    </row>
    <row r="374" spans="1:9" ht="30">
      <c r="A374" s="170" t="s">
        <v>18</v>
      </c>
      <c r="B374" s="170" t="s">
        <v>10</v>
      </c>
      <c r="C374" s="170" t="s">
        <v>673</v>
      </c>
      <c r="D374" s="170" t="s">
        <v>674</v>
      </c>
      <c r="E374" s="170" t="s">
        <v>166</v>
      </c>
      <c r="F374" s="170" t="s">
        <v>31</v>
      </c>
      <c r="G374" s="180">
        <v>188.97</v>
      </c>
      <c r="H374" s="180">
        <f t="shared" si="57"/>
        <v>188.97</v>
      </c>
      <c r="I374" s="181"/>
    </row>
    <row r="375" spans="1:9">
      <c r="A375" s="171" t="s">
        <v>36</v>
      </c>
      <c r="B375" s="171" t="s">
        <v>36</v>
      </c>
      <c r="C375" s="171" t="s">
        <v>36</v>
      </c>
      <c r="D375" s="171" t="s">
        <v>36</v>
      </c>
      <c r="E375" s="171" t="s">
        <v>36</v>
      </c>
      <c r="F375" s="171" t="s">
        <v>36</v>
      </c>
      <c r="G375" s="182" t="s">
        <v>36</v>
      </c>
      <c r="H375" s="182" t="s">
        <v>36</v>
      </c>
      <c r="I375" s="183" t="s">
        <v>36</v>
      </c>
    </row>
    <row r="376" spans="1:9" ht="30">
      <c r="A376" s="169" t="s">
        <v>681</v>
      </c>
      <c r="B376" s="169" t="s">
        <v>234</v>
      </c>
      <c r="C376" s="169" t="s">
        <v>682</v>
      </c>
      <c r="D376" s="169" t="s">
        <v>683</v>
      </c>
      <c r="E376" s="169" t="s">
        <v>684</v>
      </c>
      <c r="F376" s="169" t="s">
        <v>685</v>
      </c>
      <c r="G376" s="178">
        <f>SUM(H377:H378)</f>
        <v>11.42</v>
      </c>
      <c r="H376" s="178">
        <f>TRUNC(G376 * VALUE(SUBSTITUTE(F376,"QTD: ","")), 2)</f>
        <v>5413.08</v>
      </c>
      <c r="I376" s="179" t="str">
        <f>IF(ROUND(ABS(G376-Orçamento!G106),2)&lt;0.01,"OK","DIVERGENTE")</f>
        <v>OK</v>
      </c>
    </row>
    <row r="377" spans="1:9" ht="60">
      <c r="A377" s="170" t="s">
        <v>151</v>
      </c>
      <c r="B377" s="170" t="s">
        <v>147</v>
      </c>
      <c r="C377" s="170" t="s">
        <v>686</v>
      </c>
      <c r="D377" s="170" t="s">
        <v>687</v>
      </c>
      <c r="E377" s="170" t="s">
        <v>154</v>
      </c>
      <c r="F377" s="170" t="s">
        <v>316</v>
      </c>
      <c r="G377" s="180">
        <v>283.94</v>
      </c>
      <c r="H377" s="180">
        <f t="shared" ref="H377:H378" si="58">ROUND(F377*G377,2)</f>
        <v>8.52</v>
      </c>
      <c r="I377" s="181" t="str">
        <f>IFERROR(IF(ROUND(G377, 2) &lt;&gt; ROUND(VLOOKUP("C"&amp;C377,C:G, 5, FALSE), 2), "VALOR AUXILIAR DIVERGENTE", "OK"), "NÃO ENCONTRADO")</f>
        <v>OK</v>
      </c>
    </row>
    <row r="378" spans="1:9" ht="30">
      <c r="A378" s="170" t="s">
        <v>151</v>
      </c>
      <c r="B378" s="170" t="s">
        <v>147</v>
      </c>
      <c r="C378" s="170" t="s">
        <v>213</v>
      </c>
      <c r="D378" s="170" t="s">
        <v>214</v>
      </c>
      <c r="E378" s="170" t="s">
        <v>22</v>
      </c>
      <c r="F378" s="170" t="s">
        <v>255</v>
      </c>
      <c r="G378" s="180">
        <v>32.18</v>
      </c>
      <c r="H378" s="180">
        <f t="shared" si="58"/>
        <v>2.9</v>
      </c>
      <c r="I378" s="181" t="str">
        <f>IFERROR(IF(ROUND(G378, 2) &lt;&gt; ROUND(VLOOKUP("C"&amp;C378,C:G, 5, FALSE), 2), "VALOR AUXILIAR DIVERGENTE", "OK"), "NÃO ENCONTRADO")</f>
        <v>OK</v>
      </c>
    </row>
    <row r="379" spans="1:9">
      <c r="A379" s="171" t="s">
        <v>36</v>
      </c>
      <c r="B379" s="171" t="s">
        <v>36</v>
      </c>
      <c r="C379" s="171" t="s">
        <v>36</v>
      </c>
      <c r="D379" s="171" t="s">
        <v>36</v>
      </c>
      <c r="E379" s="171" t="s">
        <v>36</v>
      </c>
      <c r="F379" s="171" t="s">
        <v>36</v>
      </c>
      <c r="G379" s="182" t="s">
        <v>36</v>
      </c>
      <c r="H379" s="182" t="s">
        <v>36</v>
      </c>
      <c r="I379" s="183" t="s">
        <v>36</v>
      </c>
    </row>
    <row r="380" spans="1:9" ht="60">
      <c r="A380" s="169" t="s">
        <v>688</v>
      </c>
      <c r="B380" s="169" t="s">
        <v>147</v>
      </c>
      <c r="C380" s="169" t="s">
        <v>689</v>
      </c>
      <c r="D380" s="169" t="s">
        <v>690</v>
      </c>
      <c r="E380" s="169" t="s">
        <v>446</v>
      </c>
      <c r="F380" s="169" t="s">
        <v>691</v>
      </c>
      <c r="G380" s="178">
        <f>SUM(H381:H385)</f>
        <v>1301.31</v>
      </c>
      <c r="H380" s="178">
        <f>TRUNC(G380 * VALUE(SUBSTITUTE(F380,"QTD: ","")), 2)</f>
        <v>2602.62</v>
      </c>
      <c r="I380" s="179" t="str">
        <f>IF(ROUND(ABS(G380-Orçamento!G108),2)&lt;0.01,"OK","DIVERGENTE")</f>
        <v>OK</v>
      </c>
    </row>
    <row r="381" spans="1:9" ht="45">
      <c r="A381" s="170" t="s">
        <v>151</v>
      </c>
      <c r="B381" s="170" t="s">
        <v>147</v>
      </c>
      <c r="C381" s="170" t="s">
        <v>447</v>
      </c>
      <c r="D381" s="170" t="s">
        <v>448</v>
      </c>
      <c r="E381" s="170" t="s">
        <v>166</v>
      </c>
      <c r="F381" s="170" t="s">
        <v>569</v>
      </c>
      <c r="G381" s="180">
        <v>646.09</v>
      </c>
      <c r="H381" s="180">
        <f t="shared" ref="H381:H385" si="59">TRUNC(F381*G381,2)</f>
        <v>14.34</v>
      </c>
      <c r="I381" s="181" t="str">
        <f>IFERROR(IF(ROUND(G381, 2) &lt;&gt; ROUND(VLOOKUP("C"&amp;C381,C:G, 5, FALSE), 2), "VALOR AUXILIAR DIVERGENTE", "OK"), "NÃO ENCONTRADO")</f>
        <v>OK</v>
      </c>
    </row>
    <row r="382" spans="1:9" ht="30">
      <c r="A382" s="170" t="s">
        <v>151</v>
      </c>
      <c r="B382" s="170" t="s">
        <v>147</v>
      </c>
      <c r="C382" s="170" t="s">
        <v>213</v>
      </c>
      <c r="D382" s="170" t="s">
        <v>214</v>
      </c>
      <c r="E382" s="170" t="s">
        <v>22</v>
      </c>
      <c r="F382" s="170" t="s">
        <v>692</v>
      </c>
      <c r="G382" s="180">
        <v>32.18</v>
      </c>
      <c r="H382" s="180">
        <f t="shared" si="59"/>
        <v>18.62</v>
      </c>
      <c r="I382" s="181" t="str">
        <f>IFERROR(IF(ROUND(G382, 2) &lt;&gt; ROUND(VLOOKUP("C"&amp;C382,C:G, 5, FALSE), 2), "VALOR AUXILIAR DIVERGENTE", "OK"), "NÃO ENCONTRADO")</f>
        <v>OK</v>
      </c>
    </row>
    <row r="383" spans="1:9" ht="30">
      <c r="A383" s="170" t="s">
        <v>151</v>
      </c>
      <c r="B383" s="170" t="s">
        <v>147</v>
      </c>
      <c r="C383" s="170" t="s">
        <v>216</v>
      </c>
      <c r="D383" s="170" t="s">
        <v>217</v>
      </c>
      <c r="E383" s="170" t="s">
        <v>22</v>
      </c>
      <c r="F383" s="170" t="s">
        <v>693</v>
      </c>
      <c r="G383" s="180">
        <v>37.26</v>
      </c>
      <c r="H383" s="180">
        <f t="shared" si="59"/>
        <v>32.340000000000003</v>
      </c>
      <c r="I383" s="181" t="str">
        <f>IFERROR(IF(ROUND(G383, 2) &lt;&gt; ROUND(VLOOKUP("C"&amp;C383,C:G, 5, FALSE), 2), "VALOR AUXILIAR DIVERGENTE", "OK"), "NÃO ENCONTRADO")</f>
        <v>OK</v>
      </c>
    </row>
    <row r="384" spans="1:9" ht="75">
      <c r="A384" s="170" t="s">
        <v>18</v>
      </c>
      <c r="B384" s="170" t="s">
        <v>147</v>
      </c>
      <c r="C384" s="170" t="s">
        <v>694</v>
      </c>
      <c r="D384" s="170" t="s">
        <v>695</v>
      </c>
      <c r="E384" s="170" t="s">
        <v>446</v>
      </c>
      <c r="F384" s="170" t="s">
        <v>31</v>
      </c>
      <c r="G384" s="180">
        <v>1235.9100000000001</v>
      </c>
      <c r="H384" s="180">
        <f t="shared" si="59"/>
        <v>1235.9100000000001</v>
      </c>
      <c r="I384" s="181"/>
    </row>
    <row r="385" spans="1:9" ht="30">
      <c r="A385" s="170" t="s">
        <v>18</v>
      </c>
      <c r="B385" s="170" t="s">
        <v>147</v>
      </c>
      <c r="C385" s="170" t="s">
        <v>455</v>
      </c>
      <c r="D385" s="170" t="s">
        <v>456</v>
      </c>
      <c r="E385" s="170" t="s">
        <v>166</v>
      </c>
      <c r="F385" s="170" t="s">
        <v>696</v>
      </c>
      <c r="G385" s="180">
        <v>87.1</v>
      </c>
      <c r="H385" s="180">
        <f t="shared" si="59"/>
        <v>0.1</v>
      </c>
      <c r="I385" s="181"/>
    </row>
    <row r="386" spans="1:9">
      <c r="A386" s="171" t="s">
        <v>36</v>
      </c>
      <c r="B386" s="171" t="s">
        <v>36</v>
      </c>
      <c r="C386" s="171" t="s">
        <v>36</v>
      </c>
      <c r="D386" s="171" t="s">
        <v>36</v>
      </c>
      <c r="E386" s="171" t="s">
        <v>36</v>
      </c>
      <c r="F386" s="171" t="s">
        <v>36</v>
      </c>
      <c r="G386" s="182" t="s">
        <v>36</v>
      </c>
      <c r="H386" s="182" t="s">
        <v>36</v>
      </c>
      <c r="I386" s="183" t="s">
        <v>36</v>
      </c>
    </row>
    <row r="387" spans="1:9" ht="75">
      <c r="A387" s="169" t="s">
        <v>697</v>
      </c>
      <c r="B387" s="169" t="s">
        <v>147</v>
      </c>
      <c r="C387" s="169" t="s">
        <v>444</v>
      </c>
      <c r="D387" s="169" t="s">
        <v>445</v>
      </c>
      <c r="E387" s="169" t="s">
        <v>446</v>
      </c>
      <c r="F387" s="169" t="s">
        <v>238</v>
      </c>
      <c r="G387" s="178">
        <f>SUM(H388:H392)</f>
        <v>2222.25</v>
      </c>
      <c r="H387" s="178">
        <f>TRUNC(G387 * VALUE(SUBSTITUTE(F387,"QTD: ","")), 2)</f>
        <v>2222.25</v>
      </c>
      <c r="I387" s="179" t="str">
        <f>IF(ROUND(ABS(G387-Orçamento!G109),2)&lt;0.01,"OK","DIVERGENTE")</f>
        <v>OK</v>
      </c>
    </row>
    <row r="388" spans="1:9" ht="45">
      <c r="A388" s="170" t="s">
        <v>151</v>
      </c>
      <c r="B388" s="170" t="s">
        <v>147</v>
      </c>
      <c r="C388" s="170" t="s">
        <v>447</v>
      </c>
      <c r="D388" s="170" t="s">
        <v>448</v>
      </c>
      <c r="E388" s="170" t="s">
        <v>166</v>
      </c>
      <c r="F388" s="170" t="s">
        <v>449</v>
      </c>
      <c r="G388" s="180">
        <v>646.09</v>
      </c>
      <c r="H388" s="180">
        <f t="shared" ref="H388:H392" si="60">TRUNC(F388*G388,2)</f>
        <v>36.76</v>
      </c>
      <c r="I388" s="181" t="str">
        <f>IFERROR(IF(ROUND(G388, 2) &lt;&gt; ROUND(VLOOKUP("C"&amp;C388,C:G, 5, FALSE), 2), "VALOR AUXILIAR DIVERGENTE", "OK"), "NÃO ENCONTRADO")</f>
        <v>OK</v>
      </c>
    </row>
    <row r="389" spans="1:9" ht="30">
      <c r="A389" s="170" t="s">
        <v>151</v>
      </c>
      <c r="B389" s="170" t="s">
        <v>147</v>
      </c>
      <c r="C389" s="170" t="s">
        <v>213</v>
      </c>
      <c r="D389" s="170" t="s">
        <v>214</v>
      </c>
      <c r="E389" s="170" t="s">
        <v>22</v>
      </c>
      <c r="F389" s="170" t="s">
        <v>451</v>
      </c>
      <c r="G389" s="180">
        <v>32.18</v>
      </c>
      <c r="H389" s="180">
        <f t="shared" si="60"/>
        <v>28.51</v>
      </c>
      <c r="I389" s="181" t="str">
        <f>IFERROR(IF(ROUND(G389, 2) &lt;&gt; ROUND(VLOOKUP("C"&amp;C389,C:G, 5, FALSE), 2), "VALOR AUXILIAR DIVERGENTE", "OK"), "NÃO ENCONTRADO")</f>
        <v>OK</v>
      </c>
    </row>
    <row r="390" spans="1:9" ht="30">
      <c r="A390" s="170" t="s">
        <v>151</v>
      </c>
      <c r="B390" s="170" t="s">
        <v>147</v>
      </c>
      <c r="C390" s="170" t="s">
        <v>216</v>
      </c>
      <c r="D390" s="170" t="s">
        <v>217</v>
      </c>
      <c r="E390" s="170" t="s">
        <v>22</v>
      </c>
      <c r="F390" s="170" t="s">
        <v>452</v>
      </c>
      <c r="G390" s="180">
        <v>37.26</v>
      </c>
      <c r="H390" s="180">
        <f t="shared" si="60"/>
        <v>66.03</v>
      </c>
      <c r="I390" s="181" t="str">
        <f>IFERROR(IF(ROUND(G390, 2) &lt;&gt; ROUND(VLOOKUP("C"&amp;C390,C:G, 5, FALSE), 2), "VALOR AUXILIAR DIVERGENTE", "OK"), "NÃO ENCONTRADO")</f>
        <v>OK</v>
      </c>
    </row>
    <row r="391" spans="1:9" ht="90">
      <c r="A391" s="170" t="s">
        <v>18</v>
      </c>
      <c r="B391" s="170" t="s">
        <v>147</v>
      </c>
      <c r="C391" s="170" t="s">
        <v>453</v>
      </c>
      <c r="D391" s="170" t="s">
        <v>454</v>
      </c>
      <c r="E391" s="170" t="s">
        <v>446</v>
      </c>
      <c r="F391" s="170" t="s">
        <v>31</v>
      </c>
      <c r="G391" s="180">
        <v>2090.75</v>
      </c>
      <c r="H391" s="180">
        <f t="shared" si="60"/>
        <v>2090.75</v>
      </c>
      <c r="I391" s="181"/>
    </row>
    <row r="392" spans="1:9" ht="30">
      <c r="A392" s="170" t="s">
        <v>18</v>
      </c>
      <c r="B392" s="170" t="s">
        <v>147</v>
      </c>
      <c r="C392" s="170" t="s">
        <v>455</v>
      </c>
      <c r="D392" s="170" t="s">
        <v>456</v>
      </c>
      <c r="E392" s="170" t="s">
        <v>166</v>
      </c>
      <c r="F392" s="170" t="s">
        <v>457</v>
      </c>
      <c r="G392" s="180">
        <v>87.1</v>
      </c>
      <c r="H392" s="180">
        <f t="shared" si="60"/>
        <v>0.2</v>
      </c>
      <c r="I392" s="181"/>
    </row>
    <row r="393" spans="1:9">
      <c r="A393" s="171" t="s">
        <v>36</v>
      </c>
      <c r="B393" s="171" t="s">
        <v>36</v>
      </c>
      <c r="C393" s="171" t="s">
        <v>36</v>
      </c>
      <c r="D393" s="171" t="s">
        <v>36</v>
      </c>
      <c r="E393" s="171" t="s">
        <v>36</v>
      </c>
      <c r="F393" s="171" t="s">
        <v>36</v>
      </c>
      <c r="G393" s="182" t="s">
        <v>36</v>
      </c>
      <c r="H393" s="182" t="s">
        <v>36</v>
      </c>
      <c r="I393" s="183" t="s">
        <v>36</v>
      </c>
    </row>
    <row r="394" spans="1:9" ht="31.5">
      <c r="A394" s="172" t="s">
        <v>698</v>
      </c>
      <c r="B394" s="172"/>
      <c r="C394" s="172"/>
      <c r="D394" s="172" t="s">
        <v>699</v>
      </c>
      <c r="E394" s="172"/>
      <c r="F394" s="172"/>
      <c r="G394" s="184"/>
      <c r="H394" s="184">
        <f>SUMIFS(H8:H393,A8:A393,"7.*",A8:A393,"&lt;&gt;INSUMO",A8:A393,"&lt;&gt;AUXILIAR*")</f>
        <v>16613.62</v>
      </c>
      <c r="I394" s="185"/>
    </row>
    <row r="395" spans="1:9">
      <c r="A395" s="171" t="s">
        <v>36</v>
      </c>
      <c r="B395" s="171" t="s">
        <v>36</v>
      </c>
      <c r="C395" s="171" t="s">
        <v>36</v>
      </c>
      <c r="D395" s="171" t="s">
        <v>36</v>
      </c>
      <c r="E395" s="171" t="s">
        <v>36</v>
      </c>
      <c r="F395" s="171" t="s">
        <v>36</v>
      </c>
      <c r="G395" s="182" t="s">
        <v>36</v>
      </c>
      <c r="H395" s="182" t="s">
        <v>36</v>
      </c>
      <c r="I395" s="183" t="s">
        <v>36</v>
      </c>
    </row>
    <row r="396" spans="1:9" ht="15.75">
      <c r="A396" s="173"/>
      <c r="B396" s="173"/>
      <c r="C396" s="173"/>
      <c r="D396" s="173" t="s">
        <v>701</v>
      </c>
      <c r="E396" s="173"/>
      <c r="F396" s="173"/>
      <c r="G396" s="186"/>
      <c r="H396" s="186">
        <f>SUMIFS(H8:H395,A8:A395,"&lt;&gt;INSUMO",A8:A395,"&lt;&gt;AUXILIAR*",A8:A395,"&lt;&gt;SUBTOTAL*",A8:A395,"&lt;&gt; ")</f>
        <v>159941.64000000001</v>
      </c>
      <c r="I396" s="187"/>
    </row>
    <row r="397" spans="1:9" ht="45">
      <c r="A397" s="174" t="s">
        <v>151</v>
      </c>
      <c r="B397" s="174" t="s">
        <v>147</v>
      </c>
      <c r="C397" s="174" t="s">
        <v>702</v>
      </c>
      <c r="D397" s="174" t="s">
        <v>153</v>
      </c>
      <c r="E397" s="174" t="s">
        <v>154</v>
      </c>
      <c r="F397" s="174" t="s">
        <v>238</v>
      </c>
      <c r="G397" s="188">
        <f>SUM(H398:H402)</f>
        <v>215.94</v>
      </c>
      <c r="H397" s="188">
        <f>TRUNC(G397 * 1, 2)</f>
        <v>215.94</v>
      </c>
      <c r="I397" s="189"/>
    </row>
    <row r="398" spans="1:9" ht="45">
      <c r="A398" s="170" t="s">
        <v>704</v>
      </c>
      <c r="B398" s="170" t="s">
        <v>147</v>
      </c>
      <c r="C398" s="170" t="s">
        <v>705</v>
      </c>
      <c r="D398" s="170" t="s">
        <v>706</v>
      </c>
      <c r="E398" s="170" t="s">
        <v>22</v>
      </c>
      <c r="F398" s="170" t="s">
        <v>31</v>
      </c>
      <c r="G398" s="180">
        <v>14.79</v>
      </c>
      <c r="H398" s="180">
        <f t="shared" ref="H398:H402" si="61">TRUNC(F398*G398,2)</f>
        <v>14.79</v>
      </c>
      <c r="I398" s="181" t="str">
        <f>IFERROR(IF(ROUND(G398, 2) &lt;&gt; ROUND(VLOOKUP("C"&amp;C398,C:G, 5, FALSE), 2), "VALOR AUXILIAR DIVERGENTE", "OK"), "NÃO ENCONTRADO")</f>
        <v>OK</v>
      </c>
    </row>
    <row r="399" spans="1:9" ht="45">
      <c r="A399" s="170" t="s">
        <v>704</v>
      </c>
      <c r="B399" s="170" t="s">
        <v>147</v>
      </c>
      <c r="C399" s="170" t="s">
        <v>707</v>
      </c>
      <c r="D399" s="170" t="s">
        <v>708</v>
      </c>
      <c r="E399" s="170" t="s">
        <v>22</v>
      </c>
      <c r="F399" s="170" t="s">
        <v>31</v>
      </c>
      <c r="G399" s="180">
        <v>33.58</v>
      </c>
      <c r="H399" s="180">
        <f t="shared" si="61"/>
        <v>33.58</v>
      </c>
      <c r="I399" s="181" t="str">
        <f>IFERROR(IF(ROUND(G399, 2) &lt;&gt; ROUND(VLOOKUP("C"&amp;C399,C:G, 5, FALSE), 2), "VALOR AUXILIAR DIVERGENTE", "OK"), "NÃO ENCONTRADO")</f>
        <v>OK</v>
      </c>
    </row>
    <row r="400" spans="1:9">
      <c r="A400" s="170" t="s">
        <v>704</v>
      </c>
      <c r="B400" s="170" t="s">
        <v>147</v>
      </c>
      <c r="C400" s="170" t="s">
        <v>709</v>
      </c>
      <c r="D400" s="170" t="s">
        <v>710</v>
      </c>
      <c r="E400" s="170" t="s">
        <v>22</v>
      </c>
      <c r="F400" s="170" t="s">
        <v>31</v>
      </c>
      <c r="G400" s="180">
        <v>39.99</v>
      </c>
      <c r="H400" s="180">
        <f t="shared" si="61"/>
        <v>39.99</v>
      </c>
      <c r="I400" s="181" t="str">
        <f>IFERROR(IF(ROUND(G400, 2) &lt;&gt; ROUND(VLOOKUP("C"&amp;C400,C:G, 5, FALSE), 2), "VALOR AUXILIAR DIVERGENTE", "OK"), "NÃO ENCONTRADO")</f>
        <v>OK</v>
      </c>
    </row>
    <row r="401" spans="1:9" ht="45">
      <c r="A401" s="170" t="s">
        <v>704</v>
      </c>
      <c r="B401" s="170" t="s">
        <v>147</v>
      </c>
      <c r="C401" s="170" t="s">
        <v>711</v>
      </c>
      <c r="D401" s="170" t="s">
        <v>712</v>
      </c>
      <c r="E401" s="170" t="s">
        <v>22</v>
      </c>
      <c r="F401" s="170" t="s">
        <v>31</v>
      </c>
      <c r="G401" s="180">
        <v>67.540000000000006</v>
      </c>
      <c r="H401" s="180">
        <f t="shared" si="61"/>
        <v>67.540000000000006</v>
      </c>
      <c r="I401" s="181" t="str">
        <f>IFERROR(IF(ROUND(G401, 2) &lt;&gt; ROUND(VLOOKUP("C"&amp;C401,C:G, 5, FALSE), 2), "VALOR AUXILIAR DIVERGENTE", "OK"), "NÃO ENCONTRADO")</f>
        <v>OK</v>
      </c>
    </row>
    <row r="402" spans="1:9" ht="45">
      <c r="A402" s="170" t="s">
        <v>704</v>
      </c>
      <c r="B402" s="170" t="s">
        <v>147</v>
      </c>
      <c r="C402" s="170" t="s">
        <v>713</v>
      </c>
      <c r="D402" s="170" t="s">
        <v>714</v>
      </c>
      <c r="E402" s="170" t="s">
        <v>22</v>
      </c>
      <c r="F402" s="170" t="s">
        <v>31</v>
      </c>
      <c r="G402" s="180">
        <v>60.04</v>
      </c>
      <c r="H402" s="180">
        <f t="shared" si="61"/>
        <v>60.04</v>
      </c>
      <c r="I402" s="181" t="str">
        <f>IFERROR(IF(ROUND(G402, 2) &lt;&gt; ROUND(VLOOKUP("C"&amp;C402,C:G, 5, FALSE), 2), "VALOR AUXILIAR DIVERGENTE", "OK"), "NÃO ENCONTRADO")</f>
        <v>OK</v>
      </c>
    </row>
    <row r="403" spans="1:9">
      <c r="A403" s="171" t="s">
        <v>36</v>
      </c>
      <c r="B403" s="171" t="s">
        <v>36</v>
      </c>
      <c r="C403" s="171" t="s">
        <v>36</v>
      </c>
      <c r="D403" s="171" t="s">
        <v>36</v>
      </c>
      <c r="E403" s="171" t="s">
        <v>36</v>
      </c>
      <c r="F403" s="171" t="s">
        <v>36</v>
      </c>
      <c r="G403" s="182" t="s">
        <v>36</v>
      </c>
      <c r="H403" s="182" t="s">
        <v>36</v>
      </c>
      <c r="I403" s="183" t="s">
        <v>36</v>
      </c>
    </row>
    <row r="404" spans="1:9" ht="45">
      <c r="A404" s="174" t="s">
        <v>151</v>
      </c>
      <c r="B404" s="174" t="s">
        <v>147</v>
      </c>
      <c r="C404" s="174" t="s">
        <v>715</v>
      </c>
      <c r="D404" s="174" t="s">
        <v>157</v>
      </c>
      <c r="E404" s="174" t="s">
        <v>158</v>
      </c>
      <c r="F404" s="174" t="s">
        <v>238</v>
      </c>
      <c r="G404" s="188">
        <f>SUM(H405:H407)</f>
        <v>88.36</v>
      </c>
      <c r="H404" s="188">
        <f>TRUNC(G404 * 1, 2)</f>
        <v>88.36</v>
      </c>
      <c r="I404" s="189"/>
    </row>
    <row r="405" spans="1:9" ht="45">
      <c r="A405" s="170" t="s">
        <v>704</v>
      </c>
      <c r="B405" s="170" t="s">
        <v>147</v>
      </c>
      <c r="C405" s="170" t="s">
        <v>705</v>
      </c>
      <c r="D405" s="170" t="s">
        <v>706</v>
      </c>
      <c r="E405" s="170" t="s">
        <v>22</v>
      </c>
      <c r="F405" s="170" t="s">
        <v>31</v>
      </c>
      <c r="G405" s="180">
        <v>14.79</v>
      </c>
      <c r="H405" s="180">
        <f t="shared" ref="H405:H407" si="62">TRUNC(F405*G405,2)</f>
        <v>14.79</v>
      </c>
      <c r="I405" s="181" t="str">
        <f>IFERROR(IF(ROUND(G405, 2) &lt;&gt; ROUND(VLOOKUP("C"&amp;C405,C:G, 5, FALSE), 2), "VALOR AUXILIAR DIVERGENTE", "OK"), "NÃO ENCONTRADO")</f>
        <v>OK</v>
      </c>
    </row>
    <row r="406" spans="1:9" ht="45">
      <c r="A406" s="170" t="s">
        <v>704</v>
      </c>
      <c r="B406" s="170" t="s">
        <v>147</v>
      </c>
      <c r="C406" s="170" t="s">
        <v>707</v>
      </c>
      <c r="D406" s="170" t="s">
        <v>708</v>
      </c>
      <c r="E406" s="170" t="s">
        <v>22</v>
      </c>
      <c r="F406" s="170" t="s">
        <v>31</v>
      </c>
      <c r="G406" s="180">
        <v>33.58</v>
      </c>
      <c r="H406" s="180">
        <f t="shared" si="62"/>
        <v>33.58</v>
      </c>
      <c r="I406" s="181" t="str">
        <f>IFERROR(IF(ROUND(G406, 2) &lt;&gt; ROUND(VLOOKUP("C"&amp;C406,C:G, 5, FALSE), 2), "VALOR AUXILIAR DIVERGENTE", "OK"), "NÃO ENCONTRADO")</f>
        <v>OK</v>
      </c>
    </row>
    <row r="407" spans="1:9">
      <c r="A407" s="170" t="s">
        <v>704</v>
      </c>
      <c r="B407" s="170" t="s">
        <v>147</v>
      </c>
      <c r="C407" s="170" t="s">
        <v>709</v>
      </c>
      <c r="D407" s="170" t="s">
        <v>710</v>
      </c>
      <c r="E407" s="170" t="s">
        <v>22</v>
      </c>
      <c r="F407" s="170" t="s">
        <v>31</v>
      </c>
      <c r="G407" s="180">
        <v>39.99</v>
      </c>
      <c r="H407" s="180">
        <f t="shared" si="62"/>
        <v>39.99</v>
      </c>
      <c r="I407" s="181" t="str">
        <f>IFERROR(IF(ROUND(G407, 2) &lt;&gt; ROUND(VLOOKUP("C"&amp;C407,C:G, 5, FALSE), 2), "VALOR AUXILIAR DIVERGENTE", "OK"), "NÃO ENCONTRADO")</f>
        <v>OK</v>
      </c>
    </row>
    <row r="408" spans="1:9">
      <c r="A408" s="171" t="s">
        <v>36</v>
      </c>
      <c r="B408" s="171" t="s">
        <v>36</v>
      </c>
      <c r="C408" s="171" t="s">
        <v>36</v>
      </c>
      <c r="D408" s="171" t="s">
        <v>36</v>
      </c>
      <c r="E408" s="171" t="s">
        <v>36</v>
      </c>
      <c r="F408" s="171" t="s">
        <v>36</v>
      </c>
      <c r="G408" s="182" t="s">
        <v>36</v>
      </c>
      <c r="H408" s="182" t="s">
        <v>36</v>
      </c>
      <c r="I408" s="183" t="s">
        <v>36</v>
      </c>
    </row>
    <row r="409" spans="1:9" ht="30">
      <c r="A409" s="174" t="s">
        <v>151</v>
      </c>
      <c r="B409" s="174" t="s">
        <v>147</v>
      </c>
      <c r="C409" s="174" t="s">
        <v>716</v>
      </c>
      <c r="D409" s="174" t="s">
        <v>161</v>
      </c>
      <c r="E409" s="174" t="s">
        <v>22</v>
      </c>
      <c r="F409" s="174" t="s">
        <v>238</v>
      </c>
      <c r="G409" s="188">
        <f>SUM(H410:H417)</f>
        <v>33.53</v>
      </c>
      <c r="H409" s="188">
        <f>TRUNC(G409 * 1, 2)</f>
        <v>33.53</v>
      </c>
      <c r="I409" s="189"/>
    </row>
    <row r="410" spans="1:9" ht="30">
      <c r="A410" s="170" t="s">
        <v>704</v>
      </c>
      <c r="B410" s="170" t="s">
        <v>147</v>
      </c>
      <c r="C410" s="170" t="s">
        <v>717</v>
      </c>
      <c r="D410" s="170" t="s">
        <v>718</v>
      </c>
      <c r="E410" s="170" t="s">
        <v>22</v>
      </c>
      <c r="F410" s="170" t="s">
        <v>31</v>
      </c>
      <c r="G410" s="180">
        <v>0.12</v>
      </c>
      <c r="H410" s="180">
        <f t="shared" ref="H410:H417" si="63">TRUNC(F410*G410,2)</f>
        <v>0.12</v>
      </c>
      <c r="I410" s="181" t="str">
        <f>IFERROR(IF(ROUND(G410, 2) &lt;&gt; ROUND(VLOOKUP("C"&amp;C410,C:G, 5, FALSE), 2), "VALOR AUXILIAR DIVERGENTE", "OK"), "NÃO ENCONTRADO")</f>
        <v>OK</v>
      </c>
    </row>
    <row r="411" spans="1:9">
      <c r="A411" s="170" t="s">
        <v>18</v>
      </c>
      <c r="B411" s="170" t="s">
        <v>147</v>
      </c>
      <c r="C411" s="170" t="s">
        <v>719</v>
      </c>
      <c r="D411" s="170" t="s">
        <v>720</v>
      </c>
      <c r="E411" s="170" t="s">
        <v>22</v>
      </c>
      <c r="F411" s="170" t="s">
        <v>31</v>
      </c>
      <c r="G411" s="180">
        <v>24.12</v>
      </c>
      <c r="H411" s="180">
        <f t="shared" si="63"/>
        <v>24.12</v>
      </c>
      <c r="I411" s="181"/>
    </row>
    <row r="412" spans="1:9" ht="30">
      <c r="A412" s="170" t="s">
        <v>18</v>
      </c>
      <c r="B412" s="170" t="s">
        <v>147</v>
      </c>
      <c r="C412" s="170" t="s">
        <v>721</v>
      </c>
      <c r="D412" s="170" t="s">
        <v>722</v>
      </c>
      <c r="E412" s="170" t="s">
        <v>22</v>
      </c>
      <c r="F412" s="170" t="s">
        <v>31</v>
      </c>
      <c r="G412" s="180">
        <v>1.47</v>
      </c>
      <c r="H412" s="180">
        <f t="shared" si="63"/>
        <v>1.47</v>
      </c>
      <c r="I412" s="181"/>
    </row>
    <row r="413" spans="1:9" ht="30">
      <c r="A413" s="170" t="s">
        <v>18</v>
      </c>
      <c r="B413" s="170" t="s">
        <v>147</v>
      </c>
      <c r="C413" s="170" t="s">
        <v>723</v>
      </c>
      <c r="D413" s="170" t="s">
        <v>724</v>
      </c>
      <c r="E413" s="170" t="s">
        <v>22</v>
      </c>
      <c r="F413" s="170" t="s">
        <v>31</v>
      </c>
      <c r="G413" s="180">
        <v>0.73</v>
      </c>
      <c r="H413" s="180">
        <f t="shared" si="63"/>
        <v>0.73</v>
      </c>
      <c r="I413" s="181"/>
    </row>
    <row r="414" spans="1:9" ht="30">
      <c r="A414" s="170" t="s">
        <v>18</v>
      </c>
      <c r="B414" s="170" t="s">
        <v>147</v>
      </c>
      <c r="C414" s="170" t="s">
        <v>725</v>
      </c>
      <c r="D414" s="170" t="s">
        <v>726</v>
      </c>
      <c r="E414" s="170" t="s">
        <v>22</v>
      </c>
      <c r="F414" s="170" t="s">
        <v>31</v>
      </c>
      <c r="G414" s="180">
        <v>0.11</v>
      </c>
      <c r="H414" s="180">
        <f t="shared" si="63"/>
        <v>0.11</v>
      </c>
      <c r="I414" s="181"/>
    </row>
    <row r="415" spans="1:9" ht="30">
      <c r="A415" s="170" t="s">
        <v>18</v>
      </c>
      <c r="B415" s="170" t="s">
        <v>147</v>
      </c>
      <c r="C415" s="170" t="s">
        <v>727</v>
      </c>
      <c r="D415" s="170" t="s">
        <v>728</v>
      </c>
      <c r="E415" s="170" t="s">
        <v>22</v>
      </c>
      <c r="F415" s="170" t="s">
        <v>31</v>
      </c>
      <c r="G415" s="180">
        <v>1.43</v>
      </c>
      <c r="H415" s="180">
        <f t="shared" si="63"/>
        <v>1.43</v>
      </c>
      <c r="I415" s="181"/>
    </row>
    <row r="416" spans="1:9" ht="30">
      <c r="A416" s="170" t="s">
        <v>18</v>
      </c>
      <c r="B416" s="170" t="s">
        <v>147</v>
      </c>
      <c r="C416" s="170" t="s">
        <v>729</v>
      </c>
      <c r="D416" s="170" t="s">
        <v>730</v>
      </c>
      <c r="E416" s="170" t="s">
        <v>22</v>
      </c>
      <c r="F416" s="170" t="s">
        <v>31</v>
      </c>
      <c r="G416" s="180">
        <v>1.07</v>
      </c>
      <c r="H416" s="180">
        <f t="shared" si="63"/>
        <v>1.07</v>
      </c>
      <c r="I416" s="181"/>
    </row>
    <row r="417" spans="1:9" ht="30">
      <c r="A417" s="170" t="s">
        <v>18</v>
      </c>
      <c r="B417" s="170" t="s">
        <v>147</v>
      </c>
      <c r="C417" s="170" t="s">
        <v>731</v>
      </c>
      <c r="D417" s="170" t="s">
        <v>732</v>
      </c>
      <c r="E417" s="170" t="s">
        <v>22</v>
      </c>
      <c r="F417" s="170" t="s">
        <v>31</v>
      </c>
      <c r="G417" s="180">
        <v>4.4800000000000004</v>
      </c>
      <c r="H417" s="180">
        <f t="shared" si="63"/>
        <v>4.4800000000000004</v>
      </c>
      <c r="I417" s="181"/>
    </row>
    <row r="418" spans="1:9">
      <c r="A418" s="171" t="s">
        <v>36</v>
      </c>
      <c r="B418" s="171" t="s">
        <v>36</v>
      </c>
      <c r="C418" s="171" t="s">
        <v>36</v>
      </c>
      <c r="D418" s="171" t="s">
        <v>36</v>
      </c>
      <c r="E418" s="171" t="s">
        <v>36</v>
      </c>
      <c r="F418" s="171" t="s">
        <v>36</v>
      </c>
      <c r="G418" s="182" t="s">
        <v>36</v>
      </c>
      <c r="H418" s="182" t="s">
        <v>36</v>
      </c>
      <c r="I418" s="183" t="s">
        <v>36</v>
      </c>
    </row>
    <row r="419" spans="1:9" ht="75">
      <c r="A419" s="174" t="s">
        <v>151</v>
      </c>
      <c r="B419" s="174" t="s">
        <v>147</v>
      </c>
      <c r="C419" s="174" t="s">
        <v>733</v>
      </c>
      <c r="D419" s="174" t="s">
        <v>181</v>
      </c>
      <c r="E419" s="174" t="s">
        <v>158</v>
      </c>
      <c r="F419" s="174" t="s">
        <v>238</v>
      </c>
      <c r="G419" s="188">
        <f>SUM(H420:H423)</f>
        <v>104.24000000000001</v>
      </c>
      <c r="H419" s="188">
        <f>TRUNC(G419 * 1, 2)</f>
        <v>104.24</v>
      </c>
      <c r="I419" s="189"/>
    </row>
    <row r="420" spans="1:9" ht="75">
      <c r="A420" s="170" t="s">
        <v>704</v>
      </c>
      <c r="B420" s="170" t="s">
        <v>147</v>
      </c>
      <c r="C420" s="170" t="s">
        <v>734</v>
      </c>
      <c r="D420" s="170" t="s">
        <v>735</v>
      </c>
      <c r="E420" s="170" t="s">
        <v>22</v>
      </c>
      <c r="F420" s="170" t="s">
        <v>31</v>
      </c>
      <c r="G420" s="180">
        <v>5.97</v>
      </c>
      <c r="H420" s="180">
        <f t="shared" ref="H420:H423" si="64">TRUNC(F420*G420,2)</f>
        <v>5.97</v>
      </c>
      <c r="I420" s="181" t="str">
        <f>IFERROR(IF(ROUND(G420, 2) &lt;&gt; ROUND(VLOOKUP("C"&amp;C420,C:G, 5, FALSE), 2), "VALOR AUXILIAR DIVERGENTE", "OK"), "NÃO ENCONTRADO")</f>
        <v>OK</v>
      </c>
    </row>
    <row r="421" spans="1:9" ht="75">
      <c r="A421" s="170" t="s">
        <v>704</v>
      </c>
      <c r="B421" s="170" t="s">
        <v>147</v>
      </c>
      <c r="C421" s="170" t="s">
        <v>736</v>
      </c>
      <c r="D421" s="170" t="s">
        <v>737</v>
      </c>
      <c r="E421" s="170" t="s">
        <v>22</v>
      </c>
      <c r="F421" s="170" t="s">
        <v>31</v>
      </c>
      <c r="G421" s="180">
        <v>14.8</v>
      </c>
      <c r="H421" s="180">
        <f t="shared" si="64"/>
        <v>14.8</v>
      </c>
      <c r="I421" s="181" t="str">
        <f>IFERROR(IF(ROUND(G421, 2) &lt;&gt; ROUND(VLOOKUP("C"&amp;C421,C:G, 5, FALSE), 2), "VALOR AUXILIAR DIVERGENTE", "OK"), "NÃO ENCONTRADO")</f>
        <v>OK</v>
      </c>
    </row>
    <row r="422" spans="1:9" ht="75">
      <c r="A422" s="170" t="s">
        <v>704</v>
      </c>
      <c r="B422" s="170" t="s">
        <v>147</v>
      </c>
      <c r="C422" s="170" t="s">
        <v>738</v>
      </c>
      <c r="D422" s="170" t="s">
        <v>739</v>
      </c>
      <c r="E422" s="170" t="s">
        <v>22</v>
      </c>
      <c r="F422" s="170" t="s">
        <v>31</v>
      </c>
      <c r="G422" s="180">
        <v>42.88</v>
      </c>
      <c r="H422" s="180">
        <f t="shared" si="64"/>
        <v>42.88</v>
      </c>
      <c r="I422" s="181" t="str">
        <f>IFERROR(IF(ROUND(G422, 2) &lt;&gt; ROUND(VLOOKUP("C"&amp;C422,C:G, 5, FALSE), 2), "VALOR AUXILIAR DIVERGENTE", "OK"), "NÃO ENCONTRADO")</f>
        <v>OK</v>
      </c>
    </row>
    <row r="423" spans="1:9" ht="30">
      <c r="A423" s="170" t="s">
        <v>704</v>
      </c>
      <c r="B423" s="170" t="s">
        <v>147</v>
      </c>
      <c r="C423" s="170" t="s">
        <v>740</v>
      </c>
      <c r="D423" s="170" t="s">
        <v>741</v>
      </c>
      <c r="E423" s="170" t="s">
        <v>22</v>
      </c>
      <c r="F423" s="170" t="s">
        <v>31</v>
      </c>
      <c r="G423" s="180">
        <v>40.590000000000003</v>
      </c>
      <c r="H423" s="180">
        <f t="shared" si="64"/>
        <v>40.590000000000003</v>
      </c>
      <c r="I423" s="181" t="str">
        <f>IFERROR(IF(ROUND(G423, 2) &lt;&gt; ROUND(VLOOKUP("C"&amp;C423,C:G, 5, FALSE), 2), "VALOR AUXILIAR DIVERGENTE", "OK"), "NÃO ENCONTRADO")</f>
        <v>OK</v>
      </c>
    </row>
    <row r="424" spans="1:9">
      <c r="A424" s="171" t="s">
        <v>36</v>
      </c>
      <c r="B424" s="171" t="s">
        <v>36</v>
      </c>
      <c r="C424" s="171" t="s">
        <v>36</v>
      </c>
      <c r="D424" s="171" t="s">
        <v>36</v>
      </c>
      <c r="E424" s="171" t="s">
        <v>36</v>
      </c>
      <c r="F424" s="171" t="s">
        <v>36</v>
      </c>
      <c r="G424" s="182" t="s">
        <v>36</v>
      </c>
      <c r="H424" s="182" t="s">
        <v>36</v>
      </c>
      <c r="I424" s="183" t="s">
        <v>36</v>
      </c>
    </row>
    <row r="425" spans="1:9" ht="75">
      <c r="A425" s="174" t="s">
        <v>151</v>
      </c>
      <c r="B425" s="174" t="s">
        <v>147</v>
      </c>
      <c r="C425" s="174" t="s">
        <v>742</v>
      </c>
      <c r="D425" s="174" t="s">
        <v>184</v>
      </c>
      <c r="E425" s="174" t="s">
        <v>154</v>
      </c>
      <c r="F425" s="174" t="s">
        <v>238</v>
      </c>
      <c r="G425" s="188">
        <f>SUM(H426:H431)</f>
        <v>396.81000000000006</v>
      </c>
      <c r="H425" s="188">
        <f>TRUNC(G425 * 1, 2)</f>
        <v>396.81</v>
      </c>
      <c r="I425" s="189"/>
    </row>
    <row r="426" spans="1:9" ht="75">
      <c r="A426" s="170" t="s">
        <v>704</v>
      </c>
      <c r="B426" s="170" t="s">
        <v>147</v>
      </c>
      <c r="C426" s="170" t="s">
        <v>743</v>
      </c>
      <c r="D426" s="170" t="s">
        <v>744</v>
      </c>
      <c r="E426" s="170" t="s">
        <v>22</v>
      </c>
      <c r="F426" s="170" t="s">
        <v>31</v>
      </c>
      <c r="G426" s="180">
        <v>219.98</v>
      </c>
      <c r="H426" s="180">
        <f t="shared" ref="H426:H431" si="65">TRUNC(F426*G426,2)</f>
        <v>219.98</v>
      </c>
      <c r="I426" s="181" t="str">
        <f t="shared" ref="I426:I431" si="66">IFERROR(IF(ROUND(G426, 2) &lt;&gt; ROUND(VLOOKUP("C"&amp;C426,C:G, 5, FALSE), 2), "VALOR AUXILIAR DIVERGENTE", "OK"), "NÃO ENCONTRADO")</f>
        <v>OK</v>
      </c>
    </row>
    <row r="427" spans="1:9" ht="75">
      <c r="A427" s="170" t="s">
        <v>704</v>
      </c>
      <c r="B427" s="170" t="s">
        <v>147</v>
      </c>
      <c r="C427" s="170" t="s">
        <v>745</v>
      </c>
      <c r="D427" s="170" t="s">
        <v>746</v>
      </c>
      <c r="E427" s="170" t="s">
        <v>22</v>
      </c>
      <c r="F427" s="170" t="s">
        <v>31</v>
      </c>
      <c r="G427" s="180">
        <v>72.59</v>
      </c>
      <c r="H427" s="180">
        <f t="shared" si="65"/>
        <v>72.59</v>
      </c>
      <c r="I427" s="181" t="str">
        <f t="shared" si="66"/>
        <v>OK</v>
      </c>
    </row>
    <row r="428" spans="1:9" ht="75">
      <c r="A428" s="170" t="s">
        <v>704</v>
      </c>
      <c r="B428" s="170" t="s">
        <v>147</v>
      </c>
      <c r="C428" s="170" t="s">
        <v>734</v>
      </c>
      <c r="D428" s="170" t="s">
        <v>735</v>
      </c>
      <c r="E428" s="170" t="s">
        <v>22</v>
      </c>
      <c r="F428" s="170" t="s">
        <v>31</v>
      </c>
      <c r="G428" s="180">
        <v>5.97</v>
      </c>
      <c r="H428" s="180">
        <f t="shared" si="65"/>
        <v>5.97</v>
      </c>
      <c r="I428" s="181" t="str">
        <f t="shared" si="66"/>
        <v>OK</v>
      </c>
    </row>
    <row r="429" spans="1:9" ht="75">
      <c r="A429" s="170" t="s">
        <v>704</v>
      </c>
      <c r="B429" s="170" t="s">
        <v>147</v>
      </c>
      <c r="C429" s="170" t="s">
        <v>736</v>
      </c>
      <c r="D429" s="170" t="s">
        <v>737</v>
      </c>
      <c r="E429" s="170" t="s">
        <v>22</v>
      </c>
      <c r="F429" s="170" t="s">
        <v>31</v>
      </c>
      <c r="G429" s="180">
        <v>14.8</v>
      </c>
      <c r="H429" s="180">
        <f t="shared" si="65"/>
        <v>14.8</v>
      </c>
      <c r="I429" s="181" t="str">
        <f t="shared" si="66"/>
        <v>OK</v>
      </c>
    </row>
    <row r="430" spans="1:9" ht="75">
      <c r="A430" s="170" t="s">
        <v>704</v>
      </c>
      <c r="B430" s="170" t="s">
        <v>147</v>
      </c>
      <c r="C430" s="170" t="s">
        <v>738</v>
      </c>
      <c r="D430" s="170" t="s">
        <v>739</v>
      </c>
      <c r="E430" s="170" t="s">
        <v>22</v>
      </c>
      <c r="F430" s="170" t="s">
        <v>31</v>
      </c>
      <c r="G430" s="180">
        <v>42.88</v>
      </c>
      <c r="H430" s="180">
        <f t="shared" si="65"/>
        <v>42.88</v>
      </c>
      <c r="I430" s="181" t="str">
        <f t="shared" si="66"/>
        <v>OK</v>
      </c>
    </row>
    <row r="431" spans="1:9" ht="30">
      <c r="A431" s="170" t="s">
        <v>704</v>
      </c>
      <c r="B431" s="170" t="s">
        <v>147</v>
      </c>
      <c r="C431" s="170" t="s">
        <v>740</v>
      </c>
      <c r="D431" s="170" t="s">
        <v>741</v>
      </c>
      <c r="E431" s="170" t="s">
        <v>22</v>
      </c>
      <c r="F431" s="170" t="s">
        <v>31</v>
      </c>
      <c r="G431" s="180">
        <v>40.590000000000003</v>
      </c>
      <c r="H431" s="180">
        <f t="shared" si="65"/>
        <v>40.590000000000003</v>
      </c>
      <c r="I431" s="181" t="str">
        <f t="shared" si="66"/>
        <v>OK</v>
      </c>
    </row>
    <row r="432" spans="1:9">
      <c r="A432" s="171" t="s">
        <v>36</v>
      </c>
      <c r="B432" s="171" t="s">
        <v>36</v>
      </c>
      <c r="C432" s="171" t="s">
        <v>36</v>
      </c>
      <c r="D432" s="171" t="s">
        <v>36</v>
      </c>
      <c r="E432" s="171" t="s">
        <v>36</v>
      </c>
      <c r="F432" s="171" t="s">
        <v>36</v>
      </c>
      <c r="G432" s="182" t="s">
        <v>36</v>
      </c>
      <c r="H432" s="182" t="s">
        <v>36</v>
      </c>
      <c r="I432" s="183" t="s">
        <v>36</v>
      </c>
    </row>
    <row r="433" spans="1:9" ht="45">
      <c r="A433" s="174" t="s">
        <v>151</v>
      </c>
      <c r="B433" s="174" t="s">
        <v>147</v>
      </c>
      <c r="C433" s="174" t="s">
        <v>747</v>
      </c>
      <c r="D433" s="174" t="s">
        <v>187</v>
      </c>
      <c r="E433" s="174" t="s">
        <v>158</v>
      </c>
      <c r="F433" s="174" t="s">
        <v>238</v>
      </c>
      <c r="G433" s="188">
        <f>SUM(H434:H436)</f>
        <v>115.87</v>
      </c>
      <c r="H433" s="188">
        <f>TRUNC(G433 * 1, 2)</f>
        <v>115.87</v>
      </c>
      <c r="I433" s="189"/>
    </row>
    <row r="434" spans="1:9" ht="45">
      <c r="A434" s="170" t="s">
        <v>704</v>
      </c>
      <c r="B434" s="170" t="s">
        <v>147</v>
      </c>
      <c r="C434" s="170" t="s">
        <v>748</v>
      </c>
      <c r="D434" s="170" t="s">
        <v>749</v>
      </c>
      <c r="E434" s="170" t="s">
        <v>22</v>
      </c>
      <c r="F434" s="170" t="s">
        <v>31</v>
      </c>
      <c r="G434" s="180">
        <v>14.23</v>
      </c>
      <c r="H434" s="180">
        <f t="shared" ref="H434:H436" si="67">TRUNC(F434*G434,2)</f>
        <v>14.23</v>
      </c>
      <c r="I434" s="181" t="str">
        <f>IFERROR(IF(ROUND(G434, 2) &lt;&gt; ROUND(VLOOKUP("C"&amp;C434,C:G, 5, FALSE), 2), "VALOR AUXILIAR DIVERGENTE", "OK"), "NÃO ENCONTRADO")</f>
        <v>OK</v>
      </c>
    </row>
    <row r="435" spans="1:9" ht="45">
      <c r="A435" s="170" t="s">
        <v>704</v>
      </c>
      <c r="B435" s="170" t="s">
        <v>147</v>
      </c>
      <c r="C435" s="170" t="s">
        <v>750</v>
      </c>
      <c r="D435" s="170" t="s">
        <v>751</v>
      </c>
      <c r="E435" s="170" t="s">
        <v>22</v>
      </c>
      <c r="F435" s="170" t="s">
        <v>31</v>
      </c>
      <c r="G435" s="180">
        <v>53.86</v>
      </c>
      <c r="H435" s="180">
        <f t="shared" si="67"/>
        <v>53.86</v>
      </c>
      <c r="I435" s="181" t="str">
        <f>IFERROR(IF(ROUND(G435, 2) &lt;&gt; ROUND(VLOOKUP("C"&amp;C435,C:G, 5, FALSE), 2), "VALOR AUXILIAR DIVERGENTE", "OK"), "NÃO ENCONTRADO")</f>
        <v>OK</v>
      </c>
    </row>
    <row r="436" spans="1:9" ht="30">
      <c r="A436" s="170" t="s">
        <v>704</v>
      </c>
      <c r="B436" s="170" t="s">
        <v>147</v>
      </c>
      <c r="C436" s="170" t="s">
        <v>752</v>
      </c>
      <c r="D436" s="170" t="s">
        <v>753</v>
      </c>
      <c r="E436" s="170" t="s">
        <v>22</v>
      </c>
      <c r="F436" s="170" t="s">
        <v>31</v>
      </c>
      <c r="G436" s="180">
        <v>47.78</v>
      </c>
      <c r="H436" s="180">
        <f t="shared" si="67"/>
        <v>47.78</v>
      </c>
      <c r="I436" s="181" t="str">
        <f>IFERROR(IF(ROUND(G436, 2) &lt;&gt; ROUND(VLOOKUP("C"&amp;C436,C:G, 5, FALSE), 2), "VALOR AUXILIAR DIVERGENTE", "OK"), "NÃO ENCONTRADO")</f>
        <v>OK</v>
      </c>
    </row>
    <row r="437" spans="1:9">
      <c r="A437" s="171" t="s">
        <v>36</v>
      </c>
      <c r="B437" s="171" t="s">
        <v>36</v>
      </c>
      <c r="C437" s="171" t="s">
        <v>36</v>
      </c>
      <c r="D437" s="171" t="s">
        <v>36</v>
      </c>
      <c r="E437" s="171" t="s">
        <v>36</v>
      </c>
      <c r="F437" s="171" t="s">
        <v>36</v>
      </c>
      <c r="G437" s="182" t="s">
        <v>36</v>
      </c>
      <c r="H437" s="182" t="s">
        <v>36</v>
      </c>
      <c r="I437" s="183" t="s">
        <v>36</v>
      </c>
    </row>
    <row r="438" spans="1:9" ht="45">
      <c r="A438" s="174" t="s">
        <v>151</v>
      </c>
      <c r="B438" s="174" t="s">
        <v>147</v>
      </c>
      <c r="C438" s="174" t="s">
        <v>754</v>
      </c>
      <c r="D438" s="174" t="s">
        <v>190</v>
      </c>
      <c r="E438" s="174" t="s">
        <v>154</v>
      </c>
      <c r="F438" s="174" t="s">
        <v>238</v>
      </c>
      <c r="G438" s="188">
        <f>SUM(H439:H443)</f>
        <v>280.42999999999995</v>
      </c>
      <c r="H438" s="188">
        <f>TRUNC(G438 * 1, 2)</f>
        <v>280.43</v>
      </c>
      <c r="I438" s="189"/>
    </row>
    <row r="439" spans="1:9" ht="60">
      <c r="A439" s="170" t="s">
        <v>704</v>
      </c>
      <c r="B439" s="170" t="s">
        <v>147</v>
      </c>
      <c r="C439" s="170" t="s">
        <v>755</v>
      </c>
      <c r="D439" s="170" t="s">
        <v>756</v>
      </c>
      <c r="E439" s="170" t="s">
        <v>22</v>
      </c>
      <c r="F439" s="170" t="s">
        <v>31</v>
      </c>
      <c r="G439" s="180">
        <v>97.24</v>
      </c>
      <c r="H439" s="180">
        <f t="shared" ref="H439:H443" si="68">TRUNC(F439*G439,2)</f>
        <v>97.24</v>
      </c>
      <c r="I439" s="181" t="str">
        <f>IFERROR(IF(ROUND(G439, 2) &lt;&gt; ROUND(VLOOKUP("C"&amp;C439,C:G, 5, FALSE), 2), "VALOR AUXILIAR DIVERGENTE", "OK"), "NÃO ENCONTRADO")</f>
        <v>OK</v>
      </c>
    </row>
    <row r="440" spans="1:9" ht="45">
      <c r="A440" s="170" t="s">
        <v>704</v>
      </c>
      <c r="B440" s="170" t="s">
        <v>147</v>
      </c>
      <c r="C440" s="170" t="s">
        <v>758</v>
      </c>
      <c r="D440" s="170" t="s">
        <v>759</v>
      </c>
      <c r="E440" s="170" t="s">
        <v>22</v>
      </c>
      <c r="F440" s="170" t="s">
        <v>31</v>
      </c>
      <c r="G440" s="180">
        <v>67.319999999999993</v>
      </c>
      <c r="H440" s="180">
        <f t="shared" si="68"/>
        <v>67.319999999999993</v>
      </c>
      <c r="I440" s="181" t="str">
        <f>IFERROR(IF(ROUND(G440, 2) &lt;&gt; ROUND(VLOOKUP("C"&amp;C440,C:G, 5, FALSE), 2), "VALOR AUXILIAR DIVERGENTE", "OK"), "NÃO ENCONTRADO")</f>
        <v>OK</v>
      </c>
    </row>
    <row r="441" spans="1:9" ht="45">
      <c r="A441" s="170" t="s">
        <v>704</v>
      </c>
      <c r="B441" s="170" t="s">
        <v>147</v>
      </c>
      <c r="C441" s="170" t="s">
        <v>748</v>
      </c>
      <c r="D441" s="170" t="s">
        <v>749</v>
      </c>
      <c r="E441" s="170" t="s">
        <v>22</v>
      </c>
      <c r="F441" s="170" t="s">
        <v>31</v>
      </c>
      <c r="G441" s="180">
        <v>14.23</v>
      </c>
      <c r="H441" s="180">
        <f t="shared" si="68"/>
        <v>14.23</v>
      </c>
      <c r="I441" s="181" t="str">
        <f>IFERROR(IF(ROUND(G441, 2) &lt;&gt; ROUND(VLOOKUP("C"&amp;C441,C:G, 5, FALSE), 2), "VALOR AUXILIAR DIVERGENTE", "OK"), "NÃO ENCONTRADO")</f>
        <v>OK</v>
      </c>
    </row>
    <row r="442" spans="1:9" ht="45">
      <c r="A442" s="170" t="s">
        <v>704</v>
      </c>
      <c r="B442" s="170" t="s">
        <v>147</v>
      </c>
      <c r="C442" s="170" t="s">
        <v>750</v>
      </c>
      <c r="D442" s="170" t="s">
        <v>751</v>
      </c>
      <c r="E442" s="170" t="s">
        <v>22</v>
      </c>
      <c r="F442" s="170" t="s">
        <v>31</v>
      </c>
      <c r="G442" s="180">
        <v>53.86</v>
      </c>
      <c r="H442" s="180">
        <f t="shared" si="68"/>
        <v>53.86</v>
      </c>
      <c r="I442" s="181" t="str">
        <f>IFERROR(IF(ROUND(G442, 2) &lt;&gt; ROUND(VLOOKUP("C"&amp;C442,C:G, 5, FALSE), 2), "VALOR AUXILIAR DIVERGENTE", "OK"), "NÃO ENCONTRADO")</f>
        <v>OK</v>
      </c>
    </row>
    <row r="443" spans="1:9" ht="30">
      <c r="A443" s="170" t="s">
        <v>704</v>
      </c>
      <c r="B443" s="170" t="s">
        <v>147</v>
      </c>
      <c r="C443" s="170" t="s">
        <v>752</v>
      </c>
      <c r="D443" s="170" t="s">
        <v>753</v>
      </c>
      <c r="E443" s="170" t="s">
        <v>22</v>
      </c>
      <c r="F443" s="170" t="s">
        <v>31</v>
      </c>
      <c r="G443" s="180">
        <v>47.78</v>
      </c>
      <c r="H443" s="180">
        <f t="shared" si="68"/>
        <v>47.78</v>
      </c>
      <c r="I443" s="181" t="str">
        <f>IFERROR(IF(ROUND(G443, 2) &lt;&gt; ROUND(VLOOKUP("C"&amp;C443,C:G, 5, FALSE), 2), "VALOR AUXILIAR DIVERGENTE", "OK"), "NÃO ENCONTRADO")</f>
        <v>OK</v>
      </c>
    </row>
    <row r="444" spans="1:9">
      <c r="A444" s="171" t="s">
        <v>36</v>
      </c>
      <c r="B444" s="171" t="s">
        <v>36</v>
      </c>
      <c r="C444" s="171" t="s">
        <v>36</v>
      </c>
      <c r="D444" s="171" t="s">
        <v>36</v>
      </c>
      <c r="E444" s="171" t="s">
        <v>36</v>
      </c>
      <c r="F444" s="171" t="s">
        <v>36</v>
      </c>
      <c r="G444" s="182" t="s">
        <v>36</v>
      </c>
      <c r="H444" s="182" t="s">
        <v>36</v>
      </c>
      <c r="I444" s="183" t="s">
        <v>36</v>
      </c>
    </row>
    <row r="445" spans="1:9" ht="45">
      <c r="A445" s="174" t="s">
        <v>151</v>
      </c>
      <c r="B445" s="174" t="s">
        <v>147</v>
      </c>
      <c r="C445" s="174" t="s">
        <v>761</v>
      </c>
      <c r="D445" s="174" t="s">
        <v>208</v>
      </c>
      <c r="E445" s="174" t="s">
        <v>158</v>
      </c>
      <c r="F445" s="174" t="s">
        <v>238</v>
      </c>
      <c r="G445" s="188">
        <f>SUM(H446:H447)</f>
        <v>0.64</v>
      </c>
      <c r="H445" s="188">
        <f>TRUNC(G445 * 1, 2)</f>
        <v>0.64</v>
      </c>
      <c r="I445" s="189"/>
    </row>
    <row r="446" spans="1:9" ht="45">
      <c r="A446" s="170" t="s">
        <v>704</v>
      </c>
      <c r="B446" s="170" t="s">
        <v>147</v>
      </c>
      <c r="C446" s="170" t="s">
        <v>762</v>
      </c>
      <c r="D446" s="170" t="s">
        <v>763</v>
      </c>
      <c r="E446" s="170" t="s">
        <v>22</v>
      </c>
      <c r="F446" s="170" t="s">
        <v>31</v>
      </c>
      <c r="G446" s="180">
        <v>0.13</v>
      </c>
      <c r="H446" s="180">
        <f t="shared" ref="H446:H447" si="69">TRUNC(F446*G446,2)</f>
        <v>0.13</v>
      </c>
      <c r="I446" s="181" t="str">
        <f>IFERROR(IF(ROUND(G446, 2) &lt;&gt; ROUND(VLOOKUP("C"&amp;C446,C:G, 5, FALSE), 2), "VALOR AUXILIAR DIVERGENTE", "OK"), "NÃO ENCONTRADO")</f>
        <v>OK</v>
      </c>
    </row>
    <row r="447" spans="1:9" ht="60">
      <c r="A447" s="170" t="s">
        <v>704</v>
      </c>
      <c r="B447" s="170" t="s">
        <v>147</v>
      </c>
      <c r="C447" s="170" t="s">
        <v>764</v>
      </c>
      <c r="D447" s="170" t="s">
        <v>765</v>
      </c>
      <c r="E447" s="170" t="s">
        <v>22</v>
      </c>
      <c r="F447" s="170" t="s">
        <v>31</v>
      </c>
      <c r="G447" s="180">
        <v>0.51</v>
      </c>
      <c r="H447" s="180">
        <f t="shared" si="69"/>
        <v>0.51</v>
      </c>
      <c r="I447" s="181" t="str">
        <f>IFERROR(IF(ROUND(G447, 2) &lt;&gt; ROUND(VLOOKUP("C"&amp;C447,C:G, 5, FALSE), 2), "VALOR AUXILIAR DIVERGENTE", "OK"), "NÃO ENCONTRADO")</f>
        <v>OK</v>
      </c>
    </row>
    <row r="448" spans="1:9">
      <c r="A448" s="171" t="s">
        <v>36</v>
      </c>
      <c r="B448" s="171" t="s">
        <v>36</v>
      </c>
      <c r="C448" s="171" t="s">
        <v>36</v>
      </c>
      <c r="D448" s="171" t="s">
        <v>36</v>
      </c>
      <c r="E448" s="171" t="s">
        <v>36</v>
      </c>
      <c r="F448" s="171" t="s">
        <v>36</v>
      </c>
      <c r="G448" s="182" t="s">
        <v>36</v>
      </c>
      <c r="H448" s="182" t="s">
        <v>36</v>
      </c>
      <c r="I448" s="183" t="s">
        <v>36</v>
      </c>
    </row>
    <row r="449" spans="1:9" ht="60">
      <c r="A449" s="174" t="s">
        <v>151</v>
      </c>
      <c r="B449" s="174" t="s">
        <v>147</v>
      </c>
      <c r="C449" s="174" t="s">
        <v>766</v>
      </c>
      <c r="D449" s="174" t="s">
        <v>211</v>
      </c>
      <c r="E449" s="174" t="s">
        <v>154</v>
      </c>
      <c r="F449" s="174" t="s">
        <v>238</v>
      </c>
      <c r="G449" s="188">
        <f>SUM(H450:H453)</f>
        <v>10.410000000000002</v>
      </c>
      <c r="H449" s="188">
        <f>TRUNC(G449 * 1, 2)</f>
        <v>10.41</v>
      </c>
      <c r="I449" s="189"/>
    </row>
    <row r="450" spans="1:9" ht="60">
      <c r="A450" s="170" t="s">
        <v>704</v>
      </c>
      <c r="B450" s="170" t="s">
        <v>147</v>
      </c>
      <c r="C450" s="170" t="s">
        <v>767</v>
      </c>
      <c r="D450" s="170" t="s">
        <v>768</v>
      </c>
      <c r="E450" s="170" t="s">
        <v>22</v>
      </c>
      <c r="F450" s="170" t="s">
        <v>31</v>
      </c>
      <c r="G450" s="180">
        <v>9.14</v>
      </c>
      <c r="H450" s="180">
        <f t="shared" ref="H450:H453" si="70">TRUNC(F450*G450,2)</f>
        <v>9.14</v>
      </c>
      <c r="I450" s="181" t="str">
        <f>IFERROR(IF(ROUND(G450, 2) &lt;&gt; ROUND(VLOOKUP("C"&amp;C450,C:G, 5, FALSE), 2), "VALOR AUXILIAR DIVERGENTE", "OK"), "NÃO ENCONTRADO")</f>
        <v>OK</v>
      </c>
    </row>
    <row r="451" spans="1:9" ht="60">
      <c r="A451" s="170" t="s">
        <v>704</v>
      </c>
      <c r="B451" s="170" t="s">
        <v>147</v>
      </c>
      <c r="C451" s="170" t="s">
        <v>769</v>
      </c>
      <c r="D451" s="170" t="s">
        <v>770</v>
      </c>
      <c r="E451" s="170" t="s">
        <v>22</v>
      </c>
      <c r="F451" s="170" t="s">
        <v>31</v>
      </c>
      <c r="G451" s="180">
        <v>0.63</v>
      </c>
      <c r="H451" s="180">
        <f t="shared" si="70"/>
        <v>0.63</v>
      </c>
      <c r="I451" s="181" t="str">
        <f>IFERROR(IF(ROUND(G451, 2) &lt;&gt; ROUND(VLOOKUP("C"&amp;C451,C:G, 5, FALSE), 2), "VALOR AUXILIAR DIVERGENTE", "OK"), "NÃO ENCONTRADO")</f>
        <v>OK</v>
      </c>
    </row>
    <row r="452" spans="1:9" ht="45">
      <c r="A452" s="170" t="s">
        <v>704</v>
      </c>
      <c r="B452" s="170" t="s">
        <v>147</v>
      </c>
      <c r="C452" s="170" t="s">
        <v>762</v>
      </c>
      <c r="D452" s="170" t="s">
        <v>763</v>
      </c>
      <c r="E452" s="170" t="s">
        <v>22</v>
      </c>
      <c r="F452" s="170" t="s">
        <v>31</v>
      </c>
      <c r="G452" s="180">
        <v>0.13</v>
      </c>
      <c r="H452" s="180">
        <f t="shared" si="70"/>
        <v>0.13</v>
      </c>
      <c r="I452" s="181" t="str">
        <f>IFERROR(IF(ROUND(G452, 2) &lt;&gt; ROUND(VLOOKUP("C"&amp;C452,C:G, 5, FALSE), 2), "VALOR AUXILIAR DIVERGENTE", "OK"), "NÃO ENCONTRADO")</f>
        <v>OK</v>
      </c>
    </row>
    <row r="453" spans="1:9" ht="60">
      <c r="A453" s="170" t="s">
        <v>704</v>
      </c>
      <c r="B453" s="170" t="s">
        <v>147</v>
      </c>
      <c r="C453" s="170" t="s">
        <v>764</v>
      </c>
      <c r="D453" s="170" t="s">
        <v>765</v>
      </c>
      <c r="E453" s="170" t="s">
        <v>22</v>
      </c>
      <c r="F453" s="170" t="s">
        <v>31</v>
      </c>
      <c r="G453" s="180">
        <v>0.51</v>
      </c>
      <c r="H453" s="180">
        <f t="shared" si="70"/>
        <v>0.51</v>
      </c>
      <c r="I453" s="181" t="str">
        <f>IFERROR(IF(ROUND(G453, 2) &lt;&gt; ROUND(VLOOKUP("C"&amp;C453,C:G, 5, FALSE), 2), "VALOR AUXILIAR DIVERGENTE", "OK"), "NÃO ENCONTRADO")</f>
        <v>OK</v>
      </c>
    </row>
    <row r="454" spans="1:9">
      <c r="A454" s="171" t="s">
        <v>36</v>
      </c>
      <c r="B454" s="171" t="s">
        <v>36</v>
      </c>
      <c r="C454" s="171" t="s">
        <v>36</v>
      </c>
      <c r="D454" s="171" t="s">
        <v>36</v>
      </c>
      <c r="E454" s="171" t="s">
        <v>36</v>
      </c>
      <c r="F454" s="171" t="s">
        <v>36</v>
      </c>
      <c r="G454" s="182" t="s">
        <v>36</v>
      </c>
      <c r="H454" s="182" t="s">
        <v>36</v>
      </c>
      <c r="I454" s="183" t="s">
        <v>36</v>
      </c>
    </row>
    <row r="455" spans="1:9" ht="30">
      <c r="A455" s="174" t="s">
        <v>151</v>
      </c>
      <c r="B455" s="174" t="s">
        <v>147</v>
      </c>
      <c r="C455" s="174" t="s">
        <v>771</v>
      </c>
      <c r="D455" s="174" t="s">
        <v>214</v>
      </c>
      <c r="E455" s="174" t="s">
        <v>22</v>
      </c>
      <c r="F455" s="174" t="s">
        <v>238</v>
      </c>
      <c r="G455" s="188">
        <f>SUM(H456:H463)</f>
        <v>32.18</v>
      </c>
      <c r="H455" s="188">
        <f>TRUNC(G455 * 1, 2)</f>
        <v>32.18</v>
      </c>
      <c r="I455" s="189"/>
    </row>
    <row r="456" spans="1:9" ht="30">
      <c r="A456" s="170" t="s">
        <v>704</v>
      </c>
      <c r="B456" s="170" t="s">
        <v>147</v>
      </c>
      <c r="C456" s="170" t="s">
        <v>772</v>
      </c>
      <c r="D456" s="170" t="s">
        <v>773</v>
      </c>
      <c r="E456" s="170" t="s">
        <v>22</v>
      </c>
      <c r="F456" s="170" t="s">
        <v>31</v>
      </c>
      <c r="G456" s="180">
        <v>0.47</v>
      </c>
      <c r="H456" s="180">
        <f t="shared" ref="H456:H463" si="71">TRUNC(F456*G456,2)</f>
        <v>0.47</v>
      </c>
      <c r="I456" s="181" t="str">
        <f>IFERROR(IF(ROUND(G456, 2) &lt;&gt; ROUND(VLOOKUP("C"&amp;C456,C:G, 5, FALSE), 2), "VALOR AUXILIAR DIVERGENTE", "OK"), "NÃO ENCONTRADO")</f>
        <v>OK</v>
      </c>
    </row>
    <row r="457" spans="1:9" ht="30">
      <c r="A457" s="170" t="s">
        <v>18</v>
      </c>
      <c r="B457" s="170" t="s">
        <v>147</v>
      </c>
      <c r="C457" s="170" t="s">
        <v>774</v>
      </c>
      <c r="D457" s="170" t="s">
        <v>775</v>
      </c>
      <c r="E457" s="170" t="s">
        <v>22</v>
      </c>
      <c r="F457" s="170" t="s">
        <v>31</v>
      </c>
      <c r="G457" s="180">
        <v>1.54</v>
      </c>
      <c r="H457" s="180">
        <f t="shared" si="71"/>
        <v>1.54</v>
      </c>
      <c r="I457" s="181"/>
    </row>
    <row r="458" spans="1:9" ht="30">
      <c r="A458" s="170" t="s">
        <v>18</v>
      </c>
      <c r="B458" s="170" t="s">
        <v>147</v>
      </c>
      <c r="C458" s="170" t="s">
        <v>776</v>
      </c>
      <c r="D458" s="170" t="s">
        <v>777</v>
      </c>
      <c r="E458" s="170" t="s">
        <v>22</v>
      </c>
      <c r="F458" s="170" t="s">
        <v>31</v>
      </c>
      <c r="G458" s="180">
        <v>0.56999999999999995</v>
      </c>
      <c r="H458" s="180">
        <f t="shared" si="71"/>
        <v>0.56999999999999995</v>
      </c>
      <c r="I458" s="181"/>
    </row>
    <row r="459" spans="1:9" ht="30">
      <c r="A459" s="170" t="s">
        <v>18</v>
      </c>
      <c r="B459" s="170" t="s">
        <v>147</v>
      </c>
      <c r="C459" s="170" t="s">
        <v>725</v>
      </c>
      <c r="D459" s="170" t="s">
        <v>726</v>
      </c>
      <c r="E459" s="170" t="s">
        <v>22</v>
      </c>
      <c r="F459" s="170" t="s">
        <v>31</v>
      </c>
      <c r="G459" s="180">
        <v>0.11</v>
      </c>
      <c r="H459" s="180">
        <f t="shared" si="71"/>
        <v>0.11</v>
      </c>
      <c r="I459" s="181"/>
    </row>
    <row r="460" spans="1:9" ht="30">
      <c r="A460" s="170" t="s">
        <v>18</v>
      </c>
      <c r="B460" s="170" t="s">
        <v>147</v>
      </c>
      <c r="C460" s="170" t="s">
        <v>727</v>
      </c>
      <c r="D460" s="170" t="s">
        <v>728</v>
      </c>
      <c r="E460" s="170" t="s">
        <v>22</v>
      </c>
      <c r="F460" s="170" t="s">
        <v>31</v>
      </c>
      <c r="G460" s="180">
        <v>1.43</v>
      </c>
      <c r="H460" s="180">
        <f t="shared" si="71"/>
        <v>1.43</v>
      </c>
      <c r="I460" s="181"/>
    </row>
    <row r="461" spans="1:9" ht="30">
      <c r="A461" s="170" t="s">
        <v>18</v>
      </c>
      <c r="B461" s="170" t="s">
        <v>147</v>
      </c>
      <c r="C461" s="170" t="s">
        <v>729</v>
      </c>
      <c r="D461" s="170" t="s">
        <v>730</v>
      </c>
      <c r="E461" s="170" t="s">
        <v>22</v>
      </c>
      <c r="F461" s="170" t="s">
        <v>31</v>
      </c>
      <c r="G461" s="180">
        <v>1.07</v>
      </c>
      <c r="H461" s="180">
        <f t="shared" si="71"/>
        <v>1.07</v>
      </c>
      <c r="I461" s="181"/>
    </row>
    <row r="462" spans="1:9" ht="30">
      <c r="A462" s="170" t="s">
        <v>18</v>
      </c>
      <c r="B462" s="170" t="s">
        <v>147</v>
      </c>
      <c r="C462" s="170" t="s">
        <v>731</v>
      </c>
      <c r="D462" s="170" t="s">
        <v>732</v>
      </c>
      <c r="E462" s="170" t="s">
        <v>22</v>
      </c>
      <c r="F462" s="170" t="s">
        <v>31</v>
      </c>
      <c r="G462" s="180">
        <v>4.4800000000000004</v>
      </c>
      <c r="H462" s="180">
        <f t="shared" si="71"/>
        <v>4.4800000000000004</v>
      </c>
      <c r="I462" s="181"/>
    </row>
    <row r="463" spans="1:9">
      <c r="A463" s="170" t="s">
        <v>18</v>
      </c>
      <c r="B463" s="170" t="s">
        <v>147</v>
      </c>
      <c r="C463" s="170" t="s">
        <v>778</v>
      </c>
      <c r="D463" s="170" t="s">
        <v>779</v>
      </c>
      <c r="E463" s="170" t="s">
        <v>22</v>
      </c>
      <c r="F463" s="170" t="s">
        <v>31</v>
      </c>
      <c r="G463" s="180">
        <v>22.51</v>
      </c>
      <c r="H463" s="180">
        <f t="shared" si="71"/>
        <v>22.51</v>
      </c>
      <c r="I463" s="181"/>
    </row>
    <row r="464" spans="1:9">
      <c r="A464" s="171" t="s">
        <v>36</v>
      </c>
      <c r="B464" s="171" t="s">
        <v>36</v>
      </c>
      <c r="C464" s="171" t="s">
        <v>36</v>
      </c>
      <c r="D464" s="171" t="s">
        <v>36</v>
      </c>
      <c r="E464" s="171" t="s">
        <v>36</v>
      </c>
      <c r="F464" s="171" t="s">
        <v>36</v>
      </c>
      <c r="G464" s="182" t="s">
        <v>36</v>
      </c>
      <c r="H464" s="182" t="s">
        <v>36</v>
      </c>
      <c r="I464" s="183" t="s">
        <v>36</v>
      </c>
    </row>
    <row r="465" spans="1:9" ht="30">
      <c r="A465" s="174" t="s">
        <v>151</v>
      </c>
      <c r="B465" s="174" t="s">
        <v>147</v>
      </c>
      <c r="C465" s="174" t="s">
        <v>780</v>
      </c>
      <c r="D465" s="174" t="s">
        <v>217</v>
      </c>
      <c r="E465" s="174" t="s">
        <v>22</v>
      </c>
      <c r="F465" s="174" t="s">
        <v>238</v>
      </c>
      <c r="G465" s="188">
        <f>SUM(H466:H473)</f>
        <v>37.260000000000005</v>
      </c>
      <c r="H465" s="188">
        <f>TRUNC(G465 * 1, 2)</f>
        <v>37.26</v>
      </c>
      <c r="I465" s="189"/>
    </row>
    <row r="466" spans="1:9" ht="30">
      <c r="A466" s="170" t="s">
        <v>704</v>
      </c>
      <c r="B466" s="170" t="s">
        <v>147</v>
      </c>
      <c r="C466" s="170" t="s">
        <v>781</v>
      </c>
      <c r="D466" s="170" t="s">
        <v>782</v>
      </c>
      <c r="E466" s="170" t="s">
        <v>22</v>
      </c>
      <c r="F466" s="170" t="s">
        <v>31</v>
      </c>
      <c r="G466" s="180">
        <v>0.57999999999999996</v>
      </c>
      <c r="H466" s="180">
        <f t="shared" ref="H466:H473" si="72">TRUNC(F466*G466,2)</f>
        <v>0.57999999999999996</v>
      </c>
      <c r="I466" s="181" t="str">
        <f>IFERROR(IF(ROUND(G466, 2) &lt;&gt; ROUND(VLOOKUP("C"&amp;C466,C:G, 5, FALSE), 2), "VALOR AUXILIAR DIVERGENTE", "OK"), "NÃO ENCONTRADO")</f>
        <v>OK</v>
      </c>
    </row>
    <row r="467" spans="1:9" ht="30">
      <c r="A467" s="170" t="s">
        <v>18</v>
      </c>
      <c r="B467" s="170" t="s">
        <v>147</v>
      </c>
      <c r="C467" s="170" t="s">
        <v>721</v>
      </c>
      <c r="D467" s="170" t="s">
        <v>722</v>
      </c>
      <c r="E467" s="170" t="s">
        <v>22</v>
      </c>
      <c r="F467" s="170" t="s">
        <v>31</v>
      </c>
      <c r="G467" s="180">
        <v>1.47</v>
      </c>
      <c r="H467" s="180">
        <f t="shared" si="72"/>
        <v>1.47</v>
      </c>
      <c r="I467" s="181"/>
    </row>
    <row r="468" spans="1:9" ht="30">
      <c r="A468" s="170" t="s">
        <v>18</v>
      </c>
      <c r="B468" s="170" t="s">
        <v>147</v>
      </c>
      <c r="C468" s="170" t="s">
        <v>723</v>
      </c>
      <c r="D468" s="170" t="s">
        <v>724</v>
      </c>
      <c r="E468" s="170" t="s">
        <v>22</v>
      </c>
      <c r="F468" s="170" t="s">
        <v>31</v>
      </c>
      <c r="G468" s="180">
        <v>0.73</v>
      </c>
      <c r="H468" s="180">
        <f t="shared" si="72"/>
        <v>0.73</v>
      </c>
      <c r="I468" s="181"/>
    </row>
    <row r="469" spans="1:9" ht="30">
      <c r="A469" s="170" t="s">
        <v>18</v>
      </c>
      <c r="B469" s="170" t="s">
        <v>147</v>
      </c>
      <c r="C469" s="170" t="s">
        <v>725</v>
      </c>
      <c r="D469" s="170" t="s">
        <v>726</v>
      </c>
      <c r="E469" s="170" t="s">
        <v>22</v>
      </c>
      <c r="F469" s="170" t="s">
        <v>31</v>
      </c>
      <c r="G469" s="180">
        <v>0.11</v>
      </c>
      <c r="H469" s="180">
        <f t="shared" si="72"/>
        <v>0.11</v>
      </c>
      <c r="I469" s="181"/>
    </row>
    <row r="470" spans="1:9" ht="30">
      <c r="A470" s="170" t="s">
        <v>18</v>
      </c>
      <c r="B470" s="170" t="s">
        <v>147</v>
      </c>
      <c r="C470" s="170" t="s">
        <v>727</v>
      </c>
      <c r="D470" s="170" t="s">
        <v>728</v>
      </c>
      <c r="E470" s="170" t="s">
        <v>22</v>
      </c>
      <c r="F470" s="170" t="s">
        <v>31</v>
      </c>
      <c r="G470" s="180">
        <v>1.43</v>
      </c>
      <c r="H470" s="180">
        <f t="shared" si="72"/>
        <v>1.43</v>
      </c>
      <c r="I470" s="181"/>
    </row>
    <row r="471" spans="1:9" ht="30">
      <c r="A471" s="170" t="s">
        <v>18</v>
      </c>
      <c r="B471" s="170" t="s">
        <v>147</v>
      </c>
      <c r="C471" s="170" t="s">
        <v>729</v>
      </c>
      <c r="D471" s="170" t="s">
        <v>730</v>
      </c>
      <c r="E471" s="170" t="s">
        <v>22</v>
      </c>
      <c r="F471" s="170" t="s">
        <v>31</v>
      </c>
      <c r="G471" s="180">
        <v>1.07</v>
      </c>
      <c r="H471" s="180">
        <f t="shared" si="72"/>
        <v>1.07</v>
      </c>
      <c r="I471" s="181"/>
    </row>
    <row r="472" spans="1:9" ht="30">
      <c r="A472" s="170" t="s">
        <v>18</v>
      </c>
      <c r="B472" s="170" t="s">
        <v>147</v>
      </c>
      <c r="C472" s="170" t="s">
        <v>731</v>
      </c>
      <c r="D472" s="170" t="s">
        <v>732</v>
      </c>
      <c r="E472" s="170" t="s">
        <v>22</v>
      </c>
      <c r="F472" s="170" t="s">
        <v>31</v>
      </c>
      <c r="G472" s="180">
        <v>4.4800000000000004</v>
      </c>
      <c r="H472" s="180">
        <f t="shared" si="72"/>
        <v>4.4800000000000004</v>
      </c>
      <c r="I472" s="181"/>
    </row>
    <row r="473" spans="1:9">
      <c r="A473" s="170" t="s">
        <v>18</v>
      </c>
      <c r="B473" s="170" t="s">
        <v>147</v>
      </c>
      <c r="C473" s="170" t="s">
        <v>783</v>
      </c>
      <c r="D473" s="170" t="s">
        <v>784</v>
      </c>
      <c r="E473" s="170" t="s">
        <v>22</v>
      </c>
      <c r="F473" s="170" t="s">
        <v>31</v>
      </c>
      <c r="G473" s="180">
        <v>27.39</v>
      </c>
      <c r="H473" s="180">
        <f t="shared" si="72"/>
        <v>27.39</v>
      </c>
      <c r="I473" s="181"/>
    </row>
    <row r="474" spans="1:9">
      <c r="A474" s="171" t="s">
        <v>36</v>
      </c>
      <c r="B474" s="171" t="s">
        <v>36</v>
      </c>
      <c r="C474" s="171" t="s">
        <v>36</v>
      </c>
      <c r="D474" s="171" t="s">
        <v>36</v>
      </c>
      <c r="E474" s="171" t="s">
        <v>36</v>
      </c>
      <c r="F474" s="171" t="s">
        <v>36</v>
      </c>
      <c r="G474" s="182" t="s">
        <v>36</v>
      </c>
      <c r="H474" s="182" t="s">
        <v>36</v>
      </c>
      <c r="I474" s="183" t="s">
        <v>36</v>
      </c>
    </row>
    <row r="475" spans="1:9" ht="30">
      <c r="A475" s="174" t="s">
        <v>151</v>
      </c>
      <c r="B475" s="174" t="s">
        <v>10</v>
      </c>
      <c r="C475" s="174" t="s">
        <v>785</v>
      </c>
      <c r="D475" s="174" t="s">
        <v>240</v>
      </c>
      <c r="E475" s="174" t="s">
        <v>133</v>
      </c>
      <c r="F475" s="174" t="s">
        <v>238</v>
      </c>
      <c r="G475" s="188">
        <f>ROUND(SUM(H476),2)</f>
        <v>2.56</v>
      </c>
      <c r="H475" s="188">
        <f>TRUNC(G475 * 1, 2)</f>
        <v>2.56</v>
      </c>
      <c r="I475" s="189"/>
    </row>
    <row r="476" spans="1:9" ht="30">
      <c r="A476" s="170" t="s">
        <v>18</v>
      </c>
      <c r="B476" s="170" t="s">
        <v>10</v>
      </c>
      <c r="C476" s="170" t="s">
        <v>786</v>
      </c>
      <c r="D476" s="170" t="s">
        <v>787</v>
      </c>
      <c r="E476" s="170" t="s">
        <v>133</v>
      </c>
      <c r="F476" s="170" t="s">
        <v>31</v>
      </c>
      <c r="G476" s="180">
        <v>2.56</v>
      </c>
      <c r="H476" s="180">
        <f>ROUND(F476*G476,2)</f>
        <v>2.56</v>
      </c>
      <c r="I476" s="181"/>
    </row>
    <row r="477" spans="1:9">
      <c r="A477" s="171" t="s">
        <v>36</v>
      </c>
      <c r="B477" s="171" t="s">
        <v>36</v>
      </c>
      <c r="C477" s="171" t="s">
        <v>36</v>
      </c>
      <c r="D477" s="171" t="s">
        <v>36</v>
      </c>
      <c r="E477" s="171" t="s">
        <v>36</v>
      </c>
      <c r="F477" s="171" t="s">
        <v>36</v>
      </c>
      <c r="G477" s="182" t="s">
        <v>36</v>
      </c>
      <c r="H477" s="182" t="s">
        <v>36</v>
      </c>
      <c r="I477" s="183" t="s">
        <v>36</v>
      </c>
    </row>
    <row r="478" spans="1:9" ht="30">
      <c r="A478" s="174" t="s">
        <v>151</v>
      </c>
      <c r="B478" s="174" t="s">
        <v>10</v>
      </c>
      <c r="C478" s="174" t="s">
        <v>788</v>
      </c>
      <c r="D478" s="174" t="s">
        <v>243</v>
      </c>
      <c r="E478" s="174" t="s">
        <v>166</v>
      </c>
      <c r="F478" s="174" t="s">
        <v>238</v>
      </c>
      <c r="G478" s="188">
        <f>ROUND(SUM(H479),2)</f>
        <v>262.89999999999998</v>
      </c>
      <c r="H478" s="188">
        <f>TRUNC(G478 * 1, 2)</f>
        <v>262.89999999999998</v>
      </c>
      <c r="I478" s="189"/>
    </row>
    <row r="479" spans="1:9" ht="30">
      <c r="A479" s="170" t="s">
        <v>18</v>
      </c>
      <c r="B479" s="170" t="s">
        <v>10</v>
      </c>
      <c r="C479" s="170" t="s">
        <v>168</v>
      </c>
      <c r="D479" s="170" t="s">
        <v>169</v>
      </c>
      <c r="E479" s="170" t="s">
        <v>22</v>
      </c>
      <c r="F479" s="170" t="s">
        <v>789</v>
      </c>
      <c r="G479" s="180">
        <v>23.9</v>
      </c>
      <c r="H479" s="180">
        <f>ROUND(F479*G479,2)</f>
        <v>262.89999999999998</v>
      </c>
      <c r="I479" s="181"/>
    </row>
    <row r="480" spans="1:9">
      <c r="A480" s="171" t="s">
        <v>36</v>
      </c>
      <c r="B480" s="171" t="s">
        <v>36</v>
      </c>
      <c r="C480" s="171" t="s">
        <v>36</v>
      </c>
      <c r="D480" s="171" t="s">
        <v>36</v>
      </c>
      <c r="E480" s="171" t="s">
        <v>36</v>
      </c>
      <c r="F480" s="171" t="s">
        <v>36</v>
      </c>
      <c r="G480" s="182" t="s">
        <v>36</v>
      </c>
      <c r="H480" s="182" t="s">
        <v>36</v>
      </c>
      <c r="I480" s="183" t="s">
        <v>36</v>
      </c>
    </row>
    <row r="481" spans="1:9" ht="30">
      <c r="A481" s="174" t="s">
        <v>151</v>
      </c>
      <c r="B481" s="174" t="s">
        <v>10</v>
      </c>
      <c r="C481" s="174" t="s">
        <v>790</v>
      </c>
      <c r="D481" s="174" t="s">
        <v>248</v>
      </c>
      <c r="E481" s="174" t="s">
        <v>133</v>
      </c>
      <c r="F481" s="174" t="s">
        <v>238</v>
      </c>
      <c r="G481" s="188">
        <f>ROUND(SUM(H482:H483),2)</f>
        <v>6.8</v>
      </c>
      <c r="H481" s="188">
        <f>TRUNC(G481 * 1, 2)</f>
        <v>6.8</v>
      </c>
      <c r="I481" s="189"/>
    </row>
    <row r="482" spans="1:9" ht="30">
      <c r="A482" s="170" t="s">
        <v>18</v>
      </c>
      <c r="B482" s="170" t="s">
        <v>10</v>
      </c>
      <c r="C482" s="170" t="s">
        <v>20</v>
      </c>
      <c r="D482" s="170" t="s">
        <v>21</v>
      </c>
      <c r="E482" s="170" t="s">
        <v>22</v>
      </c>
      <c r="F482" s="170" t="s">
        <v>791</v>
      </c>
      <c r="G482" s="180">
        <v>37.909999999999997</v>
      </c>
      <c r="H482" s="180">
        <f t="shared" ref="H482:H483" si="73">ROUND(F482*G482,2)</f>
        <v>4.17</v>
      </c>
      <c r="I482" s="181"/>
    </row>
    <row r="483" spans="1:9" ht="30">
      <c r="A483" s="170" t="s">
        <v>18</v>
      </c>
      <c r="B483" s="170" t="s">
        <v>10</v>
      </c>
      <c r="C483" s="170" t="s">
        <v>26</v>
      </c>
      <c r="D483" s="170" t="s">
        <v>27</v>
      </c>
      <c r="E483" s="170" t="s">
        <v>22</v>
      </c>
      <c r="F483" s="170" t="s">
        <v>791</v>
      </c>
      <c r="G483" s="180">
        <v>23.9</v>
      </c>
      <c r="H483" s="180">
        <f t="shared" si="73"/>
        <v>2.63</v>
      </c>
      <c r="I483" s="181"/>
    </row>
    <row r="484" spans="1:9">
      <c r="A484" s="171" t="s">
        <v>36</v>
      </c>
      <c r="B484" s="171" t="s">
        <v>36</v>
      </c>
      <c r="C484" s="171" t="s">
        <v>36</v>
      </c>
      <c r="D484" s="171" t="s">
        <v>36</v>
      </c>
      <c r="E484" s="171" t="s">
        <v>36</v>
      </c>
      <c r="F484" s="171" t="s">
        <v>36</v>
      </c>
      <c r="G484" s="182" t="s">
        <v>36</v>
      </c>
      <c r="H484" s="182" t="s">
        <v>36</v>
      </c>
      <c r="I484" s="183" t="s">
        <v>36</v>
      </c>
    </row>
    <row r="485" spans="1:9" ht="30">
      <c r="A485" s="174" t="s">
        <v>151</v>
      </c>
      <c r="B485" s="174" t="s">
        <v>147</v>
      </c>
      <c r="C485" s="174" t="s">
        <v>792</v>
      </c>
      <c r="D485" s="174" t="s">
        <v>328</v>
      </c>
      <c r="E485" s="174" t="s">
        <v>166</v>
      </c>
      <c r="F485" s="174" t="s">
        <v>238</v>
      </c>
      <c r="G485" s="188">
        <f>SUM(H486:H488)</f>
        <v>822.6</v>
      </c>
      <c r="H485" s="188">
        <f>TRUNC(G485 * 1, 2)</f>
        <v>822.6</v>
      </c>
      <c r="I485" s="189"/>
    </row>
    <row r="486" spans="1:9">
      <c r="A486" s="170" t="s">
        <v>704</v>
      </c>
      <c r="B486" s="170" t="s">
        <v>147</v>
      </c>
      <c r="C486" s="170" t="s">
        <v>213</v>
      </c>
      <c r="D486" s="170" t="s">
        <v>214</v>
      </c>
      <c r="E486" s="170" t="s">
        <v>22</v>
      </c>
      <c r="F486" s="170" t="s">
        <v>793</v>
      </c>
      <c r="G486" s="180">
        <v>32.18</v>
      </c>
      <c r="H486" s="180">
        <f t="shared" ref="H486:H488" si="74">TRUNC(F486*G486,2)</f>
        <v>396.29</v>
      </c>
      <c r="I486" s="181" t="str">
        <f>IFERROR(IF(ROUND(G486, 2) &lt;&gt; ROUND(VLOOKUP("C"&amp;C486,C:G, 5, FALSE), 2), "VALOR AUXILIAR DIVERGENTE", "OK"), "NÃO ENCONTRADO")</f>
        <v>OK</v>
      </c>
    </row>
    <row r="487" spans="1:9" ht="30">
      <c r="A487" s="170" t="s">
        <v>18</v>
      </c>
      <c r="B487" s="170" t="s">
        <v>147</v>
      </c>
      <c r="C487" s="170" t="s">
        <v>796</v>
      </c>
      <c r="D487" s="170" t="s">
        <v>797</v>
      </c>
      <c r="E487" s="170" t="s">
        <v>133</v>
      </c>
      <c r="F487" s="170" t="s">
        <v>798</v>
      </c>
      <c r="G487" s="180">
        <v>0.7</v>
      </c>
      <c r="H487" s="180">
        <f t="shared" si="74"/>
        <v>329.95</v>
      </c>
      <c r="I487" s="181"/>
    </row>
    <row r="488" spans="1:9" ht="30">
      <c r="A488" s="170" t="s">
        <v>18</v>
      </c>
      <c r="B488" s="170" t="s">
        <v>147</v>
      </c>
      <c r="C488" s="170" t="s">
        <v>334</v>
      </c>
      <c r="D488" s="170" t="s">
        <v>335</v>
      </c>
      <c r="E488" s="170" t="s">
        <v>166</v>
      </c>
      <c r="F488" s="170" t="s">
        <v>799</v>
      </c>
      <c r="G488" s="180">
        <v>92</v>
      </c>
      <c r="H488" s="180">
        <f t="shared" si="74"/>
        <v>96.36</v>
      </c>
      <c r="I488" s="181"/>
    </row>
    <row r="489" spans="1:9">
      <c r="A489" s="171" t="s">
        <v>36</v>
      </c>
      <c r="B489" s="171" t="s">
        <v>36</v>
      </c>
      <c r="C489" s="171" t="s">
        <v>36</v>
      </c>
      <c r="D489" s="171" t="s">
        <v>36</v>
      </c>
      <c r="E489" s="171" t="s">
        <v>36</v>
      </c>
      <c r="F489" s="171" t="s">
        <v>36</v>
      </c>
      <c r="G489" s="182" t="s">
        <v>36</v>
      </c>
      <c r="H489" s="182" t="s">
        <v>36</v>
      </c>
      <c r="I489" s="183" t="s">
        <v>36</v>
      </c>
    </row>
    <row r="490" spans="1:9" ht="30">
      <c r="A490" s="174" t="s">
        <v>151</v>
      </c>
      <c r="B490" s="174" t="s">
        <v>147</v>
      </c>
      <c r="C490" s="174" t="s">
        <v>800</v>
      </c>
      <c r="D490" s="174" t="s">
        <v>356</v>
      </c>
      <c r="E490" s="174" t="s">
        <v>22</v>
      </c>
      <c r="F490" s="174" t="s">
        <v>238</v>
      </c>
      <c r="G490" s="188">
        <f>SUM(H491:H498)</f>
        <v>36.53</v>
      </c>
      <c r="H490" s="188">
        <f>TRUNC(G490 * 1, 2)</f>
        <v>36.53</v>
      </c>
      <c r="I490" s="189"/>
    </row>
    <row r="491" spans="1:9" ht="30">
      <c r="A491" s="170" t="s">
        <v>704</v>
      </c>
      <c r="B491" s="170" t="s">
        <v>147</v>
      </c>
      <c r="C491" s="170" t="s">
        <v>801</v>
      </c>
      <c r="D491" s="170" t="s">
        <v>802</v>
      </c>
      <c r="E491" s="170" t="s">
        <v>22</v>
      </c>
      <c r="F491" s="170" t="s">
        <v>31</v>
      </c>
      <c r="G491" s="180">
        <v>0.31</v>
      </c>
      <c r="H491" s="180">
        <f t="shared" ref="H491:H498" si="75">TRUNC(F491*G491,2)</f>
        <v>0.31</v>
      </c>
      <c r="I491" s="181" t="str">
        <f>IFERROR(IF(ROUND(G491, 2) &lt;&gt; ROUND(VLOOKUP("C"&amp;C491,C:G, 5, FALSE), 2), "VALOR AUXILIAR DIVERGENTE", "OK"), "NÃO ENCONTRADO")</f>
        <v>OK</v>
      </c>
    </row>
    <row r="492" spans="1:9" ht="30">
      <c r="A492" s="170" t="s">
        <v>18</v>
      </c>
      <c r="B492" s="170" t="s">
        <v>147</v>
      </c>
      <c r="C492" s="170" t="s">
        <v>803</v>
      </c>
      <c r="D492" s="170" t="s">
        <v>804</v>
      </c>
      <c r="E492" s="170" t="s">
        <v>22</v>
      </c>
      <c r="F492" s="170" t="s">
        <v>31</v>
      </c>
      <c r="G492" s="180">
        <v>1.45</v>
      </c>
      <c r="H492" s="180">
        <f t="shared" si="75"/>
        <v>1.45</v>
      </c>
      <c r="I492" s="181"/>
    </row>
    <row r="493" spans="1:9" ht="45">
      <c r="A493" s="170" t="s">
        <v>18</v>
      </c>
      <c r="B493" s="170" t="s">
        <v>147</v>
      </c>
      <c r="C493" s="170" t="s">
        <v>805</v>
      </c>
      <c r="D493" s="170" t="s">
        <v>806</v>
      </c>
      <c r="E493" s="170" t="s">
        <v>22</v>
      </c>
      <c r="F493" s="170" t="s">
        <v>31</v>
      </c>
      <c r="G493" s="180">
        <v>0.28999999999999998</v>
      </c>
      <c r="H493" s="180">
        <f t="shared" si="75"/>
        <v>0.28999999999999998</v>
      </c>
      <c r="I493" s="181"/>
    </row>
    <row r="494" spans="1:9" ht="30">
      <c r="A494" s="170" t="s">
        <v>18</v>
      </c>
      <c r="B494" s="170" t="s">
        <v>147</v>
      </c>
      <c r="C494" s="170" t="s">
        <v>725</v>
      </c>
      <c r="D494" s="170" t="s">
        <v>726</v>
      </c>
      <c r="E494" s="170" t="s">
        <v>22</v>
      </c>
      <c r="F494" s="170" t="s">
        <v>31</v>
      </c>
      <c r="G494" s="180">
        <v>0.11</v>
      </c>
      <c r="H494" s="180">
        <f t="shared" si="75"/>
        <v>0.11</v>
      </c>
      <c r="I494" s="181"/>
    </row>
    <row r="495" spans="1:9" ht="30">
      <c r="A495" s="170" t="s">
        <v>18</v>
      </c>
      <c r="B495" s="170" t="s">
        <v>147</v>
      </c>
      <c r="C495" s="170" t="s">
        <v>727</v>
      </c>
      <c r="D495" s="170" t="s">
        <v>728</v>
      </c>
      <c r="E495" s="170" t="s">
        <v>22</v>
      </c>
      <c r="F495" s="170" t="s">
        <v>31</v>
      </c>
      <c r="G495" s="180">
        <v>1.43</v>
      </c>
      <c r="H495" s="180">
        <f t="shared" si="75"/>
        <v>1.43</v>
      </c>
      <c r="I495" s="181"/>
    </row>
    <row r="496" spans="1:9" ht="30">
      <c r="A496" s="170" t="s">
        <v>18</v>
      </c>
      <c r="B496" s="170" t="s">
        <v>147</v>
      </c>
      <c r="C496" s="170" t="s">
        <v>729</v>
      </c>
      <c r="D496" s="170" t="s">
        <v>730</v>
      </c>
      <c r="E496" s="170" t="s">
        <v>22</v>
      </c>
      <c r="F496" s="170" t="s">
        <v>31</v>
      </c>
      <c r="G496" s="180">
        <v>1.07</v>
      </c>
      <c r="H496" s="180">
        <f t="shared" si="75"/>
        <v>1.07</v>
      </c>
      <c r="I496" s="181"/>
    </row>
    <row r="497" spans="1:9" ht="30">
      <c r="A497" s="170" t="s">
        <v>18</v>
      </c>
      <c r="B497" s="170" t="s">
        <v>147</v>
      </c>
      <c r="C497" s="170" t="s">
        <v>731</v>
      </c>
      <c r="D497" s="170" t="s">
        <v>732</v>
      </c>
      <c r="E497" s="170" t="s">
        <v>22</v>
      </c>
      <c r="F497" s="170" t="s">
        <v>31</v>
      </c>
      <c r="G497" s="180">
        <v>4.4800000000000004</v>
      </c>
      <c r="H497" s="180">
        <f t="shared" si="75"/>
        <v>4.4800000000000004</v>
      </c>
      <c r="I497" s="181"/>
    </row>
    <row r="498" spans="1:9">
      <c r="A498" s="170" t="s">
        <v>18</v>
      </c>
      <c r="B498" s="170" t="s">
        <v>147</v>
      </c>
      <c r="C498" s="170" t="s">
        <v>807</v>
      </c>
      <c r="D498" s="170" t="s">
        <v>808</v>
      </c>
      <c r="E498" s="170" t="s">
        <v>22</v>
      </c>
      <c r="F498" s="170" t="s">
        <v>31</v>
      </c>
      <c r="G498" s="180">
        <v>27.39</v>
      </c>
      <c r="H498" s="180">
        <f t="shared" si="75"/>
        <v>27.39</v>
      </c>
      <c r="I498" s="181"/>
    </row>
    <row r="499" spans="1:9">
      <c r="A499" s="171" t="s">
        <v>36</v>
      </c>
      <c r="B499" s="171" t="s">
        <v>36</v>
      </c>
      <c r="C499" s="171" t="s">
        <v>36</v>
      </c>
      <c r="D499" s="171" t="s">
        <v>36</v>
      </c>
      <c r="E499" s="171" t="s">
        <v>36</v>
      </c>
      <c r="F499" s="171" t="s">
        <v>36</v>
      </c>
      <c r="G499" s="182" t="s">
        <v>36</v>
      </c>
      <c r="H499" s="182" t="s">
        <v>36</v>
      </c>
      <c r="I499" s="183" t="s">
        <v>36</v>
      </c>
    </row>
    <row r="500" spans="1:9" ht="30">
      <c r="A500" s="174" t="s">
        <v>151</v>
      </c>
      <c r="B500" s="174" t="s">
        <v>147</v>
      </c>
      <c r="C500" s="174" t="s">
        <v>809</v>
      </c>
      <c r="D500" s="174" t="s">
        <v>359</v>
      </c>
      <c r="E500" s="174" t="s">
        <v>22</v>
      </c>
      <c r="F500" s="174" t="s">
        <v>238</v>
      </c>
      <c r="G500" s="188">
        <f>SUM(H501:H508)</f>
        <v>34.269999999999996</v>
      </c>
      <c r="H500" s="188">
        <f>TRUNC(G500 * 1, 2)</f>
        <v>34.270000000000003</v>
      </c>
      <c r="I500" s="189"/>
    </row>
    <row r="501" spans="1:9" ht="45">
      <c r="A501" s="170" t="s">
        <v>704</v>
      </c>
      <c r="B501" s="170" t="s">
        <v>147</v>
      </c>
      <c r="C501" s="170" t="s">
        <v>810</v>
      </c>
      <c r="D501" s="170" t="s">
        <v>811</v>
      </c>
      <c r="E501" s="170" t="s">
        <v>22</v>
      </c>
      <c r="F501" s="170" t="s">
        <v>31</v>
      </c>
      <c r="G501" s="180">
        <v>0.37</v>
      </c>
      <c r="H501" s="180">
        <f t="shared" ref="H501:H508" si="76">TRUNC(F501*G501,2)</f>
        <v>0.37</v>
      </c>
      <c r="I501" s="181" t="str">
        <f>IFERROR(IF(ROUND(G501, 2) &lt;&gt; ROUND(VLOOKUP("C"&amp;C501,C:G, 5, FALSE), 2), "VALOR AUXILIAR DIVERGENTE", "OK"), "NÃO ENCONTRADO")</f>
        <v>OK</v>
      </c>
    </row>
    <row r="502" spans="1:9" ht="30">
      <c r="A502" s="170" t="s">
        <v>18</v>
      </c>
      <c r="B502" s="170" t="s">
        <v>147</v>
      </c>
      <c r="C502" s="170" t="s">
        <v>803</v>
      </c>
      <c r="D502" s="170" t="s">
        <v>804</v>
      </c>
      <c r="E502" s="170" t="s">
        <v>22</v>
      </c>
      <c r="F502" s="170" t="s">
        <v>31</v>
      </c>
      <c r="G502" s="180">
        <v>1.45</v>
      </c>
      <c r="H502" s="180">
        <f t="shared" si="76"/>
        <v>1.45</v>
      </c>
      <c r="I502" s="181"/>
    </row>
    <row r="503" spans="1:9" ht="45">
      <c r="A503" s="170" t="s">
        <v>18</v>
      </c>
      <c r="B503" s="170" t="s">
        <v>147</v>
      </c>
      <c r="C503" s="170" t="s">
        <v>805</v>
      </c>
      <c r="D503" s="170" t="s">
        <v>806</v>
      </c>
      <c r="E503" s="170" t="s">
        <v>22</v>
      </c>
      <c r="F503" s="170" t="s">
        <v>31</v>
      </c>
      <c r="G503" s="180">
        <v>0.28999999999999998</v>
      </c>
      <c r="H503" s="180">
        <f t="shared" si="76"/>
        <v>0.28999999999999998</v>
      </c>
      <c r="I503" s="181"/>
    </row>
    <row r="504" spans="1:9" ht="30">
      <c r="A504" s="170" t="s">
        <v>18</v>
      </c>
      <c r="B504" s="170" t="s">
        <v>147</v>
      </c>
      <c r="C504" s="170" t="s">
        <v>725</v>
      </c>
      <c r="D504" s="170" t="s">
        <v>726</v>
      </c>
      <c r="E504" s="170" t="s">
        <v>22</v>
      </c>
      <c r="F504" s="170" t="s">
        <v>31</v>
      </c>
      <c r="G504" s="180">
        <v>0.11</v>
      </c>
      <c r="H504" s="180">
        <f t="shared" si="76"/>
        <v>0.11</v>
      </c>
      <c r="I504" s="181"/>
    </row>
    <row r="505" spans="1:9" ht="30">
      <c r="A505" s="170" t="s">
        <v>18</v>
      </c>
      <c r="B505" s="170" t="s">
        <v>147</v>
      </c>
      <c r="C505" s="170" t="s">
        <v>727</v>
      </c>
      <c r="D505" s="170" t="s">
        <v>728</v>
      </c>
      <c r="E505" s="170" t="s">
        <v>22</v>
      </c>
      <c r="F505" s="170" t="s">
        <v>31</v>
      </c>
      <c r="G505" s="180">
        <v>1.43</v>
      </c>
      <c r="H505" s="180">
        <f t="shared" si="76"/>
        <v>1.43</v>
      </c>
      <c r="I505" s="181"/>
    </row>
    <row r="506" spans="1:9" ht="30">
      <c r="A506" s="170" t="s">
        <v>18</v>
      </c>
      <c r="B506" s="170" t="s">
        <v>147</v>
      </c>
      <c r="C506" s="170" t="s">
        <v>729</v>
      </c>
      <c r="D506" s="170" t="s">
        <v>730</v>
      </c>
      <c r="E506" s="170" t="s">
        <v>22</v>
      </c>
      <c r="F506" s="170" t="s">
        <v>31</v>
      </c>
      <c r="G506" s="180">
        <v>1.07</v>
      </c>
      <c r="H506" s="180">
        <f t="shared" si="76"/>
        <v>1.07</v>
      </c>
      <c r="I506" s="181"/>
    </row>
    <row r="507" spans="1:9" ht="30">
      <c r="A507" s="170" t="s">
        <v>18</v>
      </c>
      <c r="B507" s="170" t="s">
        <v>147</v>
      </c>
      <c r="C507" s="170" t="s">
        <v>731</v>
      </c>
      <c r="D507" s="170" t="s">
        <v>732</v>
      </c>
      <c r="E507" s="170" t="s">
        <v>22</v>
      </c>
      <c r="F507" s="170" t="s">
        <v>31</v>
      </c>
      <c r="G507" s="180">
        <v>4.4800000000000004</v>
      </c>
      <c r="H507" s="180">
        <f t="shared" si="76"/>
        <v>4.4800000000000004</v>
      </c>
      <c r="I507" s="181"/>
    </row>
    <row r="508" spans="1:9">
      <c r="A508" s="170" t="s">
        <v>18</v>
      </c>
      <c r="B508" s="170" t="s">
        <v>147</v>
      </c>
      <c r="C508" s="170" t="s">
        <v>812</v>
      </c>
      <c r="D508" s="170" t="s">
        <v>813</v>
      </c>
      <c r="E508" s="170" t="s">
        <v>22</v>
      </c>
      <c r="F508" s="170" t="s">
        <v>31</v>
      </c>
      <c r="G508" s="180">
        <v>25.07</v>
      </c>
      <c r="H508" s="180">
        <f t="shared" si="76"/>
        <v>25.07</v>
      </c>
      <c r="I508" s="181"/>
    </row>
    <row r="509" spans="1:9">
      <c r="A509" s="171" t="s">
        <v>36</v>
      </c>
      <c r="B509" s="171" t="s">
        <v>36</v>
      </c>
      <c r="C509" s="171" t="s">
        <v>36</v>
      </c>
      <c r="D509" s="171" t="s">
        <v>36</v>
      </c>
      <c r="E509" s="171" t="s">
        <v>36</v>
      </c>
      <c r="F509" s="171" t="s">
        <v>36</v>
      </c>
      <c r="G509" s="182" t="s">
        <v>36</v>
      </c>
      <c r="H509" s="182" t="s">
        <v>36</v>
      </c>
      <c r="I509" s="183" t="s">
        <v>36</v>
      </c>
    </row>
    <row r="510" spans="1:9" ht="30">
      <c r="A510" s="174" t="s">
        <v>151</v>
      </c>
      <c r="B510" s="174" t="s">
        <v>147</v>
      </c>
      <c r="C510" s="174" t="s">
        <v>814</v>
      </c>
      <c r="D510" s="174" t="s">
        <v>384</v>
      </c>
      <c r="E510" s="174" t="s">
        <v>22</v>
      </c>
      <c r="F510" s="174" t="s">
        <v>238</v>
      </c>
      <c r="G510" s="188">
        <f>SUM(H511:H518)</f>
        <v>36.99</v>
      </c>
      <c r="H510" s="188">
        <f>TRUNC(G510 * 1, 2)</f>
        <v>36.99</v>
      </c>
      <c r="I510" s="189"/>
    </row>
    <row r="511" spans="1:9" ht="30">
      <c r="A511" s="170" t="s">
        <v>704</v>
      </c>
      <c r="B511" s="170" t="s">
        <v>147</v>
      </c>
      <c r="C511" s="170" t="s">
        <v>815</v>
      </c>
      <c r="D511" s="170" t="s">
        <v>816</v>
      </c>
      <c r="E511" s="170" t="s">
        <v>22</v>
      </c>
      <c r="F511" s="170" t="s">
        <v>31</v>
      </c>
      <c r="G511" s="180">
        <v>0.31</v>
      </c>
      <c r="H511" s="180">
        <f t="shared" ref="H511:H518" si="77">TRUNC(F511*G511,2)</f>
        <v>0.31</v>
      </c>
      <c r="I511" s="181" t="str">
        <f>IFERROR(IF(ROUND(G511, 2) &lt;&gt; ROUND(VLOOKUP("C"&amp;C511,C:G, 5, FALSE), 2), "VALOR AUXILIAR DIVERGENTE", "OK"), "NÃO ENCONTRADO")</f>
        <v>OK</v>
      </c>
    </row>
    <row r="512" spans="1:9" ht="30">
      <c r="A512" s="170" t="s">
        <v>18</v>
      </c>
      <c r="B512" s="170" t="s">
        <v>147</v>
      </c>
      <c r="C512" s="170" t="s">
        <v>721</v>
      </c>
      <c r="D512" s="170" t="s">
        <v>722</v>
      </c>
      <c r="E512" s="170" t="s">
        <v>22</v>
      </c>
      <c r="F512" s="170" t="s">
        <v>31</v>
      </c>
      <c r="G512" s="180">
        <v>1.47</v>
      </c>
      <c r="H512" s="180">
        <f t="shared" si="77"/>
        <v>1.47</v>
      </c>
      <c r="I512" s="181"/>
    </row>
    <row r="513" spans="1:9" ht="30">
      <c r="A513" s="170" t="s">
        <v>18</v>
      </c>
      <c r="B513" s="170" t="s">
        <v>147</v>
      </c>
      <c r="C513" s="170" t="s">
        <v>723</v>
      </c>
      <c r="D513" s="170" t="s">
        <v>724</v>
      </c>
      <c r="E513" s="170" t="s">
        <v>22</v>
      </c>
      <c r="F513" s="170" t="s">
        <v>31</v>
      </c>
      <c r="G513" s="180">
        <v>0.73</v>
      </c>
      <c r="H513" s="180">
        <f t="shared" si="77"/>
        <v>0.73</v>
      </c>
      <c r="I513" s="181"/>
    </row>
    <row r="514" spans="1:9" ht="30">
      <c r="A514" s="170" t="s">
        <v>18</v>
      </c>
      <c r="B514" s="170" t="s">
        <v>147</v>
      </c>
      <c r="C514" s="170" t="s">
        <v>725</v>
      </c>
      <c r="D514" s="170" t="s">
        <v>726</v>
      </c>
      <c r="E514" s="170" t="s">
        <v>22</v>
      </c>
      <c r="F514" s="170" t="s">
        <v>31</v>
      </c>
      <c r="G514" s="180">
        <v>0.11</v>
      </c>
      <c r="H514" s="180">
        <f t="shared" si="77"/>
        <v>0.11</v>
      </c>
      <c r="I514" s="181"/>
    </row>
    <row r="515" spans="1:9" ht="30">
      <c r="A515" s="170" t="s">
        <v>18</v>
      </c>
      <c r="B515" s="170" t="s">
        <v>147</v>
      </c>
      <c r="C515" s="170" t="s">
        <v>727</v>
      </c>
      <c r="D515" s="170" t="s">
        <v>728</v>
      </c>
      <c r="E515" s="170" t="s">
        <v>22</v>
      </c>
      <c r="F515" s="170" t="s">
        <v>31</v>
      </c>
      <c r="G515" s="180">
        <v>1.43</v>
      </c>
      <c r="H515" s="180">
        <f t="shared" si="77"/>
        <v>1.43</v>
      </c>
      <c r="I515" s="181"/>
    </row>
    <row r="516" spans="1:9" ht="30">
      <c r="A516" s="170" t="s">
        <v>18</v>
      </c>
      <c r="B516" s="170" t="s">
        <v>147</v>
      </c>
      <c r="C516" s="170" t="s">
        <v>729</v>
      </c>
      <c r="D516" s="170" t="s">
        <v>730</v>
      </c>
      <c r="E516" s="170" t="s">
        <v>22</v>
      </c>
      <c r="F516" s="170" t="s">
        <v>31</v>
      </c>
      <c r="G516" s="180">
        <v>1.07</v>
      </c>
      <c r="H516" s="180">
        <f t="shared" si="77"/>
        <v>1.07</v>
      </c>
      <c r="I516" s="181"/>
    </row>
    <row r="517" spans="1:9" ht="30">
      <c r="A517" s="170" t="s">
        <v>18</v>
      </c>
      <c r="B517" s="170" t="s">
        <v>147</v>
      </c>
      <c r="C517" s="170" t="s">
        <v>731</v>
      </c>
      <c r="D517" s="170" t="s">
        <v>732</v>
      </c>
      <c r="E517" s="170" t="s">
        <v>22</v>
      </c>
      <c r="F517" s="170" t="s">
        <v>31</v>
      </c>
      <c r="G517" s="180">
        <v>4.4800000000000004</v>
      </c>
      <c r="H517" s="180">
        <f t="shared" si="77"/>
        <v>4.4800000000000004</v>
      </c>
      <c r="I517" s="181"/>
    </row>
    <row r="518" spans="1:9">
      <c r="A518" s="170" t="s">
        <v>18</v>
      </c>
      <c r="B518" s="170" t="s">
        <v>147</v>
      </c>
      <c r="C518" s="170" t="s">
        <v>817</v>
      </c>
      <c r="D518" s="170" t="s">
        <v>818</v>
      </c>
      <c r="E518" s="170" t="s">
        <v>22</v>
      </c>
      <c r="F518" s="170" t="s">
        <v>31</v>
      </c>
      <c r="G518" s="180">
        <v>27.39</v>
      </c>
      <c r="H518" s="180">
        <f t="shared" si="77"/>
        <v>27.39</v>
      </c>
      <c r="I518" s="181"/>
    </row>
    <row r="519" spans="1:9">
      <c r="A519" s="171" t="s">
        <v>36</v>
      </c>
      <c r="B519" s="171" t="s">
        <v>36</v>
      </c>
      <c r="C519" s="171" t="s">
        <v>36</v>
      </c>
      <c r="D519" s="171" t="s">
        <v>36</v>
      </c>
      <c r="E519" s="171" t="s">
        <v>36</v>
      </c>
      <c r="F519" s="171" t="s">
        <v>36</v>
      </c>
      <c r="G519" s="182" t="s">
        <v>36</v>
      </c>
      <c r="H519" s="182" t="s">
        <v>36</v>
      </c>
      <c r="I519" s="183" t="s">
        <v>36</v>
      </c>
    </row>
    <row r="520" spans="1:9" ht="30">
      <c r="A520" s="174" t="s">
        <v>151</v>
      </c>
      <c r="B520" s="174" t="s">
        <v>147</v>
      </c>
      <c r="C520" s="174" t="s">
        <v>819</v>
      </c>
      <c r="D520" s="174" t="s">
        <v>387</v>
      </c>
      <c r="E520" s="174" t="s">
        <v>22</v>
      </c>
      <c r="F520" s="174" t="s">
        <v>238</v>
      </c>
      <c r="G520" s="188">
        <f>SUM(H521:H528)</f>
        <v>34.64</v>
      </c>
      <c r="H520" s="188">
        <f>TRUNC(G520 * 1, 2)</f>
        <v>34.64</v>
      </c>
      <c r="I520" s="189"/>
    </row>
    <row r="521" spans="1:9" ht="30">
      <c r="A521" s="170" t="s">
        <v>704</v>
      </c>
      <c r="B521" s="170" t="s">
        <v>147</v>
      </c>
      <c r="C521" s="170" t="s">
        <v>820</v>
      </c>
      <c r="D521" s="170" t="s">
        <v>821</v>
      </c>
      <c r="E521" s="170" t="s">
        <v>22</v>
      </c>
      <c r="F521" s="170" t="s">
        <v>31</v>
      </c>
      <c r="G521" s="180">
        <v>0.28000000000000003</v>
      </c>
      <c r="H521" s="180">
        <f t="shared" ref="H521:H528" si="78">TRUNC(F521*G521,2)</f>
        <v>0.28000000000000003</v>
      </c>
      <c r="I521" s="181" t="str">
        <f>IFERROR(IF(ROUND(G521, 2) &lt;&gt; ROUND(VLOOKUP("C"&amp;C521,C:G, 5, FALSE), 2), "VALOR AUXILIAR DIVERGENTE", "OK"), "NÃO ENCONTRADO")</f>
        <v>OK</v>
      </c>
    </row>
    <row r="522" spans="1:9" ht="30">
      <c r="A522" s="170" t="s">
        <v>18</v>
      </c>
      <c r="B522" s="170" t="s">
        <v>147</v>
      </c>
      <c r="C522" s="170" t="s">
        <v>721</v>
      </c>
      <c r="D522" s="170" t="s">
        <v>722</v>
      </c>
      <c r="E522" s="170" t="s">
        <v>22</v>
      </c>
      <c r="F522" s="170" t="s">
        <v>31</v>
      </c>
      <c r="G522" s="180">
        <v>1.47</v>
      </c>
      <c r="H522" s="180">
        <f t="shared" si="78"/>
        <v>1.47</v>
      </c>
      <c r="I522" s="181"/>
    </row>
    <row r="523" spans="1:9" ht="30">
      <c r="A523" s="170" t="s">
        <v>18</v>
      </c>
      <c r="B523" s="170" t="s">
        <v>147</v>
      </c>
      <c r="C523" s="170" t="s">
        <v>723</v>
      </c>
      <c r="D523" s="170" t="s">
        <v>724</v>
      </c>
      <c r="E523" s="170" t="s">
        <v>22</v>
      </c>
      <c r="F523" s="170" t="s">
        <v>31</v>
      </c>
      <c r="G523" s="180">
        <v>0.73</v>
      </c>
      <c r="H523" s="180">
        <f t="shared" si="78"/>
        <v>0.73</v>
      </c>
      <c r="I523" s="181"/>
    </row>
    <row r="524" spans="1:9" ht="30">
      <c r="A524" s="170" t="s">
        <v>18</v>
      </c>
      <c r="B524" s="170" t="s">
        <v>147</v>
      </c>
      <c r="C524" s="170" t="s">
        <v>725</v>
      </c>
      <c r="D524" s="170" t="s">
        <v>726</v>
      </c>
      <c r="E524" s="170" t="s">
        <v>22</v>
      </c>
      <c r="F524" s="170" t="s">
        <v>31</v>
      </c>
      <c r="G524" s="180">
        <v>0.11</v>
      </c>
      <c r="H524" s="180">
        <f t="shared" si="78"/>
        <v>0.11</v>
      </c>
      <c r="I524" s="181"/>
    </row>
    <row r="525" spans="1:9" ht="30">
      <c r="A525" s="170" t="s">
        <v>18</v>
      </c>
      <c r="B525" s="170" t="s">
        <v>147</v>
      </c>
      <c r="C525" s="170" t="s">
        <v>727</v>
      </c>
      <c r="D525" s="170" t="s">
        <v>728</v>
      </c>
      <c r="E525" s="170" t="s">
        <v>22</v>
      </c>
      <c r="F525" s="170" t="s">
        <v>31</v>
      </c>
      <c r="G525" s="180">
        <v>1.43</v>
      </c>
      <c r="H525" s="180">
        <f t="shared" si="78"/>
        <v>1.43</v>
      </c>
      <c r="I525" s="181"/>
    </row>
    <row r="526" spans="1:9" ht="30">
      <c r="A526" s="170" t="s">
        <v>18</v>
      </c>
      <c r="B526" s="170" t="s">
        <v>147</v>
      </c>
      <c r="C526" s="170" t="s">
        <v>729</v>
      </c>
      <c r="D526" s="170" t="s">
        <v>730</v>
      </c>
      <c r="E526" s="170" t="s">
        <v>22</v>
      </c>
      <c r="F526" s="170" t="s">
        <v>31</v>
      </c>
      <c r="G526" s="180">
        <v>1.07</v>
      </c>
      <c r="H526" s="180">
        <f t="shared" si="78"/>
        <v>1.07</v>
      </c>
      <c r="I526" s="181"/>
    </row>
    <row r="527" spans="1:9" ht="30">
      <c r="A527" s="170" t="s">
        <v>18</v>
      </c>
      <c r="B527" s="170" t="s">
        <v>147</v>
      </c>
      <c r="C527" s="170" t="s">
        <v>731</v>
      </c>
      <c r="D527" s="170" t="s">
        <v>732</v>
      </c>
      <c r="E527" s="170" t="s">
        <v>22</v>
      </c>
      <c r="F527" s="170" t="s">
        <v>31</v>
      </c>
      <c r="G527" s="180">
        <v>4.4800000000000004</v>
      </c>
      <c r="H527" s="180">
        <f t="shared" si="78"/>
        <v>4.4800000000000004</v>
      </c>
      <c r="I527" s="181"/>
    </row>
    <row r="528" spans="1:9">
      <c r="A528" s="170" t="s">
        <v>18</v>
      </c>
      <c r="B528" s="170" t="s">
        <v>147</v>
      </c>
      <c r="C528" s="170" t="s">
        <v>822</v>
      </c>
      <c r="D528" s="170" t="s">
        <v>823</v>
      </c>
      <c r="E528" s="170" t="s">
        <v>22</v>
      </c>
      <c r="F528" s="170" t="s">
        <v>31</v>
      </c>
      <c r="G528" s="180">
        <v>25.07</v>
      </c>
      <c r="H528" s="180">
        <f t="shared" si="78"/>
        <v>25.07</v>
      </c>
      <c r="I528" s="181"/>
    </row>
    <row r="529" spans="1:9">
      <c r="A529" s="171" t="s">
        <v>36</v>
      </c>
      <c r="B529" s="171" t="s">
        <v>36</v>
      </c>
      <c r="C529" s="171" t="s">
        <v>36</v>
      </c>
      <c r="D529" s="171" t="s">
        <v>36</v>
      </c>
      <c r="E529" s="171" t="s">
        <v>36</v>
      </c>
      <c r="F529" s="171" t="s">
        <v>36</v>
      </c>
      <c r="G529" s="182" t="s">
        <v>36</v>
      </c>
      <c r="H529" s="182" t="s">
        <v>36</v>
      </c>
      <c r="I529" s="183" t="s">
        <v>36</v>
      </c>
    </row>
    <row r="530" spans="1:9" ht="45">
      <c r="A530" s="174" t="s">
        <v>151</v>
      </c>
      <c r="B530" s="174" t="s">
        <v>147</v>
      </c>
      <c r="C530" s="174" t="s">
        <v>824</v>
      </c>
      <c r="D530" s="174" t="s">
        <v>404</v>
      </c>
      <c r="E530" s="174" t="s">
        <v>158</v>
      </c>
      <c r="F530" s="174" t="s">
        <v>238</v>
      </c>
      <c r="G530" s="188">
        <f>SUM(H531:H532)</f>
        <v>0.6</v>
      </c>
      <c r="H530" s="188">
        <f>TRUNC(G530 * 1, 2)</f>
        <v>0.6</v>
      </c>
      <c r="I530" s="189"/>
    </row>
    <row r="531" spans="1:9" ht="45">
      <c r="A531" s="170" t="s">
        <v>704</v>
      </c>
      <c r="B531" s="170" t="s">
        <v>147</v>
      </c>
      <c r="C531" s="170" t="s">
        <v>825</v>
      </c>
      <c r="D531" s="170" t="s">
        <v>826</v>
      </c>
      <c r="E531" s="170" t="s">
        <v>22</v>
      </c>
      <c r="F531" s="170" t="s">
        <v>31</v>
      </c>
      <c r="G531" s="180">
        <v>0.11</v>
      </c>
      <c r="H531" s="180">
        <f t="shared" ref="H531:H532" si="79">TRUNC(F531*G531,2)</f>
        <v>0.11</v>
      </c>
      <c r="I531" s="181" t="str">
        <f>IFERROR(IF(ROUND(G531, 2) &lt;&gt; ROUND(VLOOKUP("C"&amp;C531,C:G, 5, FALSE), 2), "VALOR AUXILIAR DIVERGENTE", "OK"), "NÃO ENCONTRADO")</f>
        <v>OK</v>
      </c>
    </row>
    <row r="532" spans="1:9" ht="45">
      <c r="A532" s="170" t="s">
        <v>704</v>
      </c>
      <c r="B532" s="170" t="s">
        <v>147</v>
      </c>
      <c r="C532" s="170" t="s">
        <v>827</v>
      </c>
      <c r="D532" s="170" t="s">
        <v>828</v>
      </c>
      <c r="E532" s="170" t="s">
        <v>22</v>
      </c>
      <c r="F532" s="170" t="s">
        <v>31</v>
      </c>
      <c r="G532" s="180">
        <v>0.49</v>
      </c>
      <c r="H532" s="180">
        <f t="shared" si="79"/>
        <v>0.49</v>
      </c>
      <c r="I532" s="181" t="str">
        <f>IFERROR(IF(ROUND(G532, 2) &lt;&gt; ROUND(VLOOKUP("C"&amp;C532,C:G, 5, FALSE), 2), "VALOR AUXILIAR DIVERGENTE", "OK"), "NÃO ENCONTRADO")</f>
        <v>OK</v>
      </c>
    </row>
    <row r="533" spans="1:9">
      <c r="A533" s="171" t="s">
        <v>36</v>
      </c>
      <c r="B533" s="171" t="s">
        <v>36</v>
      </c>
      <c r="C533" s="171" t="s">
        <v>36</v>
      </c>
      <c r="D533" s="171" t="s">
        <v>36</v>
      </c>
      <c r="E533" s="171" t="s">
        <v>36</v>
      </c>
      <c r="F533" s="171" t="s">
        <v>36</v>
      </c>
      <c r="G533" s="182" t="s">
        <v>36</v>
      </c>
      <c r="H533" s="182" t="s">
        <v>36</v>
      </c>
      <c r="I533" s="183" t="s">
        <v>36</v>
      </c>
    </row>
    <row r="534" spans="1:9" ht="45">
      <c r="A534" s="174" t="s">
        <v>151</v>
      </c>
      <c r="B534" s="174" t="s">
        <v>147</v>
      </c>
      <c r="C534" s="174" t="s">
        <v>829</v>
      </c>
      <c r="D534" s="174" t="s">
        <v>407</v>
      </c>
      <c r="E534" s="174" t="s">
        <v>154</v>
      </c>
      <c r="F534" s="174" t="s">
        <v>238</v>
      </c>
      <c r="G534" s="188">
        <f>SUM(H535:H538)</f>
        <v>1.4300000000000002</v>
      </c>
      <c r="H534" s="188">
        <f>TRUNC(G534 * 1, 2)</f>
        <v>1.43</v>
      </c>
      <c r="I534" s="189"/>
    </row>
    <row r="535" spans="1:9" ht="45">
      <c r="A535" s="170" t="s">
        <v>704</v>
      </c>
      <c r="B535" s="170" t="s">
        <v>147</v>
      </c>
      <c r="C535" s="170" t="s">
        <v>830</v>
      </c>
      <c r="D535" s="170" t="s">
        <v>831</v>
      </c>
      <c r="E535" s="170" t="s">
        <v>22</v>
      </c>
      <c r="F535" s="170" t="s">
        <v>31</v>
      </c>
      <c r="G535" s="180">
        <v>0.45</v>
      </c>
      <c r="H535" s="180">
        <f t="shared" ref="H535:H538" si="80">TRUNC(F535*G535,2)</f>
        <v>0.45</v>
      </c>
      <c r="I535" s="181" t="str">
        <f>IFERROR(IF(ROUND(G535, 2) &lt;&gt; ROUND(VLOOKUP("C"&amp;C535,C:G, 5, FALSE), 2), "VALOR AUXILIAR DIVERGENTE", "OK"), "NÃO ENCONTRADO")</f>
        <v>OK</v>
      </c>
    </row>
    <row r="536" spans="1:9" ht="45">
      <c r="A536" s="170" t="s">
        <v>704</v>
      </c>
      <c r="B536" s="170" t="s">
        <v>147</v>
      </c>
      <c r="C536" s="170" t="s">
        <v>832</v>
      </c>
      <c r="D536" s="170" t="s">
        <v>833</v>
      </c>
      <c r="E536" s="170" t="s">
        <v>22</v>
      </c>
      <c r="F536" s="170" t="s">
        <v>31</v>
      </c>
      <c r="G536" s="180">
        <v>0.38</v>
      </c>
      <c r="H536" s="180">
        <f t="shared" si="80"/>
        <v>0.38</v>
      </c>
      <c r="I536" s="181" t="str">
        <f>IFERROR(IF(ROUND(G536, 2) &lt;&gt; ROUND(VLOOKUP("C"&amp;C536,C:G, 5, FALSE), 2), "VALOR AUXILIAR DIVERGENTE", "OK"), "NÃO ENCONTRADO")</f>
        <v>OK</v>
      </c>
    </row>
    <row r="537" spans="1:9" ht="45">
      <c r="A537" s="170" t="s">
        <v>704</v>
      </c>
      <c r="B537" s="170" t="s">
        <v>147</v>
      </c>
      <c r="C537" s="170" t="s">
        <v>825</v>
      </c>
      <c r="D537" s="170" t="s">
        <v>826</v>
      </c>
      <c r="E537" s="170" t="s">
        <v>22</v>
      </c>
      <c r="F537" s="170" t="s">
        <v>31</v>
      </c>
      <c r="G537" s="180">
        <v>0.11</v>
      </c>
      <c r="H537" s="180">
        <f t="shared" si="80"/>
        <v>0.11</v>
      </c>
      <c r="I537" s="181" t="str">
        <f>IFERROR(IF(ROUND(G537, 2) &lt;&gt; ROUND(VLOOKUP("C"&amp;C537,C:G, 5, FALSE), 2), "VALOR AUXILIAR DIVERGENTE", "OK"), "NÃO ENCONTRADO")</f>
        <v>OK</v>
      </c>
    </row>
    <row r="538" spans="1:9" ht="45">
      <c r="A538" s="170" t="s">
        <v>704</v>
      </c>
      <c r="B538" s="170" t="s">
        <v>147</v>
      </c>
      <c r="C538" s="170" t="s">
        <v>827</v>
      </c>
      <c r="D538" s="170" t="s">
        <v>828</v>
      </c>
      <c r="E538" s="170" t="s">
        <v>22</v>
      </c>
      <c r="F538" s="170" t="s">
        <v>31</v>
      </c>
      <c r="G538" s="180">
        <v>0.49</v>
      </c>
      <c r="H538" s="180">
        <f t="shared" si="80"/>
        <v>0.49</v>
      </c>
      <c r="I538" s="181" t="str">
        <f>IFERROR(IF(ROUND(G538, 2) &lt;&gt; ROUND(VLOOKUP("C"&amp;C538,C:G, 5, FALSE), 2), "VALOR AUXILIAR DIVERGENTE", "OK"), "NÃO ENCONTRADO")</f>
        <v>OK</v>
      </c>
    </row>
    <row r="539" spans="1:9">
      <c r="A539" s="171" t="s">
        <v>36</v>
      </c>
      <c r="B539" s="171" t="s">
        <v>36</v>
      </c>
      <c r="C539" s="171" t="s">
        <v>36</v>
      </c>
      <c r="D539" s="171" t="s">
        <v>36</v>
      </c>
      <c r="E539" s="171" t="s">
        <v>36</v>
      </c>
      <c r="F539" s="171" t="s">
        <v>36</v>
      </c>
      <c r="G539" s="182" t="s">
        <v>36</v>
      </c>
      <c r="H539" s="182" t="s">
        <v>36</v>
      </c>
      <c r="I539" s="183" t="s">
        <v>36</v>
      </c>
    </row>
    <row r="540" spans="1:9" ht="30">
      <c r="A540" s="174" t="s">
        <v>151</v>
      </c>
      <c r="B540" s="174" t="s">
        <v>10</v>
      </c>
      <c r="C540" s="174" t="s">
        <v>835</v>
      </c>
      <c r="D540" s="174" t="s">
        <v>431</v>
      </c>
      <c r="E540" s="174" t="s">
        <v>14</v>
      </c>
      <c r="F540" s="174" t="s">
        <v>238</v>
      </c>
      <c r="G540" s="188">
        <f>ROUND(SUM(H541:H545),2)</f>
        <v>55.3</v>
      </c>
      <c r="H540" s="188">
        <f>TRUNC(G540 * 1, 2)</f>
        <v>55.3</v>
      </c>
      <c r="I540" s="189"/>
    </row>
    <row r="541" spans="1:9" ht="30">
      <c r="A541" s="170" t="s">
        <v>18</v>
      </c>
      <c r="B541" s="170" t="s">
        <v>10</v>
      </c>
      <c r="C541" s="170" t="s">
        <v>836</v>
      </c>
      <c r="D541" s="170" t="s">
        <v>837</v>
      </c>
      <c r="E541" s="170" t="s">
        <v>22</v>
      </c>
      <c r="F541" s="170" t="s">
        <v>838</v>
      </c>
      <c r="G541" s="180">
        <v>34.83</v>
      </c>
      <c r="H541" s="180">
        <f t="shared" ref="H541:H545" si="81">ROUND(F541*G541,2)</f>
        <v>20.9</v>
      </c>
      <c r="I541" s="181"/>
    </row>
    <row r="542" spans="1:9" ht="30">
      <c r="A542" s="170" t="s">
        <v>18</v>
      </c>
      <c r="B542" s="170" t="s">
        <v>10</v>
      </c>
      <c r="C542" s="170" t="s">
        <v>839</v>
      </c>
      <c r="D542" s="170" t="s">
        <v>840</v>
      </c>
      <c r="E542" s="170" t="s">
        <v>22</v>
      </c>
      <c r="F542" s="170" t="s">
        <v>838</v>
      </c>
      <c r="G542" s="180">
        <v>23.9</v>
      </c>
      <c r="H542" s="180">
        <f t="shared" si="81"/>
        <v>14.34</v>
      </c>
      <c r="I542" s="181"/>
    </row>
    <row r="543" spans="1:9" ht="30">
      <c r="A543" s="170" t="s">
        <v>18</v>
      </c>
      <c r="B543" s="170" t="s">
        <v>10</v>
      </c>
      <c r="C543" s="170" t="s">
        <v>841</v>
      </c>
      <c r="D543" s="170" t="s">
        <v>842</v>
      </c>
      <c r="E543" s="170" t="s">
        <v>446</v>
      </c>
      <c r="F543" s="170" t="s">
        <v>480</v>
      </c>
      <c r="G543" s="180">
        <v>2.27</v>
      </c>
      <c r="H543" s="180">
        <f t="shared" si="81"/>
        <v>0.68</v>
      </c>
      <c r="I543" s="181"/>
    </row>
    <row r="544" spans="1:9" ht="60">
      <c r="A544" s="170" t="s">
        <v>18</v>
      </c>
      <c r="B544" s="170" t="s">
        <v>10</v>
      </c>
      <c r="C544" s="170" t="s">
        <v>843</v>
      </c>
      <c r="D544" s="170" t="s">
        <v>844</v>
      </c>
      <c r="E544" s="170" t="s">
        <v>375</v>
      </c>
      <c r="F544" s="170" t="s">
        <v>230</v>
      </c>
      <c r="G544" s="180">
        <v>42.1</v>
      </c>
      <c r="H544" s="180">
        <f t="shared" si="81"/>
        <v>10.53</v>
      </c>
      <c r="I544" s="181"/>
    </row>
    <row r="545" spans="1:9" ht="60">
      <c r="A545" s="170" t="s">
        <v>18</v>
      </c>
      <c r="B545" s="170" t="s">
        <v>10</v>
      </c>
      <c r="C545" s="170" t="s">
        <v>845</v>
      </c>
      <c r="D545" s="170" t="s">
        <v>846</v>
      </c>
      <c r="E545" s="170" t="s">
        <v>375</v>
      </c>
      <c r="F545" s="170" t="s">
        <v>92</v>
      </c>
      <c r="G545" s="180">
        <v>44.25</v>
      </c>
      <c r="H545" s="180">
        <f t="shared" si="81"/>
        <v>8.85</v>
      </c>
      <c r="I545" s="181"/>
    </row>
    <row r="546" spans="1:9">
      <c r="A546" s="171" t="s">
        <v>36</v>
      </c>
      <c r="B546" s="171" t="s">
        <v>36</v>
      </c>
      <c r="C546" s="171" t="s">
        <v>36</v>
      </c>
      <c r="D546" s="171" t="s">
        <v>36</v>
      </c>
      <c r="E546" s="171" t="s">
        <v>36</v>
      </c>
      <c r="F546" s="171" t="s">
        <v>36</v>
      </c>
      <c r="G546" s="182" t="s">
        <v>36</v>
      </c>
      <c r="H546" s="182" t="s">
        <v>36</v>
      </c>
      <c r="I546" s="183" t="s">
        <v>36</v>
      </c>
    </row>
    <row r="547" spans="1:9" ht="30">
      <c r="A547" s="174" t="s">
        <v>151</v>
      </c>
      <c r="B547" s="174" t="s">
        <v>10</v>
      </c>
      <c r="C547" s="174" t="s">
        <v>847</v>
      </c>
      <c r="D547" s="174" t="s">
        <v>434</v>
      </c>
      <c r="E547" s="174" t="s">
        <v>34</v>
      </c>
      <c r="F547" s="174" t="s">
        <v>238</v>
      </c>
      <c r="G547" s="188">
        <f>ROUND(SUM(H548:H554),2)</f>
        <v>140.1</v>
      </c>
      <c r="H547" s="188">
        <f>TRUNC(G547 * 1, 2)</f>
        <v>140.1</v>
      </c>
      <c r="I547" s="189"/>
    </row>
    <row r="548" spans="1:9" ht="30">
      <c r="A548" s="170" t="s">
        <v>18</v>
      </c>
      <c r="B548" s="170" t="s">
        <v>10</v>
      </c>
      <c r="C548" s="170" t="s">
        <v>848</v>
      </c>
      <c r="D548" s="170" t="s">
        <v>849</v>
      </c>
      <c r="E548" s="170" t="s">
        <v>22</v>
      </c>
      <c r="F548" s="170" t="s">
        <v>850</v>
      </c>
      <c r="G548" s="180">
        <v>29.08</v>
      </c>
      <c r="H548" s="180">
        <f t="shared" ref="H548:H554" si="82">ROUND(F548*G548,2)</f>
        <v>3.35</v>
      </c>
      <c r="I548" s="181"/>
    </row>
    <row r="549" spans="1:9" ht="30">
      <c r="A549" s="170" t="s">
        <v>18</v>
      </c>
      <c r="B549" s="170" t="s">
        <v>10</v>
      </c>
      <c r="C549" s="170" t="s">
        <v>851</v>
      </c>
      <c r="D549" s="170" t="s">
        <v>852</v>
      </c>
      <c r="E549" s="170" t="s">
        <v>22</v>
      </c>
      <c r="F549" s="170" t="s">
        <v>850</v>
      </c>
      <c r="G549" s="180">
        <v>23.9</v>
      </c>
      <c r="H549" s="180">
        <f t="shared" si="82"/>
        <v>2.75</v>
      </c>
      <c r="I549" s="181"/>
    </row>
    <row r="550" spans="1:9" ht="30">
      <c r="A550" s="170" t="s">
        <v>18</v>
      </c>
      <c r="B550" s="170" t="s">
        <v>10</v>
      </c>
      <c r="C550" s="170" t="s">
        <v>292</v>
      </c>
      <c r="D550" s="170" t="s">
        <v>293</v>
      </c>
      <c r="E550" s="170" t="s">
        <v>22</v>
      </c>
      <c r="F550" s="170" t="s">
        <v>853</v>
      </c>
      <c r="G550" s="180">
        <v>29.08</v>
      </c>
      <c r="H550" s="180">
        <f t="shared" si="82"/>
        <v>10.47</v>
      </c>
      <c r="I550" s="181"/>
    </row>
    <row r="551" spans="1:9" ht="30">
      <c r="A551" s="170" t="s">
        <v>18</v>
      </c>
      <c r="B551" s="170" t="s">
        <v>10</v>
      </c>
      <c r="C551" s="170" t="s">
        <v>168</v>
      </c>
      <c r="D551" s="170" t="s">
        <v>169</v>
      </c>
      <c r="E551" s="170" t="s">
        <v>22</v>
      </c>
      <c r="F551" s="170" t="s">
        <v>854</v>
      </c>
      <c r="G551" s="180">
        <v>23.9</v>
      </c>
      <c r="H551" s="180">
        <f t="shared" si="82"/>
        <v>75.77</v>
      </c>
      <c r="I551" s="181"/>
    </row>
    <row r="552" spans="1:9" ht="30">
      <c r="A552" s="170" t="s">
        <v>18</v>
      </c>
      <c r="B552" s="170" t="s">
        <v>10</v>
      </c>
      <c r="C552" s="170" t="s">
        <v>855</v>
      </c>
      <c r="D552" s="170" t="s">
        <v>856</v>
      </c>
      <c r="E552" s="170" t="s">
        <v>133</v>
      </c>
      <c r="F552" s="170" t="s">
        <v>857</v>
      </c>
      <c r="G552" s="180">
        <v>6.27</v>
      </c>
      <c r="H552" s="180">
        <f t="shared" si="82"/>
        <v>8.85</v>
      </c>
      <c r="I552" s="181"/>
    </row>
    <row r="553" spans="1:9" ht="30">
      <c r="A553" s="170" t="s">
        <v>18</v>
      </c>
      <c r="B553" s="170" t="s">
        <v>10</v>
      </c>
      <c r="C553" s="170" t="s">
        <v>859</v>
      </c>
      <c r="D553" s="170" t="s">
        <v>860</v>
      </c>
      <c r="E553" s="170" t="s">
        <v>166</v>
      </c>
      <c r="F553" s="170" t="s">
        <v>861</v>
      </c>
      <c r="G553" s="180">
        <v>545.45000000000005</v>
      </c>
      <c r="H553" s="180">
        <f t="shared" si="82"/>
        <v>38.51</v>
      </c>
      <c r="I553" s="181"/>
    </row>
    <row r="554" spans="1:9" ht="30">
      <c r="A554" s="170" t="s">
        <v>18</v>
      </c>
      <c r="B554" s="170" t="s">
        <v>10</v>
      </c>
      <c r="C554" s="170" t="s">
        <v>862</v>
      </c>
      <c r="D554" s="170" t="s">
        <v>863</v>
      </c>
      <c r="E554" s="170" t="s">
        <v>133</v>
      </c>
      <c r="F554" s="170" t="s">
        <v>864</v>
      </c>
      <c r="G554" s="180">
        <v>13.75</v>
      </c>
      <c r="H554" s="180">
        <f t="shared" si="82"/>
        <v>0.4</v>
      </c>
      <c r="I554" s="181"/>
    </row>
    <row r="555" spans="1:9">
      <c r="A555" s="171" t="s">
        <v>36</v>
      </c>
      <c r="B555" s="171" t="s">
        <v>36</v>
      </c>
      <c r="C555" s="171" t="s">
        <v>36</v>
      </c>
      <c r="D555" s="171" t="s">
        <v>36</v>
      </c>
      <c r="E555" s="171" t="s">
        <v>36</v>
      </c>
      <c r="F555" s="171" t="s">
        <v>36</v>
      </c>
      <c r="G555" s="182" t="s">
        <v>36</v>
      </c>
      <c r="H555" s="182" t="s">
        <v>36</v>
      </c>
      <c r="I555" s="183" t="s">
        <v>36</v>
      </c>
    </row>
    <row r="556" spans="1:9" ht="30">
      <c r="A556" s="174" t="s">
        <v>151</v>
      </c>
      <c r="B556" s="174" t="s">
        <v>147</v>
      </c>
      <c r="C556" s="174" t="s">
        <v>865</v>
      </c>
      <c r="D556" s="174" t="s">
        <v>436</v>
      </c>
      <c r="E556" s="174" t="s">
        <v>22</v>
      </c>
      <c r="F556" s="174" t="s">
        <v>238</v>
      </c>
      <c r="G556" s="188">
        <f>SUM(H557:H564)</f>
        <v>37.730000000000004</v>
      </c>
      <c r="H556" s="188">
        <f>TRUNC(G556 * 1, 2)</f>
        <v>37.729999999999997</v>
      </c>
      <c r="I556" s="189"/>
    </row>
    <row r="557" spans="1:9" ht="30">
      <c r="A557" s="170" t="s">
        <v>704</v>
      </c>
      <c r="B557" s="170" t="s">
        <v>147</v>
      </c>
      <c r="C557" s="170" t="s">
        <v>866</v>
      </c>
      <c r="D557" s="170" t="s">
        <v>867</v>
      </c>
      <c r="E557" s="170" t="s">
        <v>22</v>
      </c>
      <c r="F557" s="170" t="s">
        <v>31</v>
      </c>
      <c r="G557" s="180">
        <v>0.32</v>
      </c>
      <c r="H557" s="180">
        <f t="shared" ref="H557:H564" si="83">TRUNC(F557*G557,2)</f>
        <v>0.32</v>
      </c>
      <c r="I557" s="181" t="str">
        <f>IFERROR(IF(ROUND(G557, 2) &lt;&gt; ROUND(VLOOKUP("C"&amp;C557,C:G, 5, FALSE), 2), "VALOR AUXILIAR DIVERGENTE", "OK"), "NÃO ENCONTRADO")</f>
        <v>OK</v>
      </c>
    </row>
    <row r="558" spans="1:9" ht="30">
      <c r="A558" s="170" t="s">
        <v>18</v>
      </c>
      <c r="B558" s="170" t="s">
        <v>147</v>
      </c>
      <c r="C558" s="170" t="s">
        <v>721</v>
      </c>
      <c r="D558" s="170" t="s">
        <v>722</v>
      </c>
      <c r="E558" s="170" t="s">
        <v>22</v>
      </c>
      <c r="F558" s="170" t="s">
        <v>31</v>
      </c>
      <c r="G558" s="180">
        <v>1.47</v>
      </c>
      <c r="H558" s="180">
        <f t="shared" si="83"/>
        <v>1.47</v>
      </c>
      <c r="I558" s="181"/>
    </row>
    <row r="559" spans="1:9" ht="30">
      <c r="A559" s="170" t="s">
        <v>18</v>
      </c>
      <c r="B559" s="170" t="s">
        <v>147</v>
      </c>
      <c r="C559" s="170" t="s">
        <v>723</v>
      </c>
      <c r="D559" s="170" t="s">
        <v>724</v>
      </c>
      <c r="E559" s="170" t="s">
        <v>22</v>
      </c>
      <c r="F559" s="170" t="s">
        <v>31</v>
      </c>
      <c r="G559" s="180">
        <v>0.73</v>
      </c>
      <c r="H559" s="180">
        <f t="shared" si="83"/>
        <v>0.73</v>
      </c>
      <c r="I559" s="181"/>
    </row>
    <row r="560" spans="1:9" ht="30">
      <c r="A560" s="170" t="s">
        <v>18</v>
      </c>
      <c r="B560" s="170" t="s">
        <v>147</v>
      </c>
      <c r="C560" s="170" t="s">
        <v>725</v>
      </c>
      <c r="D560" s="170" t="s">
        <v>726</v>
      </c>
      <c r="E560" s="170" t="s">
        <v>22</v>
      </c>
      <c r="F560" s="170" t="s">
        <v>31</v>
      </c>
      <c r="G560" s="180">
        <v>0.11</v>
      </c>
      <c r="H560" s="180">
        <f t="shared" si="83"/>
        <v>0.11</v>
      </c>
      <c r="I560" s="181"/>
    </row>
    <row r="561" spans="1:9" ht="30">
      <c r="A561" s="170" t="s">
        <v>18</v>
      </c>
      <c r="B561" s="170" t="s">
        <v>147</v>
      </c>
      <c r="C561" s="170" t="s">
        <v>727</v>
      </c>
      <c r="D561" s="170" t="s">
        <v>728</v>
      </c>
      <c r="E561" s="170" t="s">
        <v>22</v>
      </c>
      <c r="F561" s="170" t="s">
        <v>31</v>
      </c>
      <c r="G561" s="180">
        <v>1.43</v>
      </c>
      <c r="H561" s="180">
        <f t="shared" si="83"/>
        <v>1.43</v>
      </c>
      <c r="I561" s="181"/>
    </row>
    <row r="562" spans="1:9" ht="30">
      <c r="A562" s="170" t="s">
        <v>18</v>
      </c>
      <c r="B562" s="170" t="s">
        <v>147</v>
      </c>
      <c r="C562" s="170" t="s">
        <v>729</v>
      </c>
      <c r="D562" s="170" t="s">
        <v>730</v>
      </c>
      <c r="E562" s="170" t="s">
        <v>22</v>
      </c>
      <c r="F562" s="170" t="s">
        <v>31</v>
      </c>
      <c r="G562" s="180">
        <v>1.07</v>
      </c>
      <c r="H562" s="180">
        <f t="shared" si="83"/>
        <v>1.07</v>
      </c>
      <c r="I562" s="181"/>
    </row>
    <row r="563" spans="1:9" ht="30">
      <c r="A563" s="170" t="s">
        <v>18</v>
      </c>
      <c r="B563" s="170" t="s">
        <v>147</v>
      </c>
      <c r="C563" s="170" t="s">
        <v>731</v>
      </c>
      <c r="D563" s="170" t="s">
        <v>732</v>
      </c>
      <c r="E563" s="170" t="s">
        <v>22</v>
      </c>
      <c r="F563" s="170" t="s">
        <v>31</v>
      </c>
      <c r="G563" s="180">
        <v>4.4800000000000004</v>
      </c>
      <c r="H563" s="180">
        <f t="shared" si="83"/>
        <v>4.4800000000000004</v>
      </c>
      <c r="I563" s="181"/>
    </row>
    <row r="564" spans="1:9">
      <c r="A564" s="170" t="s">
        <v>18</v>
      </c>
      <c r="B564" s="170" t="s">
        <v>147</v>
      </c>
      <c r="C564" s="170" t="s">
        <v>868</v>
      </c>
      <c r="D564" s="170" t="s">
        <v>869</v>
      </c>
      <c r="E564" s="170" t="s">
        <v>22</v>
      </c>
      <c r="F564" s="170" t="s">
        <v>31</v>
      </c>
      <c r="G564" s="180">
        <v>28.12</v>
      </c>
      <c r="H564" s="180">
        <f t="shared" si="83"/>
        <v>28.12</v>
      </c>
      <c r="I564" s="181"/>
    </row>
    <row r="565" spans="1:9">
      <c r="A565" s="171" t="s">
        <v>36</v>
      </c>
      <c r="B565" s="171" t="s">
        <v>36</v>
      </c>
      <c r="C565" s="171" t="s">
        <v>36</v>
      </c>
      <c r="D565" s="171" t="s">
        <v>36</v>
      </c>
      <c r="E565" s="171" t="s">
        <v>36</v>
      </c>
      <c r="F565" s="171" t="s">
        <v>36</v>
      </c>
      <c r="G565" s="182" t="s">
        <v>36</v>
      </c>
      <c r="H565" s="182" t="s">
        <v>36</v>
      </c>
      <c r="I565" s="183" t="s">
        <v>36</v>
      </c>
    </row>
    <row r="566" spans="1:9" ht="30">
      <c r="A566" s="174" t="s">
        <v>151</v>
      </c>
      <c r="B566" s="174" t="s">
        <v>147</v>
      </c>
      <c r="C566" s="174" t="s">
        <v>870</v>
      </c>
      <c r="D566" s="174" t="s">
        <v>439</v>
      </c>
      <c r="E566" s="174" t="s">
        <v>22</v>
      </c>
      <c r="F566" s="174" t="s">
        <v>238</v>
      </c>
      <c r="G566" s="188">
        <f>SUM(H567:H574)</f>
        <v>34.64</v>
      </c>
      <c r="H566" s="188">
        <f>TRUNC(G566 * 1, 2)</f>
        <v>34.64</v>
      </c>
      <c r="I566" s="189"/>
    </row>
    <row r="567" spans="1:9" ht="45">
      <c r="A567" s="170" t="s">
        <v>704</v>
      </c>
      <c r="B567" s="170" t="s">
        <v>147</v>
      </c>
      <c r="C567" s="170" t="s">
        <v>871</v>
      </c>
      <c r="D567" s="170" t="s">
        <v>872</v>
      </c>
      <c r="E567" s="170" t="s">
        <v>22</v>
      </c>
      <c r="F567" s="170" t="s">
        <v>31</v>
      </c>
      <c r="G567" s="180">
        <v>0.28000000000000003</v>
      </c>
      <c r="H567" s="180">
        <f t="shared" ref="H567:H574" si="84">TRUNC(F567*G567,2)</f>
        <v>0.28000000000000003</v>
      </c>
      <c r="I567" s="181" t="str">
        <f>IFERROR(IF(ROUND(G567, 2) &lt;&gt; ROUND(VLOOKUP("C"&amp;C567,C:G, 5, FALSE), 2), "VALOR AUXILIAR DIVERGENTE", "OK"), "NÃO ENCONTRADO")</f>
        <v>OK</v>
      </c>
    </row>
    <row r="568" spans="1:9" ht="30">
      <c r="A568" s="170" t="s">
        <v>18</v>
      </c>
      <c r="B568" s="170" t="s">
        <v>147</v>
      </c>
      <c r="C568" s="170" t="s">
        <v>721</v>
      </c>
      <c r="D568" s="170" t="s">
        <v>722</v>
      </c>
      <c r="E568" s="170" t="s">
        <v>22</v>
      </c>
      <c r="F568" s="170" t="s">
        <v>31</v>
      </c>
      <c r="G568" s="180">
        <v>1.47</v>
      </c>
      <c r="H568" s="180">
        <f t="shared" si="84"/>
        <v>1.47</v>
      </c>
      <c r="I568" s="181"/>
    </row>
    <row r="569" spans="1:9" ht="30">
      <c r="A569" s="170" t="s">
        <v>18</v>
      </c>
      <c r="B569" s="170" t="s">
        <v>147</v>
      </c>
      <c r="C569" s="170" t="s">
        <v>723</v>
      </c>
      <c r="D569" s="170" t="s">
        <v>724</v>
      </c>
      <c r="E569" s="170" t="s">
        <v>22</v>
      </c>
      <c r="F569" s="170" t="s">
        <v>31</v>
      </c>
      <c r="G569" s="180">
        <v>0.73</v>
      </c>
      <c r="H569" s="180">
        <f t="shared" si="84"/>
        <v>0.73</v>
      </c>
      <c r="I569" s="181"/>
    </row>
    <row r="570" spans="1:9" ht="30">
      <c r="A570" s="170" t="s">
        <v>18</v>
      </c>
      <c r="B570" s="170" t="s">
        <v>147</v>
      </c>
      <c r="C570" s="170" t="s">
        <v>725</v>
      </c>
      <c r="D570" s="170" t="s">
        <v>726</v>
      </c>
      <c r="E570" s="170" t="s">
        <v>22</v>
      </c>
      <c r="F570" s="170" t="s">
        <v>31</v>
      </c>
      <c r="G570" s="180">
        <v>0.11</v>
      </c>
      <c r="H570" s="180">
        <f t="shared" si="84"/>
        <v>0.11</v>
      </c>
      <c r="I570" s="181"/>
    </row>
    <row r="571" spans="1:9" ht="30">
      <c r="A571" s="170" t="s">
        <v>18</v>
      </c>
      <c r="B571" s="170" t="s">
        <v>147</v>
      </c>
      <c r="C571" s="170" t="s">
        <v>727</v>
      </c>
      <c r="D571" s="170" t="s">
        <v>728</v>
      </c>
      <c r="E571" s="170" t="s">
        <v>22</v>
      </c>
      <c r="F571" s="170" t="s">
        <v>31</v>
      </c>
      <c r="G571" s="180">
        <v>1.43</v>
      </c>
      <c r="H571" s="180">
        <f t="shared" si="84"/>
        <v>1.43</v>
      </c>
      <c r="I571" s="181"/>
    </row>
    <row r="572" spans="1:9" ht="30">
      <c r="A572" s="170" t="s">
        <v>18</v>
      </c>
      <c r="B572" s="170" t="s">
        <v>147</v>
      </c>
      <c r="C572" s="170" t="s">
        <v>729</v>
      </c>
      <c r="D572" s="170" t="s">
        <v>730</v>
      </c>
      <c r="E572" s="170" t="s">
        <v>22</v>
      </c>
      <c r="F572" s="170" t="s">
        <v>31</v>
      </c>
      <c r="G572" s="180">
        <v>1.07</v>
      </c>
      <c r="H572" s="180">
        <f t="shared" si="84"/>
        <v>1.07</v>
      </c>
      <c r="I572" s="181"/>
    </row>
    <row r="573" spans="1:9" ht="30">
      <c r="A573" s="170" t="s">
        <v>18</v>
      </c>
      <c r="B573" s="170" t="s">
        <v>147</v>
      </c>
      <c r="C573" s="170" t="s">
        <v>731</v>
      </c>
      <c r="D573" s="170" t="s">
        <v>732</v>
      </c>
      <c r="E573" s="170" t="s">
        <v>22</v>
      </c>
      <c r="F573" s="170" t="s">
        <v>31</v>
      </c>
      <c r="G573" s="180">
        <v>4.4800000000000004</v>
      </c>
      <c r="H573" s="180">
        <f t="shared" si="84"/>
        <v>4.4800000000000004</v>
      </c>
      <c r="I573" s="181"/>
    </row>
    <row r="574" spans="1:9">
      <c r="A574" s="170" t="s">
        <v>18</v>
      </c>
      <c r="B574" s="170" t="s">
        <v>147</v>
      </c>
      <c r="C574" s="170" t="s">
        <v>276</v>
      </c>
      <c r="D574" s="170" t="s">
        <v>873</v>
      </c>
      <c r="E574" s="170" t="s">
        <v>22</v>
      </c>
      <c r="F574" s="170" t="s">
        <v>31</v>
      </c>
      <c r="G574" s="180">
        <v>25.07</v>
      </c>
      <c r="H574" s="180">
        <f t="shared" si="84"/>
        <v>25.07</v>
      </c>
      <c r="I574" s="181"/>
    </row>
    <row r="575" spans="1:9">
      <c r="A575" s="171" t="s">
        <v>36</v>
      </c>
      <c r="B575" s="171" t="s">
        <v>36</v>
      </c>
      <c r="C575" s="171" t="s">
        <v>36</v>
      </c>
      <c r="D575" s="171" t="s">
        <v>36</v>
      </c>
      <c r="E575" s="171" t="s">
        <v>36</v>
      </c>
      <c r="F575" s="171" t="s">
        <v>36</v>
      </c>
      <c r="G575" s="182" t="s">
        <v>36</v>
      </c>
      <c r="H575" s="182" t="s">
        <v>36</v>
      </c>
      <c r="I575" s="183" t="s">
        <v>36</v>
      </c>
    </row>
    <row r="576" spans="1:9" ht="30">
      <c r="A576" s="174" t="s">
        <v>151</v>
      </c>
      <c r="B576" s="174" t="s">
        <v>147</v>
      </c>
      <c r="C576" s="174" t="s">
        <v>874</v>
      </c>
      <c r="D576" s="174" t="s">
        <v>442</v>
      </c>
      <c r="E576" s="174" t="s">
        <v>22</v>
      </c>
      <c r="F576" s="174" t="s">
        <v>238</v>
      </c>
      <c r="G576" s="188">
        <f>SUM(H577:H584)</f>
        <v>38.83</v>
      </c>
      <c r="H576" s="188">
        <f>TRUNC(G576 * 1, 2)</f>
        <v>38.83</v>
      </c>
      <c r="I576" s="189"/>
    </row>
    <row r="577" spans="1:9" ht="30">
      <c r="A577" s="170" t="s">
        <v>704</v>
      </c>
      <c r="B577" s="170" t="s">
        <v>147</v>
      </c>
      <c r="C577" s="170" t="s">
        <v>875</v>
      </c>
      <c r="D577" s="170" t="s">
        <v>876</v>
      </c>
      <c r="E577" s="170" t="s">
        <v>22</v>
      </c>
      <c r="F577" s="170" t="s">
        <v>31</v>
      </c>
      <c r="G577" s="180">
        <v>0.4</v>
      </c>
      <c r="H577" s="180">
        <f t="shared" ref="H577:H584" si="85">TRUNC(F577*G577,2)</f>
        <v>0.4</v>
      </c>
      <c r="I577" s="181" t="str">
        <f>IFERROR(IF(ROUND(G577, 2) &lt;&gt; ROUND(VLOOKUP("C"&amp;C577,C:G, 5, FALSE), 2), "VALOR AUXILIAR DIVERGENTE", "OK"), "NÃO ENCONTRADO")</f>
        <v>OK</v>
      </c>
    </row>
    <row r="578" spans="1:9" ht="30">
      <c r="A578" s="170" t="s">
        <v>18</v>
      </c>
      <c r="B578" s="170" t="s">
        <v>147</v>
      </c>
      <c r="C578" s="170" t="s">
        <v>878</v>
      </c>
      <c r="D578" s="170" t="s">
        <v>879</v>
      </c>
      <c r="E578" s="170" t="s">
        <v>22</v>
      </c>
      <c r="F578" s="170" t="s">
        <v>31</v>
      </c>
      <c r="G578" s="180">
        <v>1.87</v>
      </c>
      <c r="H578" s="180">
        <f t="shared" si="85"/>
        <v>1.87</v>
      </c>
      <c r="I578" s="181"/>
    </row>
    <row r="579" spans="1:9" ht="30">
      <c r="A579" s="170" t="s">
        <v>18</v>
      </c>
      <c r="B579" s="170" t="s">
        <v>147</v>
      </c>
      <c r="C579" s="170" t="s">
        <v>880</v>
      </c>
      <c r="D579" s="170" t="s">
        <v>881</v>
      </c>
      <c r="E579" s="170" t="s">
        <v>22</v>
      </c>
      <c r="F579" s="170" t="s">
        <v>31</v>
      </c>
      <c r="G579" s="180">
        <v>2.08</v>
      </c>
      <c r="H579" s="180">
        <f t="shared" si="85"/>
        <v>2.08</v>
      </c>
      <c r="I579" s="181"/>
    </row>
    <row r="580" spans="1:9" ht="30">
      <c r="A580" s="170" t="s">
        <v>18</v>
      </c>
      <c r="B580" s="170" t="s">
        <v>147</v>
      </c>
      <c r="C580" s="170" t="s">
        <v>725</v>
      </c>
      <c r="D580" s="170" t="s">
        <v>726</v>
      </c>
      <c r="E580" s="170" t="s">
        <v>22</v>
      </c>
      <c r="F580" s="170" t="s">
        <v>31</v>
      </c>
      <c r="G580" s="180">
        <v>0.11</v>
      </c>
      <c r="H580" s="180">
        <f t="shared" si="85"/>
        <v>0.11</v>
      </c>
      <c r="I580" s="181"/>
    </row>
    <row r="581" spans="1:9" ht="30">
      <c r="A581" s="170" t="s">
        <v>18</v>
      </c>
      <c r="B581" s="170" t="s">
        <v>147</v>
      </c>
      <c r="C581" s="170" t="s">
        <v>727</v>
      </c>
      <c r="D581" s="170" t="s">
        <v>728</v>
      </c>
      <c r="E581" s="170" t="s">
        <v>22</v>
      </c>
      <c r="F581" s="170" t="s">
        <v>31</v>
      </c>
      <c r="G581" s="180">
        <v>1.43</v>
      </c>
      <c r="H581" s="180">
        <f t="shared" si="85"/>
        <v>1.43</v>
      </c>
      <c r="I581" s="181"/>
    </row>
    <row r="582" spans="1:9" ht="30">
      <c r="A582" s="170" t="s">
        <v>18</v>
      </c>
      <c r="B582" s="170" t="s">
        <v>147</v>
      </c>
      <c r="C582" s="170" t="s">
        <v>729</v>
      </c>
      <c r="D582" s="170" t="s">
        <v>730</v>
      </c>
      <c r="E582" s="170" t="s">
        <v>22</v>
      </c>
      <c r="F582" s="170" t="s">
        <v>31</v>
      </c>
      <c r="G582" s="180">
        <v>1.07</v>
      </c>
      <c r="H582" s="180">
        <f t="shared" si="85"/>
        <v>1.07</v>
      </c>
      <c r="I582" s="181"/>
    </row>
    <row r="583" spans="1:9" ht="30">
      <c r="A583" s="170" t="s">
        <v>18</v>
      </c>
      <c r="B583" s="170" t="s">
        <v>147</v>
      </c>
      <c r="C583" s="170" t="s">
        <v>731</v>
      </c>
      <c r="D583" s="170" t="s">
        <v>732</v>
      </c>
      <c r="E583" s="170" t="s">
        <v>22</v>
      </c>
      <c r="F583" s="170" t="s">
        <v>31</v>
      </c>
      <c r="G583" s="180">
        <v>4.4800000000000004</v>
      </c>
      <c r="H583" s="180">
        <f t="shared" si="85"/>
        <v>4.4800000000000004</v>
      </c>
      <c r="I583" s="181"/>
    </row>
    <row r="584" spans="1:9">
      <c r="A584" s="170" t="s">
        <v>18</v>
      </c>
      <c r="B584" s="170" t="s">
        <v>147</v>
      </c>
      <c r="C584" s="170" t="s">
        <v>882</v>
      </c>
      <c r="D584" s="170" t="s">
        <v>883</v>
      </c>
      <c r="E584" s="170" t="s">
        <v>22</v>
      </c>
      <c r="F584" s="170" t="s">
        <v>31</v>
      </c>
      <c r="G584" s="180">
        <v>27.39</v>
      </c>
      <c r="H584" s="180">
        <f t="shared" si="85"/>
        <v>27.39</v>
      </c>
      <c r="I584" s="181"/>
    </row>
    <row r="585" spans="1:9">
      <c r="A585" s="171" t="s">
        <v>36</v>
      </c>
      <c r="B585" s="171" t="s">
        <v>36</v>
      </c>
      <c r="C585" s="171" t="s">
        <v>36</v>
      </c>
      <c r="D585" s="171" t="s">
        <v>36</v>
      </c>
      <c r="E585" s="171" t="s">
        <v>36</v>
      </c>
      <c r="F585" s="171" t="s">
        <v>36</v>
      </c>
      <c r="G585" s="182" t="s">
        <v>36</v>
      </c>
      <c r="H585" s="182" t="s">
        <v>36</v>
      </c>
      <c r="I585" s="183" t="s">
        <v>36</v>
      </c>
    </row>
    <row r="586" spans="1:9" ht="45">
      <c r="A586" s="174" t="s">
        <v>151</v>
      </c>
      <c r="B586" s="174" t="s">
        <v>147</v>
      </c>
      <c r="C586" s="174" t="s">
        <v>885</v>
      </c>
      <c r="D586" s="174" t="s">
        <v>448</v>
      </c>
      <c r="E586" s="174" t="s">
        <v>166</v>
      </c>
      <c r="F586" s="174" t="s">
        <v>238</v>
      </c>
      <c r="G586" s="188">
        <f>SUM(H587:H590)</f>
        <v>646.08999999999992</v>
      </c>
      <c r="H586" s="188">
        <f>TRUNC(G586 * 1, 2)</f>
        <v>646.09</v>
      </c>
      <c r="I586" s="189"/>
    </row>
    <row r="587" spans="1:9">
      <c r="A587" s="170" t="s">
        <v>704</v>
      </c>
      <c r="B587" s="170" t="s">
        <v>147</v>
      </c>
      <c r="C587" s="170" t="s">
        <v>213</v>
      </c>
      <c r="D587" s="170" t="s">
        <v>214</v>
      </c>
      <c r="E587" s="170" t="s">
        <v>22</v>
      </c>
      <c r="F587" s="170" t="s">
        <v>886</v>
      </c>
      <c r="G587" s="180">
        <v>32.18</v>
      </c>
      <c r="H587" s="180">
        <f t="shared" ref="H587:H590" si="86">TRUNC(F587*G587,2)</f>
        <v>200.74</v>
      </c>
      <c r="I587" s="181" t="str">
        <f>IFERROR(IF(ROUND(G587, 2) &lt;&gt; ROUND(VLOOKUP("C"&amp;C587,C:G, 5, FALSE), 2), "VALOR AUXILIAR DIVERGENTE", "OK"), "NÃO ENCONTRADO")</f>
        <v>OK</v>
      </c>
    </row>
    <row r="588" spans="1:9" ht="30">
      <c r="A588" s="170" t="s">
        <v>18</v>
      </c>
      <c r="B588" s="170" t="s">
        <v>147</v>
      </c>
      <c r="C588" s="170" t="s">
        <v>887</v>
      </c>
      <c r="D588" s="170" t="s">
        <v>888</v>
      </c>
      <c r="E588" s="170" t="s">
        <v>166</v>
      </c>
      <c r="F588" s="170" t="s">
        <v>889</v>
      </c>
      <c r="G588" s="180">
        <v>286.32</v>
      </c>
      <c r="H588" s="180">
        <f t="shared" si="86"/>
        <v>170.24</v>
      </c>
      <c r="I588" s="181"/>
    </row>
    <row r="589" spans="1:9">
      <c r="A589" s="170" t="s">
        <v>18</v>
      </c>
      <c r="B589" s="170" t="s">
        <v>147</v>
      </c>
      <c r="C589" s="170" t="s">
        <v>796</v>
      </c>
      <c r="D589" s="170" t="s">
        <v>797</v>
      </c>
      <c r="E589" s="170" t="s">
        <v>133</v>
      </c>
      <c r="F589" s="170" t="s">
        <v>890</v>
      </c>
      <c r="G589" s="180">
        <v>0.7</v>
      </c>
      <c r="H589" s="180">
        <f t="shared" si="86"/>
        <v>198.31</v>
      </c>
      <c r="I589" s="181"/>
    </row>
    <row r="590" spans="1:9" ht="30">
      <c r="A590" s="170" t="s">
        <v>18</v>
      </c>
      <c r="B590" s="170" t="s">
        <v>147</v>
      </c>
      <c r="C590" s="170" t="s">
        <v>334</v>
      </c>
      <c r="D590" s="170" t="s">
        <v>335</v>
      </c>
      <c r="E590" s="170" t="s">
        <v>166</v>
      </c>
      <c r="F590" s="170" t="s">
        <v>891</v>
      </c>
      <c r="G590" s="180">
        <v>92</v>
      </c>
      <c r="H590" s="180">
        <f t="shared" si="86"/>
        <v>76.8</v>
      </c>
      <c r="I590" s="181"/>
    </row>
    <row r="591" spans="1:9">
      <c r="A591" s="171" t="s">
        <v>36</v>
      </c>
      <c r="B591" s="171" t="s">
        <v>36</v>
      </c>
      <c r="C591" s="171" t="s">
        <v>36</v>
      </c>
      <c r="D591" s="171" t="s">
        <v>36</v>
      </c>
      <c r="E591" s="171" t="s">
        <v>36</v>
      </c>
      <c r="F591" s="171" t="s">
        <v>36</v>
      </c>
      <c r="G591" s="182" t="s">
        <v>36</v>
      </c>
      <c r="H591" s="182" t="s">
        <v>36</v>
      </c>
      <c r="I591" s="183" t="s">
        <v>36</v>
      </c>
    </row>
    <row r="592" spans="1:9" ht="60">
      <c r="A592" s="174" t="s">
        <v>151</v>
      </c>
      <c r="B592" s="174" t="s">
        <v>147</v>
      </c>
      <c r="C592" s="174" t="s">
        <v>892</v>
      </c>
      <c r="D592" s="174" t="s">
        <v>485</v>
      </c>
      <c r="E592" s="174" t="s">
        <v>154</v>
      </c>
      <c r="F592" s="174" t="s">
        <v>238</v>
      </c>
      <c r="G592" s="188">
        <f>SUM(H593:H596)</f>
        <v>0.51</v>
      </c>
      <c r="H592" s="188">
        <f>TRUNC(G592 * 1, 2)</f>
        <v>0.51</v>
      </c>
      <c r="I592" s="189"/>
    </row>
    <row r="593" spans="1:9" ht="60">
      <c r="A593" s="170" t="s">
        <v>704</v>
      </c>
      <c r="B593" s="170" t="s">
        <v>147</v>
      </c>
      <c r="C593" s="170" t="s">
        <v>893</v>
      </c>
      <c r="D593" s="170" t="s">
        <v>894</v>
      </c>
      <c r="E593" s="170" t="s">
        <v>22</v>
      </c>
      <c r="F593" s="170" t="s">
        <v>31</v>
      </c>
      <c r="G593" s="180">
        <v>0.13</v>
      </c>
      <c r="H593" s="180">
        <f t="shared" ref="H593:H596" si="87">TRUNC(F593*G593,2)</f>
        <v>0.13</v>
      </c>
      <c r="I593" s="181" t="str">
        <f>IFERROR(IF(ROUND(G593, 2) &lt;&gt; ROUND(VLOOKUP("C"&amp;C593,C:G, 5, FALSE), 2), "VALOR AUXILIAR DIVERGENTE", "OK"), "NÃO ENCONTRADO")</f>
        <v>OK</v>
      </c>
    </row>
    <row r="594" spans="1:9" ht="60">
      <c r="A594" s="170" t="s">
        <v>704</v>
      </c>
      <c r="B594" s="170" t="s">
        <v>147</v>
      </c>
      <c r="C594" s="170" t="s">
        <v>895</v>
      </c>
      <c r="D594" s="170" t="s">
        <v>896</v>
      </c>
      <c r="E594" s="170" t="s">
        <v>22</v>
      </c>
      <c r="F594" s="170" t="s">
        <v>31</v>
      </c>
      <c r="G594" s="180">
        <v>0.17</v>
      </c>
      <c r="H594" s="180">
        <f t="shared" si="87"/>
        <v>0.17</v>
      </c>
      <c r="I594" s="181" t="str">
        <f>IFERROR(IF(ROUND(G594, 2) &lt;&gt; ROUND(VLOOKUP("C"&amp;C594,C:G, 5, FALSE), 2), "VALOR AUXILIAR DIVERGENTE", "OK"), "NÃO ENCONTRADO")</f>
        <v>OK</v>
      </c>
    </row>
    <row r="595" spans="1:9" ht="60">
      <c r="A595" s="170" t="s">
        <v>704</v>
      </c>
      <c r="B595" s="170" t="s">
        <v>147</v>
      </c>
      <c r="C595" s="170" t="s">
        <v>897</v>
      </c>
      <c r="D595" s="170" t="s">
        <v>898</v>
      </c>
      <c r="E595" s="170" t="s">
        <v>22</v>
      </c>
      <c r="F595" s="170" t="s">
        <v>31</v>
      </c>
      <c r="G595" s="180">
        <v>0.03</v>
      </c>
      <c r="H595" s="180">
        <f t="shared" si="87"/>
        <v>0.03</v>
      </c>
      <c r="I595" s="181" t="str">
        <f>IFERROR(IF(ROUND(G595, 2) &lt;&gt; ROUND(VLOOKUP("C"&amp;C595,C:G, 5, FALSE), 2), "VALOR AUXILIAR DIVERGENTE", "OK"), "NÃO ENCONTRADO")</f>
        <v>OK</v>
      </c>
    </row>
    <row r="596" spans="1:9" ht="60">
      <c r="A596" s="170" t="s">
        <v>704</v>
      </c>
      <c r="B596" s="170" t="s">
        <v>147</v>
      </c>
      <c r="C596" s="170" t="s">
        <v>899</v>
      </c>
      <c r="D596" s="170" t="s">
        <v>900</v>
      </c>
      <c r="E596" s="170" t="s">
        <v>22</v>
      </c>
      <c r="F596" s="170" t="s">
        <v>31</v>
      </c>
      <c r="G596" s="180">
        <v>0.18</v>
      </c>
      <c r="H596" s="180">
        <f t="shared" si="87"/>
        <v>0.18</v>
      </c>
      <c r="I596" s="181" t="str">
        <f>IFERROR(IF(ROUND(G596, 2) &lt;&gt; ROUND(VLOOKUP("C"&amp;C596,C:G, 5, FALSE), 2), "VALOR AUXILIAR DIVERGENTE", "OK"), "NÃO ENCONTRADO")</f>
        <v>OK</v>
      </c>
    </row>
    <row r="597" spans="1:9">
      <c r="A597" s="171" t="s">
        <v>36</v>
      </c>
      <c r="B597" s="171" t="s">
        <v>36</v>
      </c>
      <c r="C597" s="171" t="s">
        <v>36</v>
      </c>
      <c r="D597" s="171" t="s">
        <v>36</v>
      </c>
      <c r="E597" s="171" t="s">
        <v>36</v>
      </c>
      <c r="F597" s="171" t="s">
        <v>36</v>
      </c>
      <c r="G597" s="182" t="s">
        <v>36</v>
      </c>
      <c r="H597" s="182" t="s">
        <v>36</v>
      </c>
      <c r="I597" s="183" t="s">
        <v>36</v>
      </c>
    </row>
    <row r="598" spans="1:9" ht="60">
      <c r="A598" s="174" t="s">
        <v>151</v>
      </c>
      <c r="B598" s="174" t="s">
        <v>147</v>
      </c>
      <c r="C598" s="174" t="s">
        <v>902</v>
      </c>
      <c r="D598" s="174" t="s">
        <v>488</v>
      </c>
      <c r="E598" s="174" t="s">
        <v>158</v>
      </c>
      <c r="F598" s="174" t="s">
        <v>238</v>
      </c>
      <c r="G598" s="188">
        <f>SUM(H599:H600)</f>
        <v>0.21</v>
      </c>
      <c r="H598" s="188">
        <f>TRUNC(G598 * 1, 2)</f>
        <v>0.21</v>
      </c>
      <c r="I598" s="189"/>
    </row>
    <row r="599" spans="1:9" ht="60">
      <c r="A599" s="170" t="s">
        <v>704</v>
      </c>
      <c r="B599" s="170" t="s">
        <v>147</v>
      </c>
      <c r="C599" s="170" t="s">
        <v>897</v>
      </c>
      <c r="D599" s="170" t="s">
        <v>898</v>
      </c>
      <c r="E599" s="170" t="s">
        <v>22</v>
      </c>
      <c r="F599" s="170" t="s">
        <v>31</v>
      </c>
      <c r="G599" s="180">
        <v>0.03</v>
      </c>
      <c r="H599" s="180">
        <f t="shared" ref="H599:H600" si="88">TRUNC(F599*G599,2)</f>
        <v>0.03</v>
      </c>
      <c r="I599" s="181" t="str">
        <f>IFERROR(IF(ROUND(G599, 2) &lt;&gt; ROUND(VLOOKUP("C"&amp;C599,C:G, 5, FALSE), 2), "VALOR AUXILIAR DIVERGENTE", "OK"), "NÃO ENCONTRADO")</f>
        <v>OK</v>
      </c>
    </row>
    <row r="600" spans="1:9" ht="60">
      <c r="A600" s="170" t="s">
        <v>704</v>
      </c>
      <c r="B600" s="170" t="s">
        <v>147</v>
      </c>
      <c r="C600" s="170" t="s">
        <v>899</v>
      </c>
      <c r="D600" s="170" t="s">
        <v>900</v>
      </c>
      <c r="E600" s="170" t="s">
        <v>22</v>
      </c>
      <c r="F600" s="170" t="s">
        <v>31</v>
      </c>
      <c r="G600" s="180">
        <v>0.18</v>
      </c>
      <c r="H600" s="180">
        <f t="shared" si="88"/>
        <v>0.18</v>
      </c>
      <c r="I600" s="181" t="str">
        <f>IFERROR(IF(ROUND(G600, 2) &lt;&gt; ROUND(VLOOKUP("C"&amp;C600,C:G, 5, FALSE), 2), "VALOR AUXILIAR DIVERGENTE", "OK"), "NÃO ENCONTRADO")</f>
        <v>OK</v>
      </c>
    </row>
    <row r="601" spans="1:9">
      <c r="A601" s="171" t="s">
        <v>36</v>
      </c>
      <c r="B601" s="171" t="s">
        <v>36</v>
      </c>
      <c r="C601" s="171" t="s">
        <v>36</v>
      </c>
      <c r="D601" s="171" t="s">
        <v>36</v>
      </c>
      <c r="E601" s="171" t="s">
        <v>36</v>
      </c>
      <c r="F601" s="171" t="s">
        <v>36</v>
      </c>
      <c r="G601" s="182" t="s">
        <v>36</v>
      </c>
      <c r="H601" s="182" t="s">
        <v>36</v>
      </c>
      <c r="I601" s="183" t="s">
        <v>36</v>
      </c>
    </row>
    <row r="602" spans="1:9" ht="30">
      <c r="A602" s="174" t="s">
        <v>151</v>
      </c>
      <c r="B602" s="174" t="s">
        <v>147</v>
      </c>
      <c r="C602" s="174" t="s">
        <v>903</v>
      </c>
      <c r="D602" s="174" t="s">
        <v>547</v>
      </c>
      <c r="E602" s="174" t="s">
        <v>22</v>
      </c>
      <c r="F602" s="174" t="s">
        <v>238</v>
      </c>
      <c r="G602" s="188">
        <f>SUM(H603:H610)</f>
        <v>37.260000000000005</v>
      </c>
      <c r="H602" s="188">
        <f>TRUNC(G602 * 1, 2)</f>
        <v>37.26</v>
      </c>
      <c r="I602" s="189"/>
    </row>
    <row r="603" spans="1:9" ht="30">
      <c r="A603" s="170" t="s">
        <v>704</v>
      </c>
      <c r="B603" s="170" t="s">
        <v>147</v>
      </c>
      <c r="C603" s="170" t="s">
        <v>904</v>
      </c>
      <c r="D603" s="170" t="s">
        <v>905</v>
      </c>
      <c r="E603" s="170" t="s">
        <v>22</v>
      </c>
      <c r="F603" s="170" t="s">
        <v>31</v>
      </c>
      <c r="G603" s="180">
        <v>0.57999999999999996</v>
      </c>
      <c r="H603" s="180">
        <f t="shared" ref="H603:H610" si="89">TRUNC(F603*G603,2)</f>
        <v>0.57999999999999996</v>
      </c>
      <c r="I603" s="181" t="str">
        <f>IFERROR(IF(ROUND(G603, 2) &lt;&gt; ROUND(VLOOKUP("C"&amp;C603,C:G, 5, FALSE), 2), "VALOR AUXILIAR DIVERGENTE", "OK"), "NÃO ENCONTRADO")</f>
        <v>OK</v>
      </c>
    </row>
    <row r="604" spans="1:9" ht="30">
      <c r="A604" s="170" t="s">
        <v>18</v>
      </c>
      <c r="B604" s="170" t="s">
        <v>147</v>
      </c>
      <c r="C604" s="170" t="s">
        <v>721</v>
      </c>
      <c r="D604" s="170" t="s">
        <v>722</v>
      </c>
      <c r="E604" s="170" t="s">
        <v>22</v>
      </c>
      <c r="F604" s="170" t="s">
        <v>31</v>
      </c>
      <c r="G604" s="180">
        <v>1.47</v>
      </c>
      <c r="H604" s="180">
        <f t="shared" si="89"/>
        <v>1.47</v>
      </c>
      <c r="I604" s="181"/>
    </row>
    <row r="605" spans="1:9" ht="30">
      <c r="A605" s="170" t="s">
        <v>18</v>
      </c>
      <c r="B605" s="170" t="s">
        <v>147</v>
      </c>
      <c r="C605" s="170" t="s">
        <v>723</v>
      </c>
      <c r="D605" s="170" t="s">
        <v>724</v>
      </c>
      <c r="E605" s="170" t="s">
        <v>22</v>
      </c>
      <c r="F605" s="170" t="s">
        <v>31</v>
      </c>
      <c r="G605" s="180">
        <v>0.73</v>
      </c>
      <c r="H605" s="180">
        <f t="shared" si="89"/>
        <v>0.73</v>
      </c>
      <c r="I605" s="181"/>
    </row>
    <row r="606" spans="1:9" ht="30">
      <c r="A606" s="170" t="s">
        <v>18</v>
      </c>
      <c r="B606" s="170" t="s">
        <v>147</v>
      </c>
      <c r="C606" s="170" t="s">
        <v>725</v>
      </c>
      <c r="D606" s="170" t="s">
        <v>726</v>
      </c>
      <c r="E606" s="170" t="s">
        <v>22</v>
      </c>
      <c r="F606" s="170" t="s">
        <v>31</v>
      </c>
      <c r="G606" s="180">
        <v>0.11</v>
      </c>
      <c r="H606" s="180">
        <f t="shared" si="89"/>
        <v>0.11</v>
      </c>
      <c r="I606" s="181"/>
    </row>
    <row r="607" spans="1:9" ht="30">
      <c r="A607" s="170" t="s">
        <v>18</v>
      </c>
      <c r="B607" s="170" t="s">
        <v>147</v>
      </c>
      <c r="C607" s="170" t="s">
        <v>727</v>
      </c>
      <c r="D607" s="170" t="s">
        <v>728</v>
      </c>
      <c r="E607" s="170" t="s">
        <v>22</v>
      </c>
      <c r="F607" s="170" t="s">
        <v>31</v>
      </c>
      <c r="G607" s="180">
        <v>1.43</v>
      </c>
      <c r="H607" s="180">
        <f t="shared" si="89"/>
        <v>1.43</v>
      </c>
      <c r="I607" s="181"/>
    </row>
    <row r="608" spans="1:9" ht="30">
      <c r="A608" s="170" t="s">
        <v>18</v>
      </c>
      <c r="B608" s="170" t="s">
        <v>147</v>
      </c>
      <c r="C608" s="170" t="s">
        <v>729</v>
      </c>
      <c r="D608" s="170" t="s">
        <v>730</v>
      </c>
      <c r="E608" s="170" t="s">
        <v>22</v>
      </c>
      <c r="F608" s="170" t="s">
        <v>31</v>
      </c>
      <c r="G608" s="180">
        <v>1.07</v>
      </c>
      <c r="H608" s="180">
        <f t="shared" si="89"/>
        <v>1.07</v>
      </c>
      <c r="I608" s="181"/>
    </row>
    <row r="609" spans="1:9" ht="30">
      <c r="A609" s="170" t="s">
        <v>18</v>
      </c>
      <c r="B609" s="170" t="s">
        <v>147</v>
      </c>
      <c r="C609" s="170" t="s">
        <v>731</v>
      </c>
      <c r="D609" s="170" t="s">
        <v>732</v>
      </c>
      <c r="E609" s="170" t="s">
        <v>22</v>
      </c>
      <c r="F609" s="170" t="s">
        <v>31</v>
      </c>
      <c r="G609" s="180">
        <v>4.4800000000000004</v>
      </c>
      <c r="H609" s="180">
        <f t="shared" si="89"/>
        <v>4.4800000000000004</v>
      </c>
      <c r="I609" s="181"/>
    </row>
    <row r="610" spans="1:9">
      <c r="A610" s="170" t="s">
        <v>18</v>
      </c>
      <c r="B610" s="170" t="s">
        <v>147</v>
      </c>
      <c r="C610" s="170" t="s">
        <v>907</v>
      </c>
      <c r="D610" s="170" t="s">
        <v>908</v>
      </c>
      <c r="E610" s="170" t="s">
        <v>22</v>
      </c>
      <c r="F610" s="170" t="s">
        <v>31</v>
      </c>
      <c r="G610" s="180">
        <v>27.39</v>
      </c>
      <c r="H610" s="180">
        <f t="shared" si="89"/>
        <v>27.39</v>
      </c>
      <c r="I610" s="181"/>
    </row>
    <row r="611" spans="1:9">
      <c r="A611" s="171" t="s">
        <v>36</v>
      </c>
      <c r="B611" s="171" t="s">
        <v>36</v>
      </c>
      <c r="C611" s="171" t="s">
        <v>36</v>
      </c>
      <c r="D611" s="171" t="s">
        <v>36</v>
      </c>
      <c r="E611" s="171" t="s">
        <v>36</v>
      </c>
      <c r="F611" s="171" t="s">
        <v>36</v>
      </c>
      <c r="G611" s="182" t="s">
        <v>36</v>
      </c>
      <c r="H611" s="182" t="s">
        <v>36</v>
      </c>
      <c r="I611" s="183" t="s">
        <v>36</v>
      </c>
    </row>
    <row r="612" spans="1:9" ht="30">
      <c r="A612" s="174" t="s">
        <v>151</v>
      </c>
      <c r="B612" s="174" t="s">
        <v>147</v>
      </c>
      <c r="C612" s="174" t="s">
        <v>909</v>
      </c>
      <c r="D612" s="174" t="s">
        <v>551</v>
      </c>
      <c r="E612" s="174" t="s">
        <v>22</v>
      </c>
      <c r="F612" s="174" t="s">
        <v>238</v>
      </c>
      <c r="G612" s="188">
        <f>SUM(H613:H620)</f>
        <v>33.57</v>
      </c>
      <c r="H612" s="188">
        <f>TRUNC(G612 * 1, 2)</f>
        <v>33.57</v>
      </c>
      <c r="I612" s="189"/>
    </row>
    <row r="613" spans="1:9" ht="45">
      <c r="A613" s="170" t="s">
        <v>704</v>
      </c>
      <c r="B613" s="170" t="s">
        <v>147</v>
      </c>
      <c r="C613" s="170" t="s">
        <v>910</v>
      </c>
      <c r="D613" s="170" t="s">
        <v>911</v>
      </c>
      <c r="E613" s="170" t="s">
        <v>22</v>
      </c>
      <c r="F613" s="170" t="s">
        <v>31</v>
      </c>
      <c r="G613" s="180">
        <v>0.27</v>
      </c>
      <c r="H613" s="180">
        <f t="shared" ref="H613:H620" si="90">TRUNC(F613*G613,2)</f>
        <v>0.27</v>
      </c>
      <c r="I613" s="181" t="str">
        <f>IFERROR(IF(ROUND(G613, 2) &lt;&gt; ROUND(VLOOKUP("C"&amp;C613,C:G, 5, FALSE), 2), "VALOR AUXILIAR DIVERGENTE", "OK"), "NÃO ENCONTRADO")</f>
        <v>OK</v>
      </c>
    </row>
    <row r="614" spans="1:9" ht="30">
      <c r="A614" s="170" t="s">
        <v>18</v>
      </c>
      <c r="B614" s="170" t="s">
        <v>147</v>
      </c>
      <c r="C614" s="170" t="s">
        <v>774</v>
      </c>
      <c r="D614" s="170" t="s">
        <v>775</v>
      </c>
      <c r="E614" s="170" t="s">
        <v>22</v>
      </c>
      <c r="F614" s="170" t="s">
        <v>31</v>
      </c>
      <c r="G614" s="180">
        <v>1.54</v>
      </c>
      <c r="H614" s="180">
        <f t="shared" si="90"/>
        <v>1.54</v>
      </c>
      <c r="I614" s="181"/>
    </row>
    <row r="615" spans="1:9" ht="30">
      <c r="A615" s="170" t="s">
        <v>18</v>
      </c>
      <c r="B615" s="170" t="s">
        <v>147</v>
      </c>
      <c r="C615" s="170" t="s">
        <v>776</v>
      </c>
      <c r="D615" s="170" t="s">
        <v>777</v>
      </c>
      <c r="E615" s="170" t="s">
        <v>22</v>
      </c>
      <c r="F615" s="170" t="s">
        <v>31</v>
      </c>
      <c r="G615" s="180">
        <v>0.56999999999999995</v>
      </c>
      <c r="H615" s="180">
        <f t="shared" si="90"/>
        <v>0.56999999999999995</v>
      </c>
      <c r="I615" s="181"/>
    </row>
    <row r="616" spans="1:9" ht="30">
      <c r="A616" s="170" t="s">
        <v>18</v>
      </c>
      <c r="B616" s="170" t="s">
        <v>147</v>
      </c>
      <c r="C616" s="170" t="s">
        <v>725</v>
      </c>
      <c r="D616" s="170" t="s">
        <v>726</v>
      </c>
      <c r="E616" s="170" t="s">
        <v>22</v>
      </c>
      <c r="F616" s="170" t="s">
        <v>31</v>
      </c>
      <c r="G616" s="180">
        <v>0.11</v>
      </c>
      <c r="H616" s="180">
        <f t="shared" si="90"/>
        <v>0.11</v>
      </c>
      <c r="I616" s="181"/>
    </row>
    <row r="617" spans="1:9" ht="30">
      <c r="A617" s="170" t="s">
        <v>18</v>
      </c>
      <c r="B617" s="170" t="s">
        <v>147</v>
      </c>
      <c r="C617" s="170" t="s">
        <v>727</v>
      </c>
      <c r="D617" s="170" t="s">
        <v>728</v>
      </c>
      <c r="E617" s="170" t="s">
        <v>22</v>
      </c>
      <c r="F617" s="170" t="s">
        <v>31</v>
      </c>
      <c r="G617" s="180">
        <v>1.43</v>
      </c>
      <c r="H617" s="180">
        <f t="shared" si="90"/>
        <v>1.43</v>
      </c>
      <c r="I617" s="181"/>
    </row>
    <row r="618" spans="1:9" ht="30">
      <c r="A618" s="170" t="s">
        <v>18</v>
      </c>
      <c r="B618" s="170" t="s">
        <v>147</v>
      </c>
      <c r="C618" s="170" t="s">
        <v>729</v>
      </c>
      <c r="D618" s="170" t="s">
        <v>730</v>
      </c>
      <c r="E618" s="170" t="s">
        <v>22</v>
      </c>
      <c r="F618" s="170" t="s">
        <v>31</v>
      </c>
      <c r="G618" s="180">
        <v>1.07</v>
      </c>
      <c r="H618" s="180">
        <f t="shared" si="90"/>
        <v>1.07</v>
      </c>
      <c r="I618" s="181"/>
    </row>
    <row r="619" spans="1:9" ht="30">
      <c r="A619" s="170" t="s">
        <v>18</v>
      </c>
      <c r="B619" s="170" t="s">
        <v>147</v>
      </c>
      <c r="C619" s="170" t="s">
        <v>731</v>
      </c>
      <c r="D619" s="170" t="s">
        <v>732</v>
      </c>
      <c r="E619" s="170" t="s">
        <v>22</v>
      </c>
      <c r="F619" s="170" t="s">
        <v>31</v>
      </c>
      <c r="G619" s="180">
        <v>4.4800000000000004</v>
      </c>
      <c r="H619" s="180">
        <f t="shared" si="90"/>
        <v>4.4800000000000004</v>
      </c>
      <c r="I619" s="181"/>
    </row>
    <row r="620" spans="1:9">
      <c r="A620" s="170" t="s">
        <v>18</v>
      </c>
      <c r="B620" s="170" t="s">
        <v>147</v>
      </c>
      <c r="C620" s="170" t="s">
        <v>912</v>
      </c>
      <c r="D620" s="170" t="s">
        <v>913</v>
      </c>
      <c r="E620" s="170" t="s">
        <v>22</v>
      </c>
      <c r="F620" s="170" t="s">
        <v>31</v>
      </c>
      <c r="G620" s="180">
        <v>24.1</v>
      </c>
      <c r="H620" s="180">
        <f t="shared" si="90"/>
        <v>24.1</v>
      </c>
      <c r="I620" s="181"/>
    </row>
    <row r="621" spans="1:9">
      <c r="A621" s="171" t="s">
        <v>36</v>
      </c>
      <c r="B621" s="171" t="s">
        <v>36</v>
      </c>
      <c r="C621" s="171" t="s">
        <v>36</v>
      </c>
      <c r="D621" s="171" t="s">
        <v>36</v>
      </c>
      <c r="E621" s="171" t="s">
        <v>36</v>
      </c>
      <c r="F621" s="171" t="s">
        <v>36</v>
      </c>
      <c r="G621" s="182" t="s">
        <v>36</v>
      </c>
      <c r="H621" s="182" t="s">
        <v>36</v>
      </c>
      <c r="I621" s="183" t="s">
        <v>36</v>
      </c>
    </row>
    <row r="622" spans="1:9" ht="60">
      <c r="A622" s="174" t="s">
        <v>151</v>
      </c>
      <c r="B622" s="174" t="s">
        <v>147</v>
      </c>
      <c r="C622" s="174" t="s">
        <v>914</v>
      </c>
      <c r="D622" s="174" t="s">
        <v>561</v>
      </c>
      <c r="E622" s="174" t="s">
        <v>166</v>
      </c>
      <c r="F622" s="174" t="s">
        <v>238</v>
      </c>
      <c r="G622" s="188">
        <f>SUM(H623:H626)</f>
        <v>817.40000000000009</v>
      </c>
      <c r="H622" s="188">
        <f>TRUNC(G622 * 1, 2)</f>
        <v>817.4</v>
      </c>
      <c r="I622" s="189"/>
    </row>
    <row r="623" spans="1:9">
      <c r="A623" s="170" t="s">
        <v>704</v>
      </c>
      <c r="B623" s="170" t="s">
        <v>147</v>
      </c>
      <c r="C623" s="170" t="s">
        <v>213</v>
      </c>
      <c r="D623" s="170" t="s">
        <v>214</v>
      </c>
      <c r="E623" s="170" t="s">
        <v>22</v>
      </c>
      <c r="F623" s="170" t="s">
        <v>915</v>
      </c>
      <c r="G623" s="180">
        <v>32.18</v>
      </c>
      <c r="H623" s="180">
        <f t="shared" ref="H623:H626" si="91">TRUNC(F623*G623,2)</f>
        <v>389.46</v>
      </c>
      <c r="I623" s="181" t="str">
        <f>IFERROR(IF(ROUND(G623, 2) &lt;&gt; ROUND(VLOOKUP("C"&amp;C623,C:G, 5, FALSE), 2), "VALOR AUXILIAR DIVERGENTE", "OK"), "NÃO ENCONTRADO")</f>
        <v>OK</v>
      </c>
    </row>
    <row r="624" spans="1:9" ht="30">
      <c r="A624" s="170" t="s">
        <v>18</v>
      </c>
      <c r="B624" s="170" t="s">
        <v>147</v>
      </c>
      <c r="C624" s="170" t="s">
        <v>796</v>
      </c>
      <c r="D624" s="170" t="s">
        <v>797</v>
      </c>
      <c r="E624" s="170" t="s">
        <v>133</v>
      </c>
      <c r="F624" s="170" t="s">
        <v>916</v>
      </c>
      <c r="G624" s="180">
        <v>0.7</v>
      </c>
      <c r="H624" s="180">
        <f t="shared" si="91"/>
        <v>134.76</v>
      </c>
      <c r="I624" s="181"/>
    </row>
    <row r="625" spans="1:9" ht="30">
      <c r="A625" s="170" t="s">
        <v>18</v>
      </c>
      <c r="B625" s="170" t="s">
        <v>147</v>
      </c>
      <c r="C625" s="170" t="s">
        <v>917</v>
      </c>
      <c r="D625" s="170" t="s">
        <v>918</v>
      </c>
      <c r="E625" s="170" t="s">
        <v>133</v>
      </c>
      <c r="F625" s="170" t="s">
        <v>919</v>
      </c>
      <c r="G625" s="180">
        <v>1.1000000000000001</v>
      </c>
      <c r="H625" s="180">
        <f t="shared" si="91"/>
        <v>188.23</v>
      </c>
      <c r="I625" s="181"/>
    </row>
    <row r="626" spans="1:9" ht="30">
      <c r="A626" s="170" t="s">
        <v>18</v>
      </c>
      <c r="B626" s="170" t="s">
        <v>147</v>
      </c>
      <c r="C626" s="170" t="s">
        <v>334</v>
      </c>
      <c r="D626" s="170" t="s">
        <v>335</v>
      </c>
      <c r="E626" s="170" t="s">
        <v>166</v>
      </c>
      <c r="F626" s="170" t="s">
        <v>921</v>
      </c>
      <c r="G626" s="180">
        <v>92</v>
      </c>
      <c r="H626" s="180">
        <f t="shared" si="91"/>
        <v>104.95</v>
      </c>
      <c r="I626" s="181"/>
    </row>
    <row r="627" spans="1:9">
      <c r="A627" s="171" t="s">
        <v>36</v>
      </c>
      <c r="B627" s="171" t="s">
        <v>36</v>
      </c>
      <c r="C627" s="171" t="s">
        <v>36</v>
      </c>
      <c r="D627" s="171" t="s">
        <v>36</v>
      </c>
      <c r="E627" s="171" t="s">
        <v>36</v>
      </c>
      <c r="F627" s="171" t="s">
        <v>36</v>
      </c>
      <c r="G627" s="182" t="s">
        <v>36</v>
      </c>
      <c r="H627" s="182" t="s">
        <v>36</v>
      </c>
      <c r="I627" s="183" t="s">
        <v>36</v>
      </c>
    </row>
    <row r="628" spans="1:9" ht="45">
      <c r="A628" s="174" t="s">
        <v>151</v>
      </c>
      <c r="B628" s="174" t="s">
        <v>147</v>
      </c>
      <c r="C628" s="174" t="s">
        <v>922</v>
      </c>
      <c r="D628" s="174" t="s">
        <v>631</v>
      </c>
      <c r="E628" s="174" t="s">
        <v>158</v>
      </c>
      <c r="F628" s="174" t="s">
        <v>238</v>
      </c>
      <c r="G628" s="188">
        <f>SUM(H629:H630)</f>
        <v>0.72</v>
      </c>
      <c r="H628" s="188">
        <f>TRUNC(G628 * 1, 2)</f>
        <v>0.72</v>
      </c>
      <c r="I628" s="189"/>
    </row>
    <row r="629" spans="1:9" ht="45">
      <c r="A629" s="170" t="s">
        <v>704</v>
      </c>
      <c r="B629" s="170" t="s">
        <v>147</v>
      </c>
      <c r="C629" s="170" t="s">
        <v>923</v>
      </c>
      <c r="D629" s="170" t="s">
        <v>924</v>
      </c>
      <c r="E629" s="170" t="s">
        <v>22</v>
      </c>
      <c r="F629" s="170" t="s">
        <v>31</v>
      </c>
      <c r="G629" s="180">
        <v>0.13</v>
      </c>
      <c r="H629" s="180">
        <f t="shared" ref="H629:H630" si="92">TRUNC(F629*G629,2)</f>
        <v>0.13</v>
      </c>
      <c r="I629" s="181" t="str">
        <f>IFERROR(IF(ROUND(G629, 2) &lt;&gt; ROUND(VLOOKUP("C"&amp;C629,C:G, 5, FALSE), 2), "VALOR AUXILIAR DIVERGENTE", "OK"), "NÃO ENCONTRADO")</f>
        <v>OK</v>
      </c>
    </row>
    <row r="630" spans="1:9" ht="45">
      <c r="A630" s="170" t="s">
        <v>704</v>
      </c>
      <c r="B630" s="170" t="s">
        <v>147</v>
      </c>
      <c r="C630" s="170" t="s">
        <v>926</v>
      </c>
      <c r="D630" s="170" t="s">
        <v>927</v>
      </c>
      <c r="E630" s="170" t="s">
        <v>22</v>
      </c>
      <c r="F630" s="170" t="s">
        <v>31</v>
      </c>
      <c r="G630" s="180">
        <v>0.59</v>
      </c>
      <c r="H630" s="180">
        <f t="shared" si="92"/>
        <v>0.59</v>
      </c>
      <c r="I630" s="181" t="str">
        <f>IFERROR(IF(ROUND(G630, 2) &lt;&gt; ROUND(VLOOKUP("C"&amp;C630,C:G, 5, FALSE), 2), "VALOR AUXILIAR DIVERGENTE", "OK"), "NÃO ENCONTRADO")</f>
        <v>OK</v>
      </c>
    </row>
    <row r="631" spans="1:9">
      <c r="A631" s="171" t="s">
        <v>36</v>
      </c>
      <c r="B631" s="171" t="s">
        <v>36</v>
      </c>
      <c r="C631" s="171" t="s">
        <v>36</v>
      </c>
      <c r="D631" s="171" t="s">
        <v>36</v>
      </c>
      <c r="E631" s="171" t="s">
        <v>36</v>
      </c>
      <c r="F631" s="171" t="s">
        <v>36</v>
      </c>
      <c r="G631" s="182" t="s">
        <v>36</v>
      </c>
      <c r="H631" s="182" t="s">
        <v>36</v>
      </c>
      <c r="I631" s="183" t="s">
        <v>36</v>
      </c>
    </row>
    <row r="632" spans="1:9" ht="45">
      <c r="A632" s="174" t="s">
        <v>151</v>
      </c>
      <c r="B632" s="174" t="s">
        <v>147</v>
      </c>
      <c r="C632" s="174" t="s">
        <v>928</v>
      </c>
      <c r="D632" s="174" t="s">
        <v>635</v>
      </c>
      <c r="E632" s="174" t="s">
        <v>154</v>
      </c>
      <c r="F632" s="174" t="s">
        <v>238</v>
      </c>
      <c r="G632" s="188">
        <f>SUM(H633:H636)</f>
        <v>3.38</v>
      </c>
      <c r="H632" s="188">
        <f>TRUNC(G632 * 1, 2)</f>
        <v>3.38</v>
      </c>
      <c r="I632" s="189"/>
    </row>
    <row r="633" spans="1:9" ht="45">
      <c r="A633" s="170" t="s">
        <v>704</v>
      </c>
      <c r="B633" s="170" t="s">
        <v>147</v>
      </c>
      <c r="C633" s="170" t="s">
        <v>929</v>
      </c>
      <c r="D633" s="170" t="s">
        <v>930</v>
      </c>
      <c r="E633" s="170" t="s">
        <v>22</v>
      </c>
      <c r="F633" s="170" t="s">
        <v>31</v>
      </c>
      <c r="G633" s="180">
        <v>2.2000000000000002</v>
      </c>
      <c r="H633" s="180">
        <f t="shared" ref="H633:H636" si="93">TRUNC(F633*G633,2)</f>
        <v>2.2000000000000002</v>
      </c>
      <c r="I633" s="181" t="str">
        <f>IFERROR(IF(ROUND(G633, 2) &lt;&gt; ROUND(VLOOKUP("C"&amp;C633,C:G, 5, FALSE), 2), "VALOR AUXILIAR DIVERGENTE", "OK"), "NÃO ENCONTRADO")</f>
        <v>OK</v>
      </c>
    </row>
    <row r="634" spans="1:9" ht="45">
      <c r="A634" s="170" t="s">
        <v>704</v>
      </c>
      <c r="B634" s="170" t="s">
        <v>147</v>
      </c>
      <c r="C634" s="170" t="s">
        <v>931</v>
      </c>
      <c r="D634" s="170" t="s">
        <v>932</v>
      </c>
      <c r="E634" s="170" t="s">
        <v>22</v>
      </c>
      <c r="F634" s="170" t="s">
        <v>31</v>
      </c>
      <c r="G634" s="180">
        <v>0.46</v>
      </c>
      <c r="H634" s="180">
        <f t="shared" si="93"/>
        <v>0.46</v>
      </c>
      <c r="I634" s="181" t="str">
        <f>IFERROR(IF(ROUND(G634, 2) &lt;&gt; ROUND(VLOOKUP("C"&amp;C634,C:G, 5, FALSE), 2), "VALOR AUXILIAR DIVERGENTE", "OK"), "NÃO ENCONTRADO")</f>
        <v>OK</v>
      </c>
    </row>
    <row r="635" spans="1:9" ht="45">
      <c r="A635" s="170" t="s">
        <v>704</v>
      </c>
      <c r="B635" s="170" t="s">
        <v>147</v>
      </c>
      <c r="C635" s="170" t="s">
        <v>923</v>
      </c>
      <c r="D635" s="170" t="s">
        <v>924</v>
      </c>
      <c r="E635" s="170" t="s">
        <v>22</v>
      </c>
      <c r="F635" s="170" t="s">
        <v>31</v>
      </c>
      <c r="G635" s="180">
        <v>0.13</v>
      </c>
      <c r="H635" s="180">
        <f t="shared" si="93"/>
        <v>0.13</v>
      </c>
      <c r="I635" s="181" t="str">
        <f>IFERROR(IF(ROUND(G635, 2) &lt;&gt; ROUND(VLOOKUP("C"&amp;C635,C:G, 5, FALSE), 2), "VALOR AUXILIAR DIVERGENTE", "OK"), "NÃO ENCONTRADO")</f>
        <v>OK</v>
      </c>
    </row>
    <row r="636" spans="1:9" ht="45">
      <c r="A636" s="170" t="s">
        <v>704</v>
      </c>
      <c r="B636" s="170" t="s">
        <v>147</v>
      </c>
      <c r="C636" s="170" t="s">
        <v>926</v>
      </c>
      <c r="D636" s="170" t="s">
        <v>927</v>
      </c>
      <c r="E636" s="170" t="s">
        <v>22</v>
      </c>
      <c r="F636" s="170" t="s">
        <v>31</v>
      </c>
      <c r="G636" s="180">
        <v>0.59</v>
      </c>
      <c r="H636" s="180">
        <f t="shared" si="93"/>
        <v>0.59</v>
      </c>
      <c r="I636" s="181" t="str">
        <f>IFERROR(IF(ROUND(G636, 2) &lt;&gt; ROUND(VLOOKUP("C"&amp;C636,C:G, 5, FALSE), 2), "VALOR AUXILIAR DIVERGENTE", "OK"), "NÃO ENCONTRADO")</f>
        <v>OK</v>
      </c>
    </row>
    <row r="637" spans="1:9">
      <c r="A637" s="171" t="s">
        <v>36</v>
      </c>
      <c r="B637" s="171" t="s">
        <v>36</v>
      </c>
      <c r="C637" s="171" t="s">
        <v>36</v>
      </c>
      <c r="D637" s="171" t="s">
        <v>36</v>
      </c>
      <c r="E637" s="171" t="s">
        <v>36</v>
      </c>
      <c r="F637" s="171" t="s">
        <v>36</v>
      </c>
      <c r="G637" s="182" t="s">
        <v>36</v>
      </c>
      <c r="H637" s="182" t="s">
        <v>36</v>
      </c>
      <c r="I637" s="183" t="s">
        <v>36</v>
      </c>
    </row>
    <row r="638" spans="1:9" ht="60">
      <c r="A638" s="174" t="s">
        <v>151</v>
      </c>
      <c r="B638" s="174" t="s">
        <v>147</v>
      </c>
      <c r="C638" s="174" t="s">
        <v>933</v>
      </c>
      <c r="D638" s="174" t="s">
        <v>687</v>
      </c>
      <c r="E638" s="174" t="s">
        <v>154</v>
      </c>
      <c r="F638" s="174" t="s">
        <v>238</v>
      </c>
      <c r="G638" s="188">
        <f>SUM(H639:H644)</f>
        <v>283.94</v>
      </c>
      <c r="H638" s="188">
        <f>TRUNC(G638 * 1, 2)</f>
        <v>283.94</v>
      </c>
      <c r="I638" s="189"/>
    </row>
    <row r="639" spans="1:9" ht="75">
      <c r="A639" s="170" t="s">
        <v>704</v>
      </c>
      <c r="B639" s="170" t="s">
        <v>147</v>
      </c>
      <c r="C639" s="170" t="s">
        <v>934</v>
      </c>
      <c r="D639" s="170" t="s">
        <v>935</v>
      </c>
      <c r="E639" s="170" t="s">
        <v>22</v>
      </c>
      <c r="F639" s="170" t="s">
        <v>31</v>
      </c>
      <c r="G639" s="180">
        <v>3.45</v>
      </c>
      <c r="H639" s="180">
        <f t="shared" ref="H639:H644" si="94">TRUNC(F639*G639,2)</f>
        <v>3.45</v>
      </c>
      <c r="I639" s="181" t="str">
        <f t="shared" ref="I639:I644" si="95">IFERROR(IF(ROUND(G639, 2) &lt;&gt; ROUND(VLOOKUP("C"&amp;C639,C:G, 5, FALSE), 2), "VALOR AUXILIAR DIVERGENTE", "OK"), "NÃO ENCONTRADO")</f>
        <v>OK</v>
      </c>
    </row>
    <row r="640" spans="1:9" ht="60">
      <c r="A640" s="170" t="s">
        <v>704</v>
      </c>
      <c r="B640" s="170" t="s">
        <v>147</v>
      </c>
      <c r="C640" s="170" t="s">
        <v>936</v>
      </c>
      <c r="D640" s="170" t="s">
        <v>937</v>
      </c>
      <c r="E640" s="170" t="s">
        <v>22</v>
      </c>
      <c r="F640" s="170" t="s">
        <v>31</v>
      </c>
      <c r="G640" s="180">
        <v>8.5500000000000007</v>
      </c>
      <c r="H640" s="180">
        <f t="shared" si="94"/>
        <v>8.5500000000000007</v>
      </c>
      <c r="I640" s="181" t="str">
        <f t="shared" si="95"/>
        <v>OK</v>
      </c>
    </row>
    <row r="641" spans="1:9" ht="60">
      <c r="A641" s="170" t="s">
        <v>704</v>
      </c>
      <c r="B641" s="170" t="s">
        <v>147</v>
      </c>
      <c r="C641" s="170" t="s">
        <v>938</v>
      </c>
      <c r="D641" s="170" t="s">
        <v>939</v>
      </c>
      <c r="E641" s="170" t="s">
        <v>22</v>
      </c>
      <c r="F641" s="170" t="s">
        <v>31</v>
      </c>
      <c r="G641" s="180">
        <v>22.33</v>
      </c>
      <c r="H641" s="180">
        <f t="shared" si="94"/>
        <v>22.33</v>
      </c>
      <c r="I641" s="181" t="str">
        <f t="shared" si="95"/>
        <v>OK</v>
      </c>
    </row>
    <row r="642" spans="1:9" ht="30">
      <c r="A642" s="170" t="s">
        <v>704</v>
      </c>
      <c r="B642" s="170" t="s">
        <v>147</v>
      </c>
      <c r="C642" s="170" t="s">
        <v>940</v>
      </c>
      <c r="D642" s="170" t="s">
        <v>941</v>
      </c>
      <c r="E642" s="170" t="s">
        <v>22</v>
      </c>
      <c r="F642" s="170" t="s">
        <v>31</v>
      </c>
      <c r="G642" s="180">
        <v>39.369999999999997</v>
      </c>
      <c r="H642" s="180">
        <f t="shared" si="94"/>
        <v>39.369999999999997</v>
      </c>
      <c r="I642" s="181" t="str">
        <f t="shared" si="95"/>
        <v>OK</v>
      </c>
    </row>
    <row r="643" spans="1:9" ht="60">
      <c r="A643" s="170" t="s">
        <v>704</v>
      </c>
      <c r="B643" s="170" t="s">
        <v>147</v>
      </c>
      <c r="C643" s="170" t="s">
        <v>942</v>
      </c>
      <c r="D643" s="170" t="s">
        <v>943</v>
      </c>
      <c r="E643" s="170" t="s">
        <v>22</v>
      </c>
      <c r="F643" s="170" t="s">
        <v>31</v>
      </c>
      <c r="G643" s="180">
        <v>39.24</v>
      </c>
      <c r="H643" s="180">
        <f t="shared" si="94"/>
        <v>39.24</v>
      </c>
      <c r="I643" s="181" t="str">
        <f t="shared" si="95"/>
        <v>OK</v>
      </c>
    </row>
    <row r="644" spans="1:9" ht="75">
      <c r="A644" s="170" t="s">
        <v>704</v>
      </c>
      <c r="B644" s="170" t="s">
        <v>147</v>
      </c>
      <c r="C644" s="170" t="s">
        <v>944</v>
      </c>
      <c r="D644" s="170" t="s">
        <v>945</v>
      </c>
      <c r="E644" s="170" t="s">
        <v>22</v>
      </c>
      <c r="F644" s="170" t="s">
        <v>31</v>
      </c>
      <c r="G644" s="180">
        <v>171</v>
      </c>
      <c r="H644" s="180">
        <f t="shared" si="94"/>
        <v>171</v>
      </c>
      <c r="I644" s="181" t="str">
        <f t="shared" si="95"/>
        <v>OK</v>
      </c>
    </row>
    <row r="645" spans="1:9">
      <c r="A645" s="171" t="s">
        <v>36</v>
      </c>
      <c r="B645" s="171" t="s">
        <v>36</v>
      </c>
      <c r="C645" s="171" t="s">
        <v>36</v>
      </c>
      <c r="D645" s="171" t="s">
        <v>36</v>
      </c>
      <c r="E645" s="171" t="s">
        <v>36</v>
      </c>
      <c r="F645" s="171" t="s">
        <v>36</v>
      </c>
      <c r="G645" s="182" t="s">
        <v>36</v>
      </c>
      <c r="H645" s="182" t="s">
        <v>36</v>
      </c>
      <c r="I645" s="183" t="s">
        <v>36</v>
      </c>
    </row>
    <row r="646" spans="1:9" ht="45">
      <c r="A646" s="174" t="s">
        <v>946</v>
      </c>
      <c r="B646" s="174" t="s">
        <v>147</v>
      </c>
      <c r="C646" s="174" t="s">
        <v>947</v>
      </c>
      <c r="D646" s="174" t="s">
        <v>706</v>
      </c>
      <c r="E646" s="174" t="s">
        <v>22</v>
      </c>
      <c r="F646" s="174" t="s">
        <v>238</v>
      </c>
      <c r="G646" s="188">
        <f>SUM(H647)</f>
        <v>14.79</v>
      </c>
      <c r="H646" s="188">
        <f>TRUNC(G646 * 1, 2)</f>
        <v>14.79</v>
      </c>
      <c r="I646" s="189"/>
    </row>
    <row r="647" spans="1:9" ht="45">
      <c r="A647" s="170" t="s">
        <v>18</v>
      </c>
      <c r="B647" s="170" t="s">
        <v>147</v>
      </c>
      <c r="C647" s="170" t="s">
        <v>948</v>
      </c>
      <c r="D647" s="170" t="s">
        <v>949</v>
      </c>
      <c r="E647" s="170" t="s">
        <v>446</v>
      </c>
      <c r="F647" s="170" t="s">
        <v>950</v>
      </c>
      <c r="G647" s="180">
        <v>1079918</v>
      </c>
      <c r="H647" s="180">
        <f>TRUNC(F647*G647,2)</f>
        <v>14.79</v>
      </c>
      <c r="I647" s="181"/>
    </row>
    <row r="648" spans="1:9">
      <c r="A648" s="171" t="s">
        <v>36</v>
      </c>
      <c r="B648" s="171" t="s">
        <v>36</v>
      </c>
      <c r="C648" s="171" t="s">
        <v>36</v>
      </c>
      <c r="D648" s="171" t="s">
        <v>36</v>
      </c>
      <c r="E648" s="171" t="s">
        <v>36</v>
      </c>
      <c r="F648" s="171" t="s">
        <v>36</v>
      </c>
      <c r="G648" s="182" t="s">
        <v>36</v>
      </c>
      <c r="H648" s="182" t="s">
        <v>36</v>
      </c>
      <c r="I648" s="183" t="s">
        <v>36</v>
      </c>
    </row>
    <row r="649" spans="1:9" ht="45">
      <c r="A649" s="174" t="s">
        <v>946</v>
      </c>
      <c r="B649" s="174" t="s">
        <v>147</v>
      </c>
      <c r="C649" s="174" t="s">
        <v>951</v>
      </c>
      <c r="D649" s="174" t="s">
        <v>708</v>
      </c>
      <c r="E649" s="174" t="s">
        <v>22</v>
      </c>
      <c r="F649" s="174" t="s">
        <v>238</v>
      </c>
      <c r="G649" s="188">
        <f>SUM(H650)</f>
        <v>33.58</v>
      </c>
      <c r="H649" s="188">
        <f>TRUNC(G649 * 1, 2)</f>
        <v>33.58</v>
      </c>
      <c r="I649" s="189"/>
    </row>
    <row r="650" spans="1:9" ht="45">
      <c r="A650" s="170" t="s">
        <v>18</v>
      </c>
      <c r="B650" s="170" t="s">
        <v>147</v>
      </c>
      <c r="C650" s="170" t="s">
        <v>948</v>
      </c>
      <c r="D650" s="170" t="s">
        <v>949</v>
      </c>
      <c r="E650" s="170" t="s">
        <v>446</v>
      </c>
      <c r="F650" s="170" t="s">
        <v>952</v>
      </c>
      <c r="G650" s="180">
        <v>1079918</v>
      </c>
      <c r="H650" s="180">
        <f>TRUNC(F650*G650,2)</f>
        <v>33.58</v>
      </c>
      <c r="I650" s="181"/>
    </row>
    <row r="651" spans="1:9">
      <c r="A651" s="171" t="s">
        <v>36</v>
      </c>
      <c r="B651" s="171" t="s">
        <v>36</v>
      </c>
      <c r="C651" s="171" t="s">
        <v>36</v>
      </c>
      <c r="D651" s="171" t="s">
        <v>36</v>
      </c>
      <c r="E651" s="171" t="s">
        <v>36</v>
      </c>
      <c r="F651" s="171" t="s">
        <v>36</v>
      </c>
      <c r="G651" s="182" t="s">
        <v>36</v>
      </c>
      <c r="H651" s="182" t="s">
        <v>36</v>
      </c>
      <c r="I651" s="183" t="s">
        <v>36</v>
      </c>
    </row>
    <row r="652" spans="1:9" ht="30">
      <c r="A652" s="174" t="s">
        <v>946</v>
      </c>
      <c r="B652" s="174" t="s">
        <v>147</v>
      </c>
      <c r="C652" s="174" t="s">
        <v>953</v>
      </c>
      <c r="D652" s="174" t="s">
        <v>710</v>
      </c>
      <c r="E652" s="174" t="s">
        <v>22</v>
      </c>
      <c r="F652" s="174" t="s">
        <v>238</v>
      </c>
      <c r="G652" s="188">
        <f>SUM(H653:H660)</f>
        <v>39.99</v>
      </c>
      <c r="H652" s="188">
        <f>TRUNC(G652 * 1, 2)</f>
        <v>39.99</v>
      </c>
      <c r="I652" s="189"/>
    </row>
    <row r="653" spans="1:9" ht="30">
      <c r="A653" s="170" t="s">
        <v>954</v>
      </c>
      <c r="B653" s="170" t="s">
        <v>147</v>
      </c>
      <c r="C653" s="170" t="s">
        <v>955</v>
      </c>
      <c r="D653" s="170" t="s">
        <v>956</v>
      </c>
      <c r="E653" s="170" t="s">
        <v>22</v>
      </c>
      <c r="F653" s="170" t="s">
        <v>31</v>
      </c>
      <c r="G653" s="180">
        <v>0.36</v>
      </c>
      <c r="H653" s="180">
        <f t="shared" ref="H653:H660" si="96">TRUNC(F653*G653,2)</f>
        <v>0.36</v>
      </c>
      <c r="I653" s="181" t="str">
        <f>IFERROR(IF(ROUND(G653, 2) &lt;&gt; ROUND(VLOOKUP("C"&amp;C653,C:G, 5, FALSE), 2), "VALOR AUXILIAR DIVERGENTE", "OK"), "NÃO ENCONTRADO")</f>
        <v>OK</v>
      </c>
    </row>
    <row r="654" spans="1:9" ht="30">
      <c r="A654" s="170" t="s">
        <v>18</v>
      </c>
      <c r="B654" s="170" t="s">
        <v>147</v>
      </c>
      <c r="C654" s="170" t="s">
        <v>957</v>
      </c>
      <c r="D654" s="170" t="s">
        <v>958</v>
      </c>
      <c r="E654" s="170" t="s">
        <v>22</v>
      </c>
      <c r="F654" s="170" t="s">
        <v>31</v>
      </c>
      <c r="G654" s="180">
        <v>0.92</v>
      </c>
      <c r="H654" s="180">
        <f t="shared" si="96"/>
        <v>0.92</v>
      </c>
      <c r="I654" s="181"/>
    </row>
    <row r="655" spans="1:9" ht="45">
      <c r="A655" s="170" t="s">
        <v>18</v>
      </c>
      <c r="B655" s="170" t="s">
        <v>147</v>
      </c>
      <c r="C655" s="170" t="s">
        <v>959</v>
      </c>
      <c r="D655" s="170" t="s">
        <v>960</v>
      </c>
      <c r="E655" s="170" t="s">
        <v>22</v>
      </c>
      <c r="F655" s="170" t="s">
        <v>31</v>
      </c>
      <c r="G655" s="180">
        <v>0.02</v>
      </c>
      <c r="H655" s="180">
        <f t="shared" si="96"/>
        <v>0.02</v>
      </c>
      <c r="I655" s="181"/>
    </row>
    <row r="656" spans="1:9" ht="30">
      <c r="A656" s="170" t="s">
        <v>18</v>
      </c>
      <c r="B656" s="170" t="s">
        <v>147</v>
      </c>
      <c r="C656" s="170" t="s">
        <v>725</v>
      </c>
      <c r="D656" s="170" t="s">
        <v>726</v>
      </c>
      <c r="E656" s="170" t="s">
        <v>22</v>
      </c>
      <c r="F656" s="170" t="s">
        <v>31</v>
      </c>
      <c r="G656" s="180">
        <v>0.11</v>
      </c>
      <c r="H656" s="180">
        <f t="shared" si="96"/>
        <v>0.11</v>
      </c>
      <c r="I656" s="181"/>
    </row>
    <row r="657" spans="1:9" ht="30">
      <c r="A657" s="170" t="s">
        <v>18</v>
      </c>
      <c r="B657" s="170" t="s">
        <v>147</v>
      </c>
      <c r="C657" s="170" t="s">
        <v>727</v>
      </c>
      <c r="D657" s="170" t="s">
        <v>728</v>
      </c>
      <c r="E657" s="170" t="s">
        <v>22</v>
      </c>
      <c r="F657" s="170" t="s">
        <v>31</v>
      </c>
      <c r="G657" s="180">
        <v>1.43</v>
      </c>
      <c r="H657" s="180">
        <f t="shared" si="96"/>
        <v>1.43</v>
      </c>
      <c r="I657" s="181"/>
    </row>
    <row r="658" spans="1:9" ht="30">
      <c r="A658" s="170" t="s">
        <v>18</v>
      </c>
      <c r="B658" s="170" t="s">
        <v>147</v>
      </c>
      <c r="C658" s="170" t="s">
        <v>729</v>
      </c>
      <c r="D658" s="170" t="s">
        <v>730</v>
      </c>
      <c r="E658" s="170" t="s">
        <v>22</v>
      </c>
      <c r="F658" s="170" t="s">
        <v>31</v>
      </c>
      <c r="G658" s="180">
        <v>1.07</v>
      </c>
      <c r="H658" s="180">
        <f t="shared" si="96"/>
        <v>1.07</v>
      </c>
      <c r="I658" s="181"/>
    </row>
    <row r="659" spans="1:9" ht="30">
      <c r="A659" s="170" t="s">
        <v>18</v>
      </c>
      <c r="B659" s="170" t="s">
        <v>147</v>
      </c>
      <c r="C659" s="170" t="s">
        <v>731</v>
      </c>
      <c r="D659" s="170" t="s">
        <v>732</v>
      </c>
      <c r="E659" s="170" t="s">
        <v>22</v>
      </c>
      <c r="F659" s="170" t="s">
        <v>31</v>
      </c>
      <c r="G659" s="180">
        <v>4.4800000000000004</v>
      </c>
      <c r="H659" s="180">
        <f t="shared" si="96"/>
        <v>4.4800000000000004</v>
      </c>
      <c r="I659" s="181"/>
    </row>
    <row r="660" spans="1:9" ht="30">
      <c r="A660" s="170" t="s">
        <v>18</v>
      </c>
      <c r="B660" s="170" t="s">
        <v>147</v>
      </c>
      <c r="C660" s="170" t="s">
        <v>961</v>
      </c>
      <c r="D660" s="170" t="s">
        <v>962</v>
      </c>
      <c r="E660" s="170" t="s">
        <v>22</v>
      </c>
      <c r="F660" s="170" t="s">
        <v>31</v>
      </c>
      <c r="G660" s="180">
        <v>31.6</v>
      </c>
      <c r="H660" s="180">
        <f t="shared" si="96"/>
        <v>31.6</v>
      </c>
      <c r="I660" s="181"/>
    </row>
    <row r="661" spans="1:9">
      <c r="A661" s="171" t="s">
        <v>36</v>
      </c>
      <c r="B661" s="171" t="s">
        <v>36</v>
      </c>
      <c r="C661" s="171" t="s">
        <v>36</v>
      </c>
      <c r="D661" s="171" t="s">
        <v>36</v>
      </c>
      <c r="E661" s="171" t="s">
        <v>36</v>
      </c>
      <c r="F661" s="171" t="s">
        <v>36</v>
      </c>
      <c r="G661" s="182" t="s">
        <v>36</v>
      </c>
      <c r="H661" s="182" t="s">
        <v>36</v>
      </c>
      <c r="I661" s="183" t="s">
        <v>36</v>
      </c>
    </row>
    <row r="662" spans="1:9" ht="45">
      <c r="A662" s="174" t="s">
        <v>946</v>
      </c>
      <c r="B662" s="174" t="s">
        <v>147</v>
      </c>
      <c r="C662" s="174" t="s">
        <v>963</v>
      </c>
      <c r="D662" s="174" t="s">
        <v>712</v>
      </c>
      <c r="E662" s="174" t="s">
        <v>22</v>
      </c>
      <c r="F662" s="174" t="s">
        <v>238</v>
      </c>
      <c r="G662" s="188">
        <f>SUM(H663)</f>
        <v>67.540000000000006</v>
      </c>
      <c r="H662" s="188">
        <f>TRUNC(G662 * 1, 2)</f>
        <v>67.540000000000006</v>
      </c>
      <c r="I662" s="189"/>
    </row>
    <row r="663" spans="1:9" ht="30">
      <c r="A663" s="170" t="s">
        <v>18</v>
      </c>
      <c r="B663" s="170" t="s">
        <v>147</v>
      </c>
      <c r="C663" s="170" t="s">
        <v>964</v>
      </c>
      <c r="D663" s="170" t="s">
        <v>965</v>
      </c>
      <c r="E663" s="170" t="s">
        <v>375</v>
      </c>
      <c r="F663" s="170" t="s">
        <v>966</v>
      </c>
      <c r="G663" s="180">
        <v>6.47</v>
      </c>
      <c r="H663" s="180">
        <f>TRUNC(F663*G663,2)</f>
        <v>67.540000000000006</v>
      </c>
      <c r="I663" s="181"/>
    </row>
    <row r="664" spans="1:9">
      <c r="A664" s="171" t="s">
        <v>36</v>
      </c>
      <c r="B664" s="171" t="s">
        <v>36</v>
      </c>
      <c r="C664" s="171" t="s">
        <v>36</v>
      </c>
      <c r="D664" s="171" t="s">
        <v>36</v>
      </c>
      <c r="E664" s="171" t="s">
        <v>36</v>
      </c>
      <c r="F664" s="171" t="s">
        <v>36</v>
      </c>
      <c r="G664" s="182" t="s">
        <v>36</v>
      </c>
      <c r="H664" s="182" t="s">
        <v>36</v>
      </c>
      <c r="I664" s="183" t="s">
        <v>36</v>
      </c>
    </row>
    <row r="665" spans="1:9" ht="45">
      <c r="A665" s="174" t="s">
        <v>946</v>
      </c>
      <c r="B665" s="174" t="s">
        <v>147</v>
      </c>
      <c r="C665" s="174" t="s">
        <v>968</v>
      </c>
      <c r="D665" s="174" t="s">
        <v>714</v>
      </c>
      <c r="E665" s="174" t="s">
        <v>22</v>
      </c>
      <c r="F665" s="174" t="s">
        <v>238</v>
      </c>
      <c r="G665" s="188">
        <f>SUM(H666)</f>
        <v>60.04</v>
      </c>
      <c r="H665" s="188">
        <f>TRUNC(G665 * 1, 2)</f>
        <v>60.04</v>
      </c>
      <c r="I665" s="189"/>
    </row>
    <row r="666" spans="1:9" ht="45">
      <c r="A666" s="170" t="s">
        <v>18</v>
      </c>
      <c r="B666" s="170" t="s">
        <v>147</v>
      </c>
      <c r="C666" s="170" t="s">
        <v>948</v>
      </c>
      <c r="D666" s="170" t="s">
        <v>949</v>
      </c>
      <c r="E666" s="170" t="s">
        <v>446</v>
      </c>
      <c r="F666" s="170" t="s">
        <v>969</v>
      </c>
      <c r="G666" s="180">
        <v>1079918</v>
      </c>
      <c r="H666" s="180">
        <f>TRUNC(F666*G666,2)</f>
        <v>60.04</v>
      </c>
      <c r="I666" s="181"/>
    </row>
    <row r="667" spans="1:9">
      <c r="A667" s="171" t="s">
        <v>36</v>
      </c>
      <c r="B667" s="171" t="s">
        <v>36</v>
      </c>
      <c r="C667" s="171" t="s">
        <v>36</v>
      </c>
      <c r="D667" s="171" t="s">
        <v>36</v>
      </c>
      <c r="E667" s="171" t="s">
        <v>36</v>
      </c>
      <c r="F667" s="171" t="s">
        <v>36</v>
      </c>
      <c r="G667" s="182" t="s">
        <v>36</v>
      </c>
      <c r="H667" s="182" t="s">
        <v>36</v>
      </c>
      <c r="I667" s="183" t="s">
        <v>36</v>
      </c>
    </row>
    <row r="668" spans="1:9" ht="30">
      <c r="A668" s="174" t="s">
        <v>946</v>
      </c>
      <c r="B668" s="174" t="s">
        <v>147</v>
      </c>
      <c r="C668" s="174" t="s">
        <v>970</v>
      </c>
      <c r="D668" s="174" t="s">
        <v>718</v>
      </c>
      <c r="E668" s="174" t="s">
        <v>22</v>
      </c>
      <c r="F668" s="174" t="s">
        <v>238</v>
      </c>
      <c r="G668" s="188">
        <f>SUM(H669)</f>
        <v>0.12</v>
      </c>
      <c r="H668" s="188">
        <f>TRUNC(G668 * 1, 2)</f>
        <v>0.12</v>
      </c>
      <c r="I668" s="189"/>
    </row>
    <row r="669" spans="1:9">
      <c r="A669" s="170" t="s">
        <v>18</v>
      </c>
      <c r="B669" s="170" t="s">
        <v>147</v>
      </c>
      <c r="C669" s="170" t="s">
        <v>719</v>
      </c>
      <c r="D669" s="170" t="s">
        <v>720</v>
      </c>
      <c r="E669" s="170" t="s">
        <v>22</v>
      </c>
      <c r="F669" s="170" t="s">
        <v>972</v>
      </c>
      <c r="G669" s="180">
        <v>24.12</v>
      </c>
      <c r="H669" s="180">
        <f>TRUNC(F669*G669,2)</f>
        <v>0.12</v>
      </c>
      <c r="I669" s="181"/>
    </row>
    <row r="670" spans="1:9">
      <c r="A670" s="171" t="s">
        <v>36</v>
      </c>
      <c r="B670" s="171" t="s">
        <v>36</v>
      </c>
      <c r="C670" s="171" t="s">
        <v>36</v>
      </c>
      <c r="D670" s="171" t="s">
        <v>36</v>
      </c>
      <c r="E670" s="171" t="s">
        <v>36</v>
      </c>
      <c r="F670" s="171" t="s">
        <v>36</v>
      </c>
      <c r="G670" s="182" t="s">
        <v>36</v>
      </c>
      <c r="H670" s="182" t="s">
        <v>36</v>
      </c>
      <c r="I670" s="183" t="s">
        <v>36</v>
      </c>
    </row>
    <row r="671" spans="1:9" ht="75">
      <c r="A671" s="174" t="s">
        <v>946</v>
      </c>
      <c r="B671" s="174" t="s">
        <v>147</v>
      </c>
      <c r="C671" s="174" t="s">
        <v>973</v>
      </c>
      <c r="D671" s="174" t="s">
        <v>735</v>
      </c>
      <c r="E671" s="174" t="s">
        <v>22</v>
      </c>
      <c r="F671" s="174" t="s">
        <v>238</v>
      </c>
      <c r="G671" s="188">
        <f>SUM(H672:H673)</f>
        <v>5.97</v>
      </c>
      <c r="H671" s="188">
        <f>TRUNC(G671 * 1, 2)</f>
        <v>5.97</v>
      </c>
      <c r="I671" s="189"/>
    </row>
    <row r="672" spans="1:9" ht="75">
      <c r="A672" s="170" t="s">
        <v>18</v>
      </c>
      <c r="B672" s="170" t="s">
        <v>147</v>
      </c>
      <c r="C672" s="170" t="s">
        <v>974</v>
      </c>
      <c r="D672" s="170" t="s">
        <v>975</v>
      </c>
      <c r="E672" s="170" t="s">
        <v>446</v>
      </c>
      <c r="F672" s="170" t="s">
        <v>976</v>
      </c>
      <c r="G672" s="180">
        <v>760907.71</v>
      </c>
      <c r="H672" s="180">
        <f t="shared" ref="H672:H673" si="97">TRUNC(F672*G672,2)</f>
        <v>4.33</v>
      </c>
      <c r="I672" s="181"/>
    </row>
    <row r="673" spans="1:9" ht="45">
      <c r="A673" s="170" t="s">
        <v>18</v>
      </c>
      <c r="B673" s="170" t="s">
        <v>147</v>
      </c>
      <c r="C673" s="170" t="s">
        <v>977</v>
      </c>
      <c r="D673" s="170" t="s">
        <v>978</v>
      </c>
      <c r="E673" s="170" t="s">
        <v>446</v>
      </c>
      <c r="F673" s="170" t="s">
        <v>979</v>
      </c>
      <c r="G673" s="180">
        <v>279656.7</v>
      </c>
      <c r="H673" s="180">
        <f t="shared" si="97"/>
        <v>1.64</v>
      </c>
      <c r="I673" s="181"/>
    </row>
    <row r="674" spans="1:9">
      <c r="A674" s="171" t="s">
        <v>36</v>
      </c>
      <c r="B674" s="171" t="s">
        <v>36</v>
      </c>
      <c r="C674" s="171" t="s">
        <v>36</v>
      </c>
      <c r="D674" s="171" t="s">
        <v>36</v>
      </c>
      <c r="E674" s="171" t="s">
        <v>36</v>
      </c>
      <c r="F674" s="171" t="s">
        <v>36</v>
      </c>
      <c r="G674" s="182" t="s">
        <v>36</v>
      </c>
      <c r="H674" s="182" t="s">
        <v>36</v>
      </c>
      <c r="I674" s="183" t="s">
        <v>36</v>
      </c>
    </row>
    <row r="675" spans="1:9" ht="75">
      <c r="A675" s="174" t="s">
        <v>946</v>
      </c>
      <c r="B675" s="174" t="s">
        <v>147</v>
      </c>
      <c r="C675" s="174" t="s">
        <v>980</v>
      </c>
      <c r="D675" s="174" t="s">
        <v>737</v>
      </c>
      <c r="E675" s="174" t="s">
        <v>22</v>
      </c>
      <c r="F675" s="174" t="s">
        <v>238</v>
      </c>
      <c r="G675" s="188">
        <f>SUM(H676:H677)</f>
        <v>14.8</v>
      </c>
      <c r="H675" s="188">
        <f>TRUNC(G675 * 1, 2)</f>
        <v>14.8</v>
      </c>
      <c r="I675" s="189"/>
    </row>
    <row r="676" spans="1:9" ht="75">
      <c r="A676" s="170" t="s">
        <v>18</v>
      </c>
      <c r="B676" s="170" t="s">
        <v>147</v>
      </c>
      <c r="C676" s="170" t="s">
        <v>974</v>
      </c>
      <c r="D676" s="170" t="s">
        <v>975</v>
      </c>
      <c r="E676" s="170" t="s">
        <v>446</v>
      </c>
      <c r="F676" s="170" t="s">
        <v>981</v>
      </c>
      <c r="G676" s="180">
        <v>760907.71</v>
      </c>
      <c r="H676" s="180">
        <f t="shared" ref="H676:H677" si="98">TRUNC(F676*G676,2)</f>
        <v>10.72</v>
      </c>
      <c r="I676" s="181"/>
    </row>
    <row r="677" spans="1:9" ht="45">
      <c r="A677" s="170" t="s">
        <v>18</v>
      </c>
      <c r="B677" s="170" t="s">
        <v>147</v>
      </c>
      <c r="C677" s="170" t="s">
        <v>977</v>
      </c>
      <c r="D677" s="170" t="s">
        <v>978</v>
      </c>
      <c r="E677" s="170" t="s">
        <v>446</v>
      </c>
      <c r="F677" s="170" t="s">
        <v>982</v>
      </c>
      <c r="G677" s="180">
        <v>279656.7</v>
      </c>
      <c r="H677" s="180">
        <f t="shared" si="98"/>
        <v>4.08</v>
      </c>
      <c r="I677" s="181"/>
    </row>
    <row r="678" spans="1:9">
      <c r="A678" s="171" t="s">
        <v>36</v>
      </c>
      <c r="B678" s="171" t="s">
        <v>36</v>
      </c>
      <c r="C678" s="171" t="s">
        <v>36</v>
      </c>
      <c r="D678" s="171" t="s">
        <v>36</v>
      </c>
      <c r="E678" s="171" t="s">
        <v>36</v>
      </c>
      <c r="F678" s="171" t="s">
        <v>36</v>
      </c>
      <c r="G678" s="182" t="s">
        <v>36</v>
      </c>
      <c r="H678" s="182" t="s">
        <v>36</v>
      </c>
      <c r="I678" s="183" t="s">
        <v>36</v>
      </c>
    </row>
    <row r="679" spans="1:9" ht="75">
      <c r="A679" s="174" t="s">
        <v>946</v>
      </c>
      <c r="B679" s="174" t="s">
        <v>147</v>
      </c>
      <c r="C679" s="174" t="s">
        <v>983</v>
      </c>
      <c r="D679" s="174" t="s">
        <v>739</v>
      </c>
      <c r="E679" s="174" t="s">
        <v>22</v>
      </c>
      <c r="F679" s="174" t="s">
        <v>238</v>
      </c>
      <c r="G679" s="188">
        <f>SUM(H680:H681)</f>
        <v>42.879999999999995</v>
      </c>
      <c r="H679" s="188">
        <f>TRUNC(G679 * 1, 2)</f>
        <v>42.88</v>
      </c>
      <c r="I679" s="189"/>
    </row>
    <row r="680" spans="1:9" ht="75">
      <c r="A680" s="170" t="s">
        <v>18</v>
      </c>
      <c r="B680" s="170" t="s">
        <v>147</v>
      </c>
      <c r="C680" s="170" t="s">
        <v>974</v>
      </c>
      <c r="D680" s="170" t="s">
        <v>975</v>
      </c>
      <c r="E680" s="170" t="s">
        <v>446</v>
      </c>
      <c r="F680" s="170" t="s">
        <v>984</v>
      </c>
      <c r="G680" s="180">
        <v>760907.71</v>
      </c>
      <c r="H680" s="180">
        <f t="shared" ref="H680:H681" si="99">TRUNC(F680*G680,2)</f>
        <v>26.02</v>
      </c>
      <c r="I680" s="181"/>
    </row>
    <row r="681" spans="1:9" ht="45">
      <c r="A681" s="170" t="s">
        <v>18</v>
      </c>
      <c r="B681" s="170" t="s">
        <v>147</v>
      </c>
      <c r="C681" s="170" t="s">
        <v>977</v>
      </c>
      <c r="D681" s="170" t="s">
        <v>978</v>
      </c>
      <c r="E681" s="170" t="s">
        <v>446</v>
      </c>
      <c r="F681" s="170" t="s">
        <v>985</v>
      </c>
      <c r="G681" s="180">
        <v>279656.7</v>
      </c>
      <c r="H681" s="180">
        <f t="shared" si="99"/>
        <v>16.86</v>
      </c>
      <c r="I681" s="181"/>
    </row>
    <row r="682" spans="1:9">
      <c r="A682" s="171" t="s">
        <v>36</v>
      </c>
      <c r="B682" s="171" t="s">
        <v>36</v>
      </c>
      <c r="C682" s="171" t="s">
        <v>36</v>
      </c>
      <c r="D682" s="171" t="s">
        <v>36</v>
      </c>
      <c r="E682" s="171" t="s">
        <v>36</v>
      </c>
      <c r="F682" s="171" t="s">
        <v>36</v>
      </c>
      <c r="G682" s="182" t="s">
        <v>36</v>
      </c>
      <c r="H682" s="182" t="s">
        <v>36</v>
      </c>
      <c r="I682" s="183" t="s">
        <v>36</v>
      </c>
    </row>
    <row r="683" spans="1:9" ht="30">
      <c r="A683" s="174" t="s">
        <v>946</v>
      </c>
      <c r="B683" s="174" t="s">
        <v>147</v>
      </c>
      <c r="C683" s="174" t="s">
        <v>986</v>
      </c>
      <c r="D683" s="174" t="s">
        <v>741</v>
      </c>
      <c r="E683" s="174" t="s">
        <v>22</v>
      </c>
      <c r="F683" s="174" t="s">
        <v>238</v>
      </c>
      <c r="G683" s="188">
        <f>SUM(H684:H691)</f>
        <v>40.590000000000003</v>
      </c>
      <c r="H683" s="188">
        <f>TRUNC(G683 * 1, 2)</f>
        <v>40.590000000000003</v>
      </c>
      <c r="I683" s="189"/>
    </row>
    <row r="684" spans="1:9" ht="45">
      <c r="A684" s="170" t="s">
        <v>954</v>
      </c>
      <c r="B684" s="170" t="s">
        <v>147</v>
      </c>
      <c r="C684" s="170" t="s">
        <v>987</v>
      </c>
      <c r="D684" s="170" t="s">
        <v>988</v>
      </c>
      <c r="E684" s="170" t="s">
        <v>22</v>
      </c>
      <c r="F684" s="170" t="s">
        <v>31</v>
      </c>
      <c r="G684" s="180">
        <v>0.16</v>
      </c>
      <c r="H684" s="180">
        <f t="shared" ref="H684:H691" si="100">TRUNC(F684*G684,2)</f>
        <v>0.16</v>
      </c>
      <c r="I684" s="181" t="str">
        <f>IFERROR(IF(ROUND(G684, 2) &lt;&gt; ROUND(VLOOKUP("C"&amp;C684,C:G, 5, FALSE), 2), "VALOR AUXILIAR DIVERGENTE", "OK"), "NÃO ENCONTRADO")</f>
        <v>OK</v>
      </c>
    </row>
    <row r="685" spans="1:9" ht="30">
      <c r="A685" s="170" t="s">
        <v>18</v>
      </c>
      <c r="B685" s="170" t="s">
        <v>147</v>
      </c>
      <c r="C685" s="170" t="s">
        <v>957</v>
      </c>
      <c r="D685" s="170" t="s">
        <v>958</v>
      </c>
      <c r="E685" s="170" t="s">
        <v>22</v>
      </c>
      <c r="F685" s="170" t="s">
        <v>31</v>
      </c>
      <c r="G685" s="180">
        <v>0.92</v>
      </c>
      <c r="H685" s="180">
        <f t="shared" si="100"/>
        <v>0.92</v>
      </c>
      <c r="I685" s="181"/>
    </row>
    <row r="686" spans="1:9" ht="45">
      <c r="A686" s="170" t="s">
        <v>18</v>
      </c>
      <c r="B686" s="170" t="s">
        <v>147</v>
      </c>
      <c r="C686" s="170" t="s">
        <v>959</v>
      </c>
      <c r="D686" s="170" t="s">
        <v>960</v>
      </c>
      <c r="E686" s="170" t="s">
        <v>22</v>
      </c>
      <c r="F686" s="170" t="s">
        <v>31</v>
      </c>
      <c r="G686" s="180">
        <v>0.02</v>
      </c>
      <c r="H686" s="180">
        <f t="shared" si="100"/>
        <v>0.02</v>
      </c>
      <c r="I686" s="181"/>
    </row>
    <row r="687" spans="1:9" ht="30">
      <c r="A687" s="170" t="s">
        <v>18</v>
      </c>
      <c r="B687" s="170" t="s">
        <v>147</v>
      </c>
      <c r="C687" s="170" t="s">
        <v>725</v>
      </c>
      <c r="D687" s="170" t="s">
        <v>726</v>
      </c>
      <c r="E687" s="170" t="s">
        <v>22</v>
      </c>
      <c r="F687" s="170" t="s">
        <v>31</v>
      </c>
      <c r="G687" s="180">
        <v>0.11</v>
      </c>
      <c r="H687" s="180">
        <f t="shared" si="100"/>
        <v>0.11</v>
      </c>
      <c r="I687" s="181"/>
    </row>
    <row r="688" spans="1:9" ht="30">
      <c r="A688" s="170" t="s">
        <v>18</v>
      </c>
      <c r="B688" s="170" t="s">
        <v>147</v>
      </c>
      <c r="C688" s="170" t="s">
        <v>727</v>
      </c>
      <c r="D688" s="170" t="s">
        <v>728</v>
      </c>
      <c r="E688" s="170" t="s">
        <v>22</v>
      </c>
      <c r="F688" s="170" t="s">
        <v>31</v>
      </c>
      <c r="G688" s="180">
        <v>1.43</v>
      </c>
      <c r="H688" s="180">
        <f t="shared" si="100"/>
        <v>1.43</v>
      </c>
      <c r="I688" s="181"/>
    </row>
    <row r="689" spans="1:9" ht="30">
      <c r="A689" s="170" t="s">
        <v>18</v>
      </c>
      <c r="B689" s="170" t="s">
        <v>147</v>
      </c>
      <c r="C689" s="170" t="s">
        <v>729</v>
      </c>
      <c r="D689" s="170" t="s">
        <v>730</v>
      </c>
      <c r="E689" s="170" t="s">
        <v>22</v>
      </c>
      <c r="F689" s="170" t="s">
        <v>31</v>
      </c>
      <c r="G689" s="180">
        <v>1.07</v>
      </c>
      <c r="H689" s="180">
        <f t="shared" si="100"/>
        <v>1.07</v>
      </c>
      <c r="I689" s="181"/>
    </row>
    <row r="690" spans="1:9" ht="30">
      <c r="A690" s="170" t="s">
        <v>18</v>
      </c>
      <c r="B690" s="170" t="s">
        <v>147</v>
      </c>
      <c r="C690" s="170" t="s">
        <v>731</v>
      </c>
      <c r="D690" s="170" t="s">
        <v>732</v>
      </c>
      <c r="E690" s="170" t="s">
        <v>22</v>
      </c>
      <c r="F690" s="170" t="s">
        <v>31</v>
      </c>
      <c r="G690" s="180">
        <v>4.4800000000000004</v>
      </c>
      <c r="H690" s="180">
        <f t="shared" si="100"/>
        <v>4.4800000000000004</v>
      </c>
      <c r="I690" s="181"/>
    </row>
    <row r="691" spans="1:9">
      <c r="A691" s="170" t="s">
        <v>18</v>
      </c>
      <c r="B691" s="170" t="s">
        <v>147</v>
      </c>
      <c r="C691" s="170" t="s">
        <v>989</v>
      </c>
      <c r="D691" s="170" t="s">
        <v>990</v>
      </c>
      <c r="E691" s="170" t="s">
        <v>22</v>
      </c>
      <c r="F691" s="170" t="s">
        <v>31</v>
      </c>
      <c r="G691" s="180">
        <v>32.4</v>
      </c>
      <c r="H691" s="180">
        <f t="shared" si="100"/>
        <v>32.4</v>
      </c>
      <c r="I691" s="181"/>
    </row>
    <row r="692" spans="1:9">
      <c r="A692" s="171" t="s">
        <v>36</v>
      </c>
      <c r="B692" s="171" t="s">
        <v>36</v>
      </c>
      <c r="C692" s="171" t="s">
        <v>36</v>
      </c>
      <c r="D692" s="171" t="s">
        <v>36</v>
      </c>
      <c r="E692" s="171" t="s">
        <v>36</v>
      </c>
      <c r="F692" s="171" t="s">
        <v>36</v>
      </c>
      <c r="G692" s="182" t="s">
        <v>36</v>
      </c>
      <c r="H692" s="182" t="s">
        <v>36</v>
      </c>
      <c r="I692" s="183" t="s">
        <v>36</v>
      </c>
    </row>
    <row r="693" spans="1:9" ht="75">
      <c r="A693" s="174" t="s">
        <v>946</v>
      </c>
      <c r="B693" s="174" t="s">
        <v>147</v>
      </c>
      <c r="C693" s="174" t="s">
        <v>991</v>
      </c>
      <c r="D693" s="174" t="s">
        <v>744</v>
      </c>
      <c r="E693" s="174" t="s">
        <v>22</v>
      </c>
      <c r="F693" s="174" t="s">
        <v>238</v>
      </c>
      <c r="G693" s="188">
        <f>SUM(H694)</f>
        <v>219.98</v>
      </c>
      <c r="H693" s="188">
        <f>TRUNC(G693 * 1, 2)</f>
        <v>219.98</v>
      </c>
      <c r="I693" s="189"/>
    </row>
    <row r="694" spans="1:9" ht="30">
      <c r="A694" s="170" t="s">
        <v>18</v>
      </c>
      <c r="B694" s="170" t="s">
        <v>147</v>
      </c>
      <c r="C694" s="170" t="s">
        <v>964</v>
      </c>
      <c r="D694" s="170" t="s">
        <v>965</v>
      </c>
      <c r="E694" s="170" t="s">
        <v>375</v>
      </c>
      <c r="F694" s="170" t="s">
        <v>992</v>
      </c>
      <c r="G694" s="180">
        <v>6.47</v>
      </c>
      <c r="H694" s="180">
        <f>TRUNC(F694*G694,2)</f>
        <v>219.98</v>
      </c>
      <c r="I694" s="181"/>
    </row>
    <row r="695" spans="1:9">
      <c r="A695" s="171" t="s">
        <v>36</v>
      </c>
      <c r="B695" s="171" t="s">
        <v>36</v>
      </c>
      <c r="C695" s="171" t="s">
        <v>36</v>
      </c>
      <c r="D695" s="171" t="s">
        <v>36</v>
      </c>
      <c r="E695" s="171" t="s">
        <v>36</v>
      </c>
      <c r="F695" s="171" t="s">
        <v>36</v>
      </c>
      <c r="G695" s="182" t="s">
        <v>36</v>
      </c>
      <c r="H695" s="182" t="s">
        <v>36</v>
      </c>
      <c r="I695" s="183" t="s">
        <v>36</v>
      </c>
    </row>
    <row r="696" spans="1:9" ht="75">
      <c r="A696" s="174" t="s">
        <v>946</v>
      </c>
      <c r="B696" s="174" t="s">
        <v>147</v>
      </c>
      <c r="C696" s="174" t="s">
        <v>993</v>
      </c>
      <c r="D696" s="174" t="s">
        <v>746</v>
      </c>
      <c r="E696" s="174" t="s">
        <v>22</v>
      </c>
      <c r="F696" s="174" t="s">
        <v>238</v>
      </c>
      <c r="G696" s="188">
        <f>SUM(H697:H698)</f>
        <v>72.59</v>
      </c>
      <c r="H696" s="188">
        <f>TRUNC(G696 * 1, 2)</f>
        <v>72.59</v>
      </c>
      <c r="I696" s="189"/>
    </row>
    <row r="697" spans="1:9" ht="75">
      <c r="A697" s="170" t="s">
        <v>18</v>
      </c>
      <c r="B697" s="170" t="s">
        <v>147</v>
      </c>
      <c r="C697" s="170" t="s">
        <v>974</v>
      </c>
      <c r="D697" s="170" t="s">
        <v>975</v>
      </c>
      <c r="E697" s="170" t="s">
        <v>446</v>
      </c>
      <c r="F697" s="170" t="s">
        <v>994</v>
      </c>
      <c r="G697" s="180">
        <v>760907.71</v>
      </c>
      <c r="H697" s="180">
        <f t="shared" ref="H697:H698" si="101">TRUNC(F697*G697,2)</f>
        <v>48.85</v>
      </c>
      <c r="I697" s="181"/>
    </row>
    <row r="698" spans="1:9" ht="45">
      <c r="A698" s="170" t="s">
        <v>18</v>
      </c>
      <c r="B698" s="170" t="s">
        <v>147</v>
      </c>
      <c r="C698" s="170" t="s">
        <v>977</v>
      </c>
      <c r="D698" s="170" t="s">
        <v>978</v>
      </c>
      <c r="E698" s="170" t="s">
        <v>446</v>
      </c>
      <c r="F698" s="170" t="s">
        <v>995</v>
      </c>
      <c r="G698" s="180">
        <v>279656.7</v>
      </c>
      <c r="H698" s="180">
        <f t="shared" si="101"/>
        <v>23.74</v>
      </c>
      <c r="I698" s="181"/>
    </row>
    <row r="699" spans="1:9">
      <c r="A699" s="171" t="s">
        <v>36</v>
      </c>
      <c r="B699" s="171" t="s">
        <v>36</v>
      </c>
      <c r="C699" s="171" t="s">
        <v>36</v>
      </c>
      <c r="D699" s="171" t="s">
        <v>36</v>
      </c>
      <c r="E699" s="171" t="s">
        <v>36</v>
      </c>
      <c r="F699" s="171" t="s">
        <v>36</v>
      </c>
      <c r="G699" s="182" t="s">
        <v>36</v>
      </c>
      <c r="H699" s="182" t="s">
        <v>36</v>
      </c>
      <c r="I699" s="183" t="s">
        <v>36</v>
      </c>
    </row>
    <row r="700" spans="1:9" ht="45">
      <c r="A700" s="174" t="s">
        <v>946</v>
      </c>
      <c r="B700" s="174" t="s">
        <v>147</v>
      </c>
      <c r="C700" s="174" t="s">
        <v>996</v>
      </c>
      <c r="D700" s="174" t="s">
        <v>749</v>
      </c>
      <c r="E700" s="174" t="s">
        <v>22</v>
      </c>
      <c r="F700" s="174" t="s">
        <v>238</v>
      </c>
      <c r="G700" s="188">
        <f>SUM(H701)</f>
        <v>14.23</v>
      </c>
      <c r="H700" s="188">
        <f>TRUNC(G700 * 1, 2)</f>
        <v>14.23</v>
      </c>
      <c r="I700" s="189"/>
    </row>
    <row r="701" spans="1:9" ht="45">
      <c r="A701" s="170" t="s">
        <v>18</v>
      </c>
      <c r="B701" s="170" t="s">
        <v>147</v>
      </c>
      <c r="C701" s="170" t="s">
        <v>997</v>
      </c>
      <c r="D701" s="170" t="s">
        <v>998</v>
      </c>
      <c r="E701" s="170" t="s">
        <v>446</v>
      </c>
      <c r="F701" s="170" t="s">
        <v>999</v>
      </c>
      <c r="G701" s="180">
        <v>961801.77</v>
      </c>
      <c r="H701" s="180">
        <f>TRUNC(F701*G701,2)</f>
        <v>14.23</v>
      </c>
      <c r="I701" s="181"/>
    </row>
    <row r="702" spans="1:9">
      <c r="A702" s="171" t="s">
        <v>36</v>
      </c>
      <c r="B702" s="171" t="s">
        <v>36</v>
      </c>
      <c r="C702" s="171" t="s">
        <v>36</v>
      </c>
      <c r="D702" s="171" t="s">
        <v>36</v>
      </c>
      <c r="E702" s="171" t="s">
        <v>36</v>
      </c>
      <c r="F702" s="171" t="s">
        <v>36</v>
      </c>
      <c r="G702" s="182" t="s">
        <v>36</v>
      </c>
      <c r="H702" s="182" t="s">
        <v>36</v>
      </c>
      <c r="I702" s="183" t="s">
        <v>36</v>
      </c>
    </row>
    <row r="703" spans="1:9" ht="45">
      <c r="A703" s="174" t="s">
        <v>946</v>
      </c>
      <c r="B703" s="174" t="s">
        <v>147</v>
      </c>
      <c r="C703" s="174" t="s">
        <v>1000</v>
      </c>
      <c r="D703" s="174" t="s">
        <v>751</v>
      </c>
      <c r="E703" s="174" t="s">
        <v>22</v>
      </c>
      <c r="F703" s="174" t="s">
        <v>238</v>
      </c>
      <c r="G703" s="188">
        <f>SUM(H704)</f>
        <v>53.86</v>
      </c>
      <c r="H703" s="188">
        <f>TRUNC(G703 * 1, 2)</f>
        <v>53.86</v>
      </c>
      <c r="I703" s="189"/>
    </row>
    <row r="704" spans="1:9" ht="45">
      <c r="A704" s="170" t="s">
        <v>18</v>
      </c>
      <c r="B704" s="170" t="s">
        <v>147</v>
      </c>
      <c r="C704" s="170" t="s">
        <v>997</v>
      </c>
      <c r="D704" s="170" t="s">
        <v>998</v>
      </c>
      <c r="E704" s="170" t="s">
        <v>446</v>
      </c>
      <c r="F704" s="170" t="s">
        <v>1001</v>
      </c>
      <c r="G704" s="180">
        <v>961801.77</v>
      </c>
      <c r="H704" s="180">
        <f>TRUNC(F704*G704,2)</f>
        <v>53.86</v>
      </c>
      <c r="I704" s="181"/>
    </row>
    <row r="705" spans="1:9">
      <c r="A705" s="171" t="s">
        <v>36</v>
      </c>
      <c r="B705" s="171" t="s">
        <v>36</v>
      </c>
      <c r="C705" s="171" t="s">
        <v>36</v>
      </c>
      <c r="D705" s="171" t="s">
        <v>36</v>
      </c>
      <c r="E705" s="171" t="s">
        <v>36</v>
      </c>
      <c r="F705" s="171" t="s">
        <v>36</v>
      </c>
      <c r="G705" s="182" t="s">
        <v>36</v>
      </c>
      <c r="H705" s="182" t="s">
        <v>36</v>
      </c>
      <c r="I705" s="183" t="s">
        <v>36</v>
      </c>
    </row>
    <row r="706" spans="1:9" ht="30">
      <c r="A706" s="174" t="s">
        <v>946</v>
      </c>
      <c r="B706" s="174" t="s">
        <v>147</v>
      </c>
      <c r="C706" s="174" t="s">
        <v>1002</v>
      </c>
      <c r="D706" s="174" t="s">
        <v>753</v>
      </c>
      <c r="E706" s="174" t="s">
        <v>22</v>
      </c>
      <c r="F706" s="174" t="s">
        <v>238</v>
      </c>
      <c r="G706" s="188">
        <f>SUM(H707:H714)</f>
        <v>47.78</v>
      </c>
      <c r="H706" s="188">
        <f>TRUNC(G706 * 1, 2)</f>
        <v>47.78</v>
      </c>
      <c r="I706" s="189"/>
    </row>
    <row r="707" spans="1:9" ht="45">
      <c r="A707" s="170" t="s">
        <v>954</v>
      </c>
      <c r="B707" s="170" t="s">
        <v>147</v>
      </c>
      <c r="C707" s="170" t="s">
        <v>1003</v>
      </c>
      <c r="D707" s="170" t="s">
        <v>1004</v>
      </c>
      <c r="E707" s="170" t="s">
        <v>22</v>
      </c>
      <c r="F707" s="170" t="s">
        <v>31</v>
      </c>
      <c r="G707" s="180">
        <v>0.45</v>
      </c>
      <c r="H707" s="180">
        <f t="shared" ref="H707:H714" si="102">TRUNC(F707*G707,2)</f>
        <v>0.45</v>
      </c>
      <c r="I707" s="181" t="str">
        <f>IFERROR(IF(ROUND(G707, 2) &lt;&gt; ROUND(VLOOKUP("C"&amp;C707,C:G, 5, FALSE), 2), "VALOR AUXILIAR DIVERGENTE", "OK"), "NÃO ENCONTRADO")</f>
        <v>OK</v>
      </c>
    </row>
    <row r="708" spans="1:9" ht="30">
      <c r="A708" s="170" t="s">
        <v>18</v>
      </c>
      <c r="B708" s="170" t="s">
        <v>147</v>
      </c>
      <c r="C708" s="170" t="s">
        <v>957</v>
      </c>
      <c r="D708" s="170" t="s">
        <v>958</v>
      </c>
      <c r="E708" s="170" t="s">
        <v>22</v>
      </c>
      <c r="F708" s="170" t="s">
        <v>31</v>
      </c>
      <c r="G708" s="180">
        <v>0.92</v>
      </c>
      <c r="H708" s="180">
        <f t="shared" si="102"/>
        <v>0.92</v>
      </c>
      <c r="I708" s="181"/>
    </row>
    <row r="709" spans="1:9" ht="45">
      <c r="A709" s="170" t="s">
        <v>18</v>
      </c>
      <c r="B709" s="170" t="s">
        <v>147</v>
      </c>
      <c r="C709" s="170" t="s">
        <v>959</v>
      </c>
      <c r="D709" s="170" t="s">
        <v>960</v>
      </c>
      <c r="E709" s="170" t="s">
        <v>22</v>
      </c>
      <c r="F709" s="170" t="s">
        <v>31</v>
      </c>
      <c r="G709" s="180">
        <v>0.02</v>
      </c>
      <c r="H709" s="180">
        <f t="shared" si="102"/>
        <v>0.02</v>
      </c>
      <c r="I709" s="181"/>
    </row>
    <row r="710" spans="1:9" ht="30">
      <c r="A710" s="170" t="s">
        <v>18</v>
      </c>
      <c r="B710" s="170" t="s">
        <v>147</v>
      </c>
      <c r="C710" s="170" t="s">
        <v>725</v>
      </c>
      <c r="D710" s="170" t="s">
        <v>726</v>
      </c>
      <c r="E710" s="170" t="s">
        <v>22</v>
      </c>
      <c r="F710" s="170" t="s">
        <v>31</v>
      </c>
      <c r="G710" s="180">
        <v>0.11</v>
      </c>
      <c r="H710" s="180">
        <f t="shared" si="102"/>
        <v>0.11</v>
      </c>
      <c r="I710" s="181"/>
    </row>
    <row r="711" spans="1:9" ht="30">
      <c r="A711" s="170" t="s">
        <v>18</v>
      </c>
      <c r="B711" s="170" t="s">
        <v>147</v>
      </c>
      <c r="C711" s="170" t="s">
        <v>727</v>
      </c>
      <c r="D711" s="170" t="s">
        <v>728</v>
      </c>
      <c r="E711" s="170" t="s">
        <v>22</v>
      </c>
      <c r="F711" s="170" t="s">
        <v>31</v>
      </c>
      <c r="G711" s="180">
        <v>1.43</v>
      </c>
      <c r="H711" s="180">
        <f t="shared" si="102"/>
        <v>1.43</v>
      </c>
      <c r="I711" s="181"/>
    </row>
    <row r="712" spans="1:9" ht="30">
      <c r="A712" s="170" t="s">
        <v>18</v>
      </c>
      <c r="B712" s="170" t="s">
        <v>147</v>
      </c>
      <c r="C712" s="170" t="s">
        <v>729</v>
      </c>
      <c r="D712" s="170" t="s">
        <v>730</v>
      </c>
      <c r="E712" s="170" t="s">
        <v>22</v>
      </c>
      <c r="F712" s="170" t="s">
        <v>31</v>
      </c>
      <c r="G712" s="180">
        <v>1.07</v>
      </c>
      <c r="H712" s="180">
        <f t="shared" si="102"/>
        <v>1.07</v>
      </c>
      <c r="I712" s="181"/>
    </row>
    <row r="713" spans="1:9" ht="30">
      <c r="A713" s="170" t="s">
        <v>18</v>
      </c>
      <c r="B713" s="170" t="s">
        <v>147</v>
      </c>
      <c r="C713" s="170" t="s">
        <v>731</v>
      </c>
      <c r="D713" s="170" t="s">
        <v>732</v>
      </c>
      <c r="E713" s="170" t="s">
        <v>22</v>
      </c>
      <c r="F713" s="170" t="s">
        <v>31</v>
      </c>
      <c r="G713" s="180">
        <v>4.4800000000000004</v>
      </c>
      <c r="H713" s="180">
        <f t="shared" si="102"/>
        <v>4.4800000000000004</v>
      </c>
      <c r="I713" s="181"/>
    </row>
    <row r="714" spans="1:9">
      <c r="A714" s="170" t="s">
        <v>18</v>
      </c>
      <c r="B714" s="170" t="s">
        <v>147</v>
      </c>
      <c r="C714" s="170" t="s">
        <v>1007</v>
      </c>
      <c r="D714" s="170" t="s">
        <v>1008</v>
      </c>
      <c r="E714" s="170" t="s">
        <v>22</v>
      </c>
      <c r="F714" s="170" t="s">
        <v>31</v>
      </c>
      <c r="G714" s="180">
        <v>39.299999999999997</v>
      </c>
      <c r="H714" s="180">
        <f t="shared" si="102"/>
        <v>39.299999999999997</v>
      </c>
      <c r="I714" s="181"/>
    </row>
    <row r="715" spans="1:9">
      <c r="A715" s="171" t="s">
        <v>36</v>
      </c>
      <c r="B715" s="171" t="s">
        <v>36</v>
      </c>
      <c r="C715" s="171" t="s">
        <v>36</v>
      </c>
      <c r="D715" s="171" t="s">
        <v>36</v>
      </c>
      <c r="E715" s="171" t="s">
        <v>36</v>
      </c>
      <c r="F715" s="171" t="s">
        <v>36</v>
      </c>
      <c r="G715" s="182" t="s">
        <v>36</v>
      </c>
      <c r="H715" s="182" t="s">
        <v>36</v>
      </c>
      <c r="I715" s="183" t="s">
        <v>36</v>
      </c>
    </row>
    <row r="716" spans="1:9" ht="60">
      <c r="A716" s="174" t="s">
        <v>946</v>
      </c>
      <c r="B716" s="174" t="s">
        <v>147</v>
      </c>
      <c r="C716" s="174" t="s">
        <v>1009</v>
      </c>
      <c r="D716" s="174" t="s">
        <v>756</v>
      </c>
      <c r="E716" s="174" t="s">
        <v>22</v>
      </c>
      <c r="F716" s="174" t="s">
        <v>238</v>
      </c>
      <c r="G716" s="188">
        <f>SUM(H717)</f>
        <v>97.24</v>
      </c>
      <c r="H716" s="188">
        <f>TRUNC(G716 * 1, 2)</f>
        <v>97.24</v>
      </c>
      <c r="I716" s="189"/>
    </row>
    <row r="717" spans="1:9" ht="30">
      <c r="A717" s="170" t="s">
        <v>18</v>
      </c>
      <c r="B717" s="170" t="s">
        <v>147</v>
      </c>
      <c r="C717" s="170" t="s">
        <v>964</v>
      </c>
      <c r="D717" s="170" t="s">
        <v>965</v>
      </c>
      <c r="E717" s="170" t="s">
        <v>375</v>
      </c>
      <c r="F717" s="170" t="s">
        <v>1010</v>
      </c>
      <c r="G717" s="180">
        <v>6.47</v>
      </c>
      <c r="H717" s="180">
        <f>TRUNC(F717*G717,2)</f>
        <v>97.24</v>
      </c>
      <c r="I717" s="181"/>
    </row>
    <row r="718" spans="1:9">
      <c r="A718" s="171" t="s">
        <v>36</v>
      </c>
      <c r="B718" s="171" t="s">
        <v>36</v>
      </c>
      <c r="C718" s="171" t="s">
        <v>36</v>
      </c>
      <c r="D718" s="171" t="s">
        <v>36</v>
      </c>
      <c r="E718" s="171" t="s">
        <v>36</v>
      </c>
      <c r="F718" s="171" t="s">
        <v>36</v>
      </c>
      <c r="G718" s="182" t="s">
        <v>36</v>
      </c>
      <c r="H718" s="182" t="s">
        <v>36</v>
      </c>
      <c r="I718" s="183" t="s">
        <v>36</v>
      </c>
    </row>
    <row r="719" spans="1:9" ht="45">
      <c r="A719" s="174" t="s">
        <v>946</v>
      </c>
      <c r="B719" s="174" t="s">
        <v>147</v>
      </c>
      <c r="C719" s="174" t="s">
        <v>1011</v>
      </c>
      <c r="D719" s="174" t="s">
        <v>759</v>
      </c>
      <c r="E719" s="174" t="s">
        <v>22</v>
      </c>
      <c r="F719" s="174" t="s">
        <v>238</v>
      </c>
      <c r="G719" s="188">
        <f>SUM(H720)</f>
        <v>67.319999999999993</v>
      </c>
      <c r="H719" s="188">
        <f>TRUNC(G719 * 1, 2)</f>
        <v>67.319999999999993</v>
      </c>
      <c r="I719" s="189"/>
    </row>
    <row r="720" spans="1:9" ht="45">
      <c r="A720" s="170" t="s">
        <v>18</v>
      </c>
      <c r="B720" s="170" t="s">
        <v>147</v>
      </c>
      <c r="C720" s="170" t="s">
        <v>997</v>
      </c>
      <c r="D720" s="170" t="s">
        <v>998</v>
      </c>
      <c r="E720" s="170" t="s">
        <v>446</v>
      </c>
      <c r="F720" s="170" t="s">
        <v>1012</v>
      </c>
      <c r="G720" s="180">
        <v>961801.77</v>
      </c>
      <c r="H720" s="180">
        <f>TRUNC(F720*G720,2)</f>
        <v>67.319999999999993</v>
      </c>
      <c r="I720" s="181"/>
    </row>
    <row r="721" spans="1:9">
      <c r="A721" s="171" t="s">
        <v>36</v>
      </c>
      <c r="B721" s="171" t="s">
        <v>36</v>
      </c>
      <c r="C721" s="171" t="s">
        <v>36</v>
      </c>
      <c r="D721" s="171" t="s">
        <v>36</v>
      </c>
      <c r="E721" s="171" t="s">
        <v>36</v>
      </c>
      <c r="F721" s="171" t="s">
        <v>36</v>
      </c>
      <c r="G721" s="182" t="s">
        <v>36</v>
      </c>
      <c r="H721" s="182" t="s">
        <v>36</v>
      </c>
      <c r="I721" s="183" t="s">
        <v>36</v>
      </c>
    </row>
    <row r="722" spans="1:9" ht="45">
      <c r="A722" s="174" t="s">
        <v>946</v>
      </c>
      <c r="B722" s="174" t="s">
        <v>147</v>
      </c>
      <c r="C722" s="174" t="s">
        <v>1014</v>
      </c>
      <c r="D722" s="174" t="s">
        <v>763</v>
      </c>
      <c r="E722" s="174" t="s">
        <v>22</v>
      </c>
      <c r="F722" s="174" t="s">
        <v>238</v>
      </c>
      <c r="G722" s="188">
        <f>SUM(H723)</f>
        <v>0.13</v>
      </c>
      <c r="H722" s="188">
        <f>TRUNC(G722 * 1, 2)</f>
        <v>0.13</v>
      </c>
      <c r="I722" s="189"/>
    </row>
    <row r="723" spans="1:9" ht="90">
      <c r="A723" s="170" t="s">
        <v>18</v>
      </c>
      <c r="B723" s="170" t="s">
        <v>147</v>
      </c>
      <c r="C723" s="170" t="s">
        <v>1016</v>
      </c>
      <c r="D723" s="170" t="s">
        <v>1017</v>
      </c>
      <c r="E723" s="170" t="s">
        <v>446</v>
      </c>
      <c r="F723" s="170" t="s">
        <v>1018</v>
      </c>
      <c r="G723" s="180">
        <v>9580.07</v>
      </c>
      <c r="H723" s="180">
        <f>TRUNC(F723*G723,2)</f>
        <v>0.13</v>
      </c>
      <c r="I723" s="181"/>
    </row>
    <row r="724" spans="1:9">
      <c r="A724" s="171" t="s">
        <v>36</v>
      </c>
      <c r="B724" s="171" t="s">
        <v>36</v>
      </c>
      <c r="C724" s="171" t="s">
        <v>36</v>
      </c>
      <c r="D724" s="171" t="s">
        <v>36</v>
      </c>
      <c r="E724" s="171" t="s">
        <v>36</v>
      </c>
      <c r="F724" s="171" t="s">
        <v>36</v>
      </c>
      <c r="G724" s="182" t="s">
        <v>36</v>
      </c>
      <c r="H724" s="182" t="s">
        <v>36</v>
      </c>
      <c r="I724" s="183" t="s">
        <v>36</v>
      </c>
    </row>
    <row r="725" spans="1:9" ht="60">
      <c r="A725" s="174" t="s">
        <v>946</v>
      </c>
      <c r="B725" s="174" t="s">
        <v>147</v>
      </c>
      <c r="C725" s="174" t="s">
        <v>1019</v>
      </c>
      <c r="D725" s="174" t="s">
        <v>765</v>
      </c>
      <c r="E725" s="174" t="s">
        <v>22</v>
      </c>
      <c r="F725" s="174" t="s">
        <v>238</v>
      </c>
      <c r="G725" s="188">
        <f>SUM(H726)</f>
        <v>0.51</v>
      </c>
      <c r="H725" s="188">
        <f>TRUNC(G725 * 1, 2)</f>
        <v>0.51</v>
      </c>
      <c r="I725" s="189"/>
    </row>
    <row r="726" spans="1:9" ht="90">
      <c r="A726" s="170" t="s">
        <v>18</v>
      </c>
      <c r="B726" s="170" t="s">
        <v>147</v>
      </c>
      <c r="C726" s="170" t="s">
        <v>1016</v>
      </c>
      <c r="D726" s="170" t="s">
        <v>1017</v>
      </c>
      <c r="E726" s="170" t="s">
        <v>446</v>
      </c>
      <c r="F726" s="170" t="s">
        <v>1020</v>
      </c>
      <c r="G726" s="180">
        <v>9580.07</v>
      </c>
      <c r="H726" s="180">
        <f>TRUNC(F726*G726,2)</f>
        <v>0.51</v>
      </c>
      <c r="I726" s="181"/>
    </row>
    <row r="727" spans="1:9">
      <c r="A727" s="171" t="s">
        <v>36</v>
      </c>
      <c r="B727" s="171" t="s">
        <v>36</v>
      </c>
      <c r="C727" s="171" t="s">
        <v>36</v>
      </c>
      <c r="D727" s="171" t="s">
        <v>36</v>
      </c>
      <c r="E727" s="171" t="s">
        <v>36</v>
      </c>
      <c r="F727" s="171" t="s">
        <v>36</v>
      </c>
      <c r="G727" s="182" t="s">
        <v>36</v>
      </c>
      <c r="H727" s="182" t="s">
        <v>36</v>
      </c>
      <c r="I727" s="183" t="s">
        <v>36</v>
      </c>
    </row>
    <row r="728" spans="1:9" ht="60">
      <c r="A728" s="174" t="s">
        <v>946</v>
      </c>
      <c r="B728" s="174" t="s">
        <v>147</v>
      </c>
      <c r="C728" s="174" t="s">
        <v>1021</v>
      </c>
      <c r="D728" s="174" t="s">
        <v>768</v>
      </c>
      <c r="E728" s="174" t="s">
        <v>22</v>
      </c>
      <c r="F728" s="174" t="s">
        <v>238</v>
      </c>
      <c r="G728" s="188">
        <f>SUM(H729)</f>
        <v>9.14</v>
      </c>
      <c r="H728" s="188">
        <f>TRUNC(G728 * 1, 2)</f>
        <v>9.14</v>
      </c>
      <c r="I728" s="189"/>
    </row>
    <row r="729" spans="1:9">
      <c r="A729" s="170" t="s">
        <v>18</v>
      </c>
      <c r="B729" s="170" t="s">
        <v>147</v>
      </c>
      <c r="C729" s="170" t="s">
        <v>1022</v>
      </c>
      <c r="D729" s="170" t="s">
        <v>1023</v>
      </c>
      <c r="E729" s="170" t="s">
        <v>375</v>
      </c>
      <c r="F729" s="170" t="s">
        <v>256</v>
      </c>
      <c r="G729" s="180">
        <v>6.35</v>
      </c>
      <c r="H729" s="180">
        <f>TRUNC(F729*G729,2)</f>
        <v>9.14</v>
      </c>
      <c r="I729" s="181"/>
    </row>
    <row r="730" spans="1:9">
      <c r="A730" s="171" t="s">
        <v>36</v>
      </c>
      <c r="B730" s="171" t="s">
        <v>36</v>
      </c>
      <c r="C730" s="171" t="s">
        <v>36</v>
      </c>
      <c r="D730" s="171" t="s">
        <v>36</v>
      </c>
      <c r="E730" s="171" t="s">
        <v>36</v>
      </c>
      <c r="F730" s="171" t="s">
        <v>36</v>
      </c>
      <c r="G730" s="182" t="s">
        <v>36</v>
      </c>
      <c r="H730" s="182" t="s">
        <v>36</v>
      </c>
      <c r="I730" s="183" t="s">
        <v>36</v>
      </c>
    </row>
    <row r="731" spans="1:9" ht="60">
      <c r="A731" s="174" t="s">
        <v>946</v>
      </c>
      <c r="B731" s="174" t="s">
        <v>147</v>
      </c>
      <c r="C731" s="174" t="s">
        <v>1024</v>
      </c>
      <c r="D731" s="174" t="s">
        <v>770</v>
      </c>
      <c r="E731" s="174" t="s">
        <v>22</v>
      </c>
      <c r="F731" s="174" t="s">
        <v>238</v>
      </c>
      <c r="G731" s="188">
        <f>SUM(H732)</f>
        <v>0.63</v>
      </c>
      <c r="H731" s="188">
        <f>TRUNC(G731 * 1, 2)</f>
        <v>0.63</v>
      </c>
      <c r="I731" s="189"/>
    </row>
    <row r="732" spans="1:9" ht="90">
      <c r="A732" s="170" t="s">
        <v>18</v>
      </c>
      <c r="B732" s="170" t="s">
        <v>147</v>
      </c>
      <c r="C732" s="170" t="s">
        <v>1016</v>
      </c>
      <c r="D732" s="170" t="s">
        <v>1017</v>
      </c>
      <c r="E732" s="170" t="s">
        <v>446</v>
      </c>
      <c r="F732" s="170" t="s">
        <v>1025</v>
      </c>
      <c r="G732" s="180">
        <v>9580.07</v>
      </c>
      <c r="H732" s="180">
        <f>TRUNC(F732*G732,2)</f>
        <v>0.63</v>
      </c>
      <c r="I732" s="181"/>
    </row>
    <row r="733" spans="1:9">
      <c r="A733" s="171" t="s">
        <v>36</v>
      </c>
      <c r="B733" s="171" t="s">
        <v>36</v>
      </c>
      <c r="C733" s="171" t="s">
        <v>36</v>
      </c>
      <c r="D733" s="171" t="s">
        <v>36</v>
      </c>
      <c r="E733" s="171" t="s">
        <v>36</v>
      </c>
      <c r="F733" s="171" t="s">
        <v>36</v>
      </c>
      <c r="G733" s="182" t="s">
        <v>36</v>
      </c>
      <c r="H733" s="182" t="s">
        <v>36</v>
      </c>
      <c r="I733" s="183" t="s">
        <v>36</v>
      </c>
    </row>
    <row r="734" spans="1:9" ht="30">
      <c r="A734" s="174" t="s">
        <v>946</v>
      </c>
      <c r="B734" s="174" t="s">
        <v>147</v>
      </c>
      <c r="C734" s="174" t="s">
        <v>1026</v>
      </c>
      <c r="D734" s="174" t="s">
        <v>773</v>
      </c>
      <c r="E734" s="174" t="s">
        <v>22</v>
      </c>
      <c r="F734" s="174" t="s">
        <v>238</v>
      </c>
      <c r="G734" s="188">
        <f>SUM(H735)</f>
        <v>0.47</v>
      </c>
      <c r="H734" s="188">
        <f>TRUNC(G734 * 1, 2)</f>
        <v>0.47</v>
      </c>
      <c r="I734" s="189"/>
    </row>
    <row r="735" spans="1:9">
      <c r="A735" s="170" t="s">
        <v>18</v>
      </c>
      <c r="B735" s="170" t="s">
        <v>147</v>
      </c>
      <c r="C735" s="170" t="s">
        <v>778</v>
      </c>
      <c r="D735" s="170" t="s">
        <v>779</v>
      </c>
      <c r="E735" s="170" t="s">
        <v>22</v>
      </c>
      <c r="F735" s="170" t="s">
        <v>1027</v>
      </c>
      <c r="G735" s="180">
        <v>22.51</v>
      </c>
      <c r="H735" s="180">
        <f>TRUNC(F735*G735,2)</f>
        <v>0.47</v>
      </c>
      <c r="I735" s="181"/>
    </row>
    <row r="736" spans="1:9">
      <c r="A736" s="171" t="s">
        <v>36</v>
      </c>
      <c r="B736" s="171" t="s">
        <v>36</v>
      </c>
      <c r="C736" s="171" t="s">
        <v>36</v>
      </c>
      <c r="D736" s="171" t="s">
        <v>36</v>
      </c>
      <c r="E736" s="171" t="s">
        <v>36</v>
      </c>
      <c r="F736" s="171" t="s">
        <v>36</v>
      </c>
      <c r="G736" s="182" t="s">
        <v>36</v>
      </c>
      <c r="H736" s="182" t="s">
        <v>36</v>
      </c>
      <c r="I736" s="183" t="s">
        <v>36</v>
      </c>
    </row>
    <row r="737" spans="1:9" ht="30">
      <c r="A737" s="174" t="s">
        <v>946</v>
      </c>
      <c r="B737" s="174" t="s">
        <v>147</v>
      </c>
      <c r="C737" s="174" t="s">
        <v>1028</v>
      </c>
      <c r="D737" s="174" t="s">
        <v>782</v>
      </c>
      <c r="E737" s="174" t="s">
        <v>22</v>
      </c>
      <c r="F737" s="174" t="s">
        <v>238</v>
      </c>
      <c r="G737" s="188">
        <f>SUM(H738)</f>
        <v>0.57999999999999996</v>
      </c>
      <c r="H737" s="188">
        <f>TRUNC(G737 * 1, 2)</f>
        <v>0.57999999999999996</v>
      </c>
      <c r="I737" s="189"/>
    </row>
    <row r="738" spans="1:9">
      <c r="A738" s="170" t="s">
        <v>18</v>
      </c>
      <c r="B738" s="170" t="s">
        <v>147</v>
      </c>
      <c r="C738" s="170" t="s">
        <v>783</v>
      </c>
      <c r="D738" s="170" t="s">
        <v>784</v>
      </c>
      <c r="E738" s="170" t="s">
        <v>22</v>
      </c>
      <c r="F738" s="170" t="s">
        <v>1027</v>
      </c>
      <c r="G738" s="180">
        <v>27.39</v>
      </c>
      <c r="H738" s="180">
        <f>TRUNC(F738*G738,2)</f>
        <v>0.57999999999999996</v>
      </c>
      <c r="I738" s="181"/>
    </row>
    <row r="739" spans="1:9">
      <c r="A739" s="171" t="s">
        <v>36</v>
      </c>
      <c r="B739" s="171" t="s">
        <v>36</v>
      </c>
      <c r="C739" s="171" t="s">
        <v>36</v>
      </c>
      <c r="D739" s="171" t="s">
        <v>36</v>
      </c>
      <c r="E739" s="171" t="s">
        <v>36</v>
      </c>
      <c r="F739" s="171" t="s">
        <v>36</v>
      </c>
      <c r="G739" s="182" t="s">
        <v>36</v>
      </c>
      <c r="H739" s="182" t="s">
        <v>36</v>
      </c>
      <c r="I739" s="183" t="s">
        <v>36</v>
      </c>
    </row>
    <row r="740" spans="1:9" ht="30">
      <c r="A740" s="174" t="s">
        <v>946</v>
      </c>
      <c r="B740" s="174" t="s">
        <v>147</v>
      </c>
      <c r="C740" s="174" t="s">
        <v>1029</v>
      </c>
      <c r="D740" s="174" t="s">
        <v>802</v>
      </c>
      <c r="E740" s="174" t="s">
        <v>22</v>
      </c>
      <c r="F740" s="174" t="s">
        <v>238</v>
      </c>
      <c r="G740" s="188">
        <f>SUM(H741)</f>
        <v>0.31</v>
      </c>
      <c r="H740" s="188">
        <f>TRUNC(G740 * 1, 2)</f>
        <v>0.31</v>
      </c>
      <c r="I740" s="189"/>
    </row>
    <row r="741" spans="1:9">
      <c r="A741" s="170" t="s">
        <v>18</v>
      </c>
      <c r="B741" s="170" t="s">
        <v>147</v>
      </c>
      <c r="C741" s="170" t="s">
        <v>807</v>
      </c>
      <c r="D741" s="170" t="s">
        <v>808</v>
      </c>
      <c r="E741" s="170" t="s">
        <v>22</v>
      </c>
      <c r="F741" s="170" t="s">
        <v>1030</v>
      </c>
      <c r="G741" s="180">
        <v>27.39</v>
      </c>
      <c r="H741" s="180">
        <f>TRUNC(F741*G741,2)</f>
        <v>0.31</v>
      </c>
      <c r="I741" s="181"/>
    </row>
    <row r="742" spans="1:9">
      <c r="A742" s="171" t="s">
        <v>36</v>
      </c>
      <c r="B742" s="171" t="s">
        <v>36</v>
      </c>
      <c r="C742" s="171" t="s">
        <v>36</v>
      </c>
      <c r="D742" s="171" t="s">
        <v>36</v>
      </c>
      <c r="E742" s="171" t="s">
        <v>36</v>
      </c>
      <c r="F742" s="171" t="s">
        <v>36</v>
      </c>
      <c r="G742" s="182" t="s">
        <v>36</v>
      </c>
      <c r="H742" s="182" t="s">
        <v>36</v>
      </c>
      <c r="I742" s="183" t="s">
        <v>36</v>
      </c>
    </row>
    <row r="743" spans="1:9" ht="45">
      <c r="A743" s="174" t="s">
        <v>946</v>
      </c>
      <c r="B743" s="174" t="s">
        <v>147</v>
      </c>
      <c r="C743" s="174" t="s">
        <v>1031</v>
      </c>
      <c r="D743" s="174" t="s">
        <v>811</v>
      </c>
      <c r="E743" s="174" t="s">
        <v>22</v>
      </c>
      <c r="F743" s="174" t="s">
        <v>238</v>
      </c>
      <c r="G743" s="188">
        <f>SUM(H744)</f>
        <v>0.37</v>
      </c>
      <c r="H743" s="188">
        <f>TRUNC(G743 * 1, 2)</f>
        <v>0.37</v>
      </c>
      <c r="I743" s="189"/>
    </row>
    <row r="744" spans="1:9">
      <c r="A744" s="170" t="s">
        <v>18</v>
      </c>
      <c r="B744" s="170" t="s">
        <v>147</v>
      </c>
      <c r="C744" s="170" t="s">
        <v>812</v>
      </c>
      <c r="D744" s="170" t="s">
        <v>813</v>
      </c>
      <c r="E744" s="170" t="s">
        <v>22</v>
      </c>
      <c r="F744" s="170" t="s">
        <v>1032</v>
      </c>
      <c r="G744" s="180">
        <v>25.07</v>
      </c>
      <c r="H744" s="180">
        <f>TRUNC(F744*G744,2)</f>
        <v>0.37</v>
      </c>
      <c r="I744" s="181"/>
    </row>
    <row r="745" spans="1:9">
      <c r="A745" s="171" t="s">
        <v>36</v>
      </c>
      <c r="B745" s="171" t="s">
        <v>36</v>
      </c>
      <c r="C745" s="171" t="s">
        <v>36</v>
      </c>
      <c r="D745" s="171" t="s">
        <v>36</v>
      </c>
      <c r="E745" s="171" t="s">
        <v>36</v>
      </c>
      <c r="F745" s="171" t="s">
        <v>36</v>
      </c>
      <c r="G745" s="182" t="s">
        <v>36</v>
      </c>
      <c r="H745" s="182" t="s">
        <v>36</v>
      </c>
      <c r="I745" s="183" t="s">
        <v>36</v>
      </c>
    </row>
    <row r="746" spans="1:9" ht="30">
      <c r="A746" s="174" t="s">
        <v>946</v>
      </c>
      <c r="B746" s="174" t="s">
        <v>147</v>
      </c>
      <c r="C746" s="174" t="s">
        <v>1033</v>
      </c>
      <c r="D746" s="174" t="s">
        <v>816</v>
      </c>
      <c r="E746" s="174" t="s">
        <v>22</v>
      </c>
      <c r="F746" s="174" t="s">
        <v>238</v>
      </c>
      <c r="G746" s="188">
        <f>SUM(H747)</f>
        <v>0.31</v>
      </c>
      <c r="H746" s="188">
        <f>TRUNC(G746 * 1, 2)</f>
        <v>0.31</v>
      </c>
      <c r="I746" s="189"/>
    </row>
    <row r="747" spans="1:9">
      <c r="A747" s="170" t="s">
        <v>18</v>
      </c>
      <c r="B747" s="170" t="s">
        <v>147</v>
      </c>
      <c r="C747" s="170" t="s">
        <v>817</v>
      </c>
      <c r="D747" s="170" t="s">
        <v>818</v>
      </c>
      <c r="E747" s="170" t="s">
        <v>22</v>
      </c>
      <c r="F747" s="170" t="s">
        <v>1030</v>
      </c>
      <c r="G747" s="180">
        <v>27.39</v>
      </c>
      <c r="H747" s="180">
        <f>TRUNC(F747*G747,2)</f>
        <v>0.31</v>
      </c>
      <c r="I747" s="181"/>
    </row>
    <row r="748" spans="1:9">
      <c r="A748" s="171" t="s">
        <v>36</v>
      </c>
      <c r="B748" s="171" t="s">
        <v>36</v>
      </c>
      <c r="C748" s="171" t="s">
        <v>36</v>
      </c>
      <c r="D748" s="171" t="s">
        <v>36</v>
      </c>
      <c r="E748" s="171" t="s">
        <v>36</v>
      </c>
      <c r="F748" s="171" t="s">
        <v>36</v>
      </c>
      <c r="G748" s="182" t="s">
        <v>36</v>
      </c>
      <c r="H748" s="182" t="s">
        <v>36</v>
      </c>
      <c r="I748" s="183" t="s">
        <v>36</v>
      </c>
    </row>
    <row r="749" spans="1:9" ht="30">
      <c r="A749" s="174" t="s">
        <v>946</v>
      </c>
      <c r="B749" s="174" t="s">
        <v>147</v>
      </c>
      <c r="C749" s="174" t="s">
        <v>1034</v>
      </c>
      <c r="D749" s="174" t="s">
        <v>821</v>
      </c>
      <c r="E749" s="174" t="s">
        <v>22</v>
      </c>
      <c r="F749" s="174" t="s">
        <v>238</v>
      </c>
      <c r="G749" s="188">
        <f>SUM(H750)</f>
        <v>0.28000000000000003</v>
      </c>
      <c r="H749" s="188">
        <f>TRUNC(G749 * 1, 2)</f>
        <v>0.28000000000000003</v>
      </c>
      <c r="I749" s="189"/>
    </row>
    <row r="750" spans="1:9">
      <c r="A750" s="170" t="s">
        <v>18</v>
      </c>
      <c r="B750" s="170" t="s">
        <v>147</v>
      </c>
      <c r="C750" s="170" t="s">
        <v>822</v>
      </c>
      <c r="D750" s="170" t="s">
        <v>823</v>
      </c>
      <c r="E750" s="170" t="s">
        <v>22</v>
      </c>
      <c r="F750" s="170" t="s">
        <v>1030</v>
      </c>
      <c r="G750" s="180">
        <v>25.07</v>
      </c>
      <c r="H750" s="180">
        <f>TRUNC(F750*G750,2)</f>
        <v>0.28000000000000003</v>
      </c>
      <c r="I750" s="181"/>
    </row>
    <row r="751" spans="1:9">
      <c r="A751" s="171" t="s">
        <v>36</v>
      </c>
      <c r="B751" s="171" t="s">
        <v>36</v>
      </c>
      <c r="C751" s="171" t="s">
        <v>36</v>
      </c>
      <c r="D751" s="171" t="s">
        <v>36</v>
      </c>
      <c r="E751" s="171" t="s">
        <v>36</v>
      </c>
      <c r="F751" s="171" t="s">
        <v>36</v>
      </c>
      <c r="G751" s="182" t="s">
        <v>36</v>
      </c>
      <c r="H751" s="182" t="s">
        <v>36</v>
      </c>
      <c r="I751" s="183" t="s">
        <v>36</v>
      </c>
    </row>
    <row r="752" spans="1:9" ht="45">
      <c r="A752" s="174" t="s">
        <v>946</v>
      </c>
      <c r="B752" s="174" t="s">
        <v>147</v>
      </c>
      <c r="C752" s="174" t="s">
        <v>1035</v>
      </c>
      <c r="D752" s="174" t="s">
        <v>826</v>
      </c>
      <c r="E752" s="174" t="s">
        <v>22</v>
      </c>
      <c r="F752" s="174" t="s">
        <v>238</v>
      </c>
      <c r="G752" s="188">
        <f>SUM(H753)</f>
        <v>0.11</v>
      </c>
      <c r="H752" s="188">
        <f>TRUNC(G752 * 1, 2)</f>
        <v>0.11</v>
      </c>
      <c r="I752" s="189"/>
    </row>
    <row r="753" spans="1:9" ht="45">
      <c r="A753" s="170" t="s">
        <v>18</v>
      </c>
      <c r="B753" s="170" t="s">
        <v>147</v>
      </c>
      <c r="C753" s="170" t="s">
        <v>1036</v>
      </c>
      <c r="D753" s="170" t="s">
        <v>1037</v>
      </c>
      <c r="E753" s="170" t="s">
        <v>446</v>
      </c>
      <c r="F753" s="170" t="s">
        <v>1038</v>
      </c>
      <c r="G753" s="180">
        <v>3853.87</v>
      </c>
      <c r="H753" s="180">
        <f>TRUNC(F753*G753,2)</f>
        <v>0.11</v>
      </c>
      <c r="I753" s="181"/>
    </row>
    <row r="754" spans="1:9">
      <c r="A754" s="171" t="s">
        <v>36</v>
      </c>
      <c r="B754" s="171" t="s">
        <v>36</v>
      </c>
      <c r="C754" s="171" t="s">
        <v>36</v>
      </c>
      <c r="D754" s="171" t="s">
        <v>36</v>
      </c>
      <c r="E754" s="171" t="s">
        <v>36</v>
      </c>
      <c r="F754" s="171" t="s">
        <v>36</v>
      </c>
      <c r="G754" s="182" t="s">
        <v>36</v>
      </c>
      <c r="H754" s="182" t="s">
        <v>36</v>
      </c>
      <c r="I754" s="183" t="s">
        <v>36</v>
      </c>
    </row>
    <row r="755" spans="1:9" ht="45">
      <c r="A755" s="174" t="s">
        <v>946</v>
      </c>
      <c r="B755" s="174" t="s">
        <v>147</v>
      </c>
      <c r="C755" s="174" t="s">
        <v>1039</v>
      </c>
      <c r="D755" s="174" t="s">
        <v>828</v>
      </c>
      <c r="E755" s="174" t="s">
        <v>22</v>
      </c>
      <c r="F755" s="174" t="s">
        <v>238</v>
      </c>
      <c r="G755" s="188">
        <f>SUM(H756)</f>
        <v>0.49</v>
      </c>
      <c r="H755" s="188">
        <f>TRUNC(G755 * 1, 2)</f>
        <v>0.49</v>
      </c>
      <c r="I755" s="189"/>
    </row>
    <row r="756" spans="1:9" ht="45">
      <c r="A756" s="170" t="s">
        <v>18</v>
      </c>
      <c r="B756" s="170" t="s">
        <v>147</v>
      </c>
      <c r="C756" s="170" t="s">
        <v>1036</v>
      </c>
      <c r="D756" s="170" t="s">
        <v>1037</v>
      </c>
      <c r="E756" s="170" t="s">
        <v>446</v>
      </c>
      <c r="F756" s="170" t="s">
        <v>1040</v>
      </c>
      <c r="G756" s="180">
        <v>3853.87</v>
      </c>
      <c r="H756" s="180">
        <f>TRUNC(F756*G756,2)</f>
        <v>0.49</v>
      </c>
      <c r="I756" s="181"/>
    </row>
    <row r="757" spans="1:9">
      <c r="A757" s="171" t="s">
        <v>36</v>
      </c>
      <c r="B757" s="171" t="s">
        <v>36</v>
      </c>
      <c r="C757" s="171" t="s">
        <v>36</v>
      </c>
      <c r="D757" s="171" t="s">
        <v>36</v>
      </c>
      <c r="E757" s="171" t="s">
        <v>36</v>
      </c>
      <c r="F757" s="171" t="s">
        <v>36</v>
      </c>
      <c r="G757" s="182" t="s">
        <v>36</v>
      </c>
      <c r="H757" s="182" t="s">
        <v>36</v>
      </c>
      <c r="I757" s="183" t="s">
        <v>36</v>
      </c>
    </row>
    <row r="758" spans="1:9" ht="45">
      <c r="A758" s="174" t="s">
        <v>946</v>
      </c>
      <c r="B758" s="174" t="s">
        <v>147</v>
      </c>
      <c r="C758" s="174" t="s">
        <v>1041</v>
      </c>
      <c r="D758" s="174" t="s">
        <v>831</v>
      </c>
      <c r="E758" s="174" t="s">
        <v>22</v>
      </c>
      <c r="F758" s="174" t="s">
        <v>238</v>
      </c>
      <c r="G758" s="188">
        <f>SUM(H759)</f>
        <v>0.45</v>
      </c>
      <c r="H758" s="188">
        <f>TRUNC(G758 * 1, 2)</f>
        <v>0.45</v>
      </c>
      <c r="I758" s="189"/>
    </row>
    <row r="759" spans="1:9" ht="30">
      <c r="A759" s="170" t="s">
        <v>18</v>
      </c>
      <c r="B759" s="170" t="s">
        <v>147</v>
      </c>
      <c r="C759" s="170" t="s">
        <v>1042</v>
      </c>
      <c r="D759" s="170" t="s">
        <v>1043</v>
      </c>
      <c r="E759" s="170" t="s">
        <v>1044</v>
      </c>
      <c r="F759" s="170" t="s">
        <v>1045</v>
      </c>
      <c r="G759" s="180">
        <v>0.87</v>
      </c>
      <c r="H759" s="180">
        <f>TRUNC(F759*G759,2)</f>
        <v>0.45</v>
      </c>
      <c r="I759" s="181"/>
    </row>
    <row r="760" spans="1:9">
      <c r="A760" s="171" t="s">
        <v>36</v>
      </c>
      <c r="B760" s="171" t="s">
        <v>36</v>
      </c>
      <c r="C760" s="171" t="s">
        <v>36</v>
      </c>
      <c r="D760" s="171" t="s">
        <v>36</v>
      </c>
      <c r="E760" s="171" t="s">
        <v>36</v>
      </c>
      <c r="F760" s="171" t="s">
        <v>36</v>
      </c>
      <c r="G760" s="182" t="s">
        <v>36</v>
      </c>
      <c r="H760" s="182" t="s">
        <v>36</v>
      </c>
      <c r="I760" s="183" t="s">
        <v>36</v>
      </c>
    </row>
    <row r="761" spans="1:9" ht="45">
      <c r="A761" s="174" t="s">
        <v>946</v>
      </c>
      <c r="B761" s="174" t="s">
        <v>147</v>
      </c>
      <c r="C761" s="174" t="s">
        <v>1046</v>
      </c>
      <c r="D761" s="174" t="s">
        <v>833</v>
      </c>
      <c r="E761" s="174" t="s">
        <v>22</v>
      </c>
      <c r="F761" s="174" t="s">
        <v>238</v>
      </c>
      <c r="G761" s="188">
        <f>SUM(H762)</f>
        <v>0.38</v>
      </c>
      <c r="H761" s="188">
        <f>TRUNC(G761 * 1, 2)</f>
        <v>0.38</v>
      </c>
      <c r="I761" s="189"/>
    </row>
    <row r="762" spans="1:9" ht="45">
      <c r="A762" s="170" t="s">
        <v>18</v>
      </c>
      <c r="B762" s="170" t="s">
        <v>147</v>
      </c>
      <c r="C762" s="170" t="s">
        <v>1036</v>
      </c>
      <c r="D762" s="170" t="s">
        <v>1037</v>
      </c>
      <c r="E762" s="170" t="s">
        <v>446</v>
      </c>
      <c r="F762" s="170" t="s">
        <v>1047</v>
      </c>
      <c r="G762" s="180">
        <v>3853.87</v>
      </c>
      <c r="H762" s="180">
        <f>TRUNC(F762*G762,2)</f>
        <v>0.38</v>
      </c>
      <c r="I762" s="181"/>
    </row>
    <row r="763" spans="1:9">
      <c r="A763" s="171" t="s">
        <v>36</v>
      </c>
      <c r="B763" s="171" t="s">
        <v>36</v>
      </c>
      <c r="C763" s="171" t="s">
        <v>36</v>
      </c>
      <c r="D763" s="171" t="s">
        <v>36</v>
      </c>
      <c r="E763" s="171" t="s">
        <v>36</v>
      </c>
      <c r="F763" s="171" t="s">
        <v>36</v>
      </c>
      <c r="G763" s="182" t="s">
        <v>36</v>
      </c>
      <c r="H763" s="182" t="s">
        <v>36</v>
      </c>
      <c r="I763" s="183" t="s">
        <v>36</v>
      </c>
    </row>
    <row r="764" spans="1:9" ht="30">
      <c r="A764" s="174" t="s">
        <v>946</v>
      </c>
      <c r="B764" s="174" t="s">
        <v>147</v>
      </c>
      <c r="C764" s="174" t="s">
        <v>1048</v>
      </c>
      <c r="D764" s="174" t="s">
        <v>867</v>
      </c>
      <c r="E764" s="174" t="s">
        <v>22</v>
      </c>
      <c r="F764" s="174" t="s">
        <v>238</v>
      </c>
      <c r="G764" s="188">
        <f>SUM(H765)</f>
        <v>0.32</v>
      </c>
      <c r="H764" s="188">
        <f>TRUNC(G764 * 1, 2)</f>
        <v>0.32</v>
      </c>
      <c r="I764" s="189"/>
    </row>
    <row r="765" spans="1:9">
      <c r="A765" s="170" t="s">
        <v>18</v>
      </c>
      <c r="B765" s="170" t="s">
        <v>147</v>
      </c>
      <c r="C765" s="170" t="s">
        <v>868</v>
      </c>
      <c r="D765" s="170" t="s">
        <v>869</v>
      </c>
      <c r="E765" s="170" t="s">
        <v>22</v>
      </c>
      <c r="F765" s="170" t="s">
        <v>1030</v>
      </c>
      <c r="G765" s="180">
        <v>28.12</v>
      </c>
      <c r="H765" s="180">
        <f>TRUNC(F765*G765,2)</f>
        <v>0.32</v>
      </c>
      <c r="I765" s="181"/>
    </row>
    <row r="766" spans="1:9">
      <c r="A766" s="171" t="s">
        <v>36</v>
      </c>
      <c r="B766" s="171" t="s">
        <v>36</v>
      </c>
      <c r="C766" s="171" t="s">
        <v>36</v>
      </c>
      <c r="D766" s="171" t="s">
        <v>36</v>
      </c>
      <c r="E766" s="171" t="s">
        <v>36</v>
      </c>
      <c r="F766" s="171" t="s">
        <v>36</v>
      </c>
      <c r="G766" s="182" t="s">
        <v>36</v>
      </c>
      <c r="H766" s="182" t="s">
        <v>36</v>
      </c>
      <c r="I766" s="183" t="s">
        <v>36</v>
      </c>
    </row>
    <row r="767" spans="1:9" ht="45">
      <c r="A767" s="174" t="s">
        <v>946</v>
      </c>
      <c r="B767" s="174" t="s">
        <v>147</v>
      </c>
      <c r="C767" s="174" t="s">
        <v>1049</v>
      </c>
      <c r="D767" s="174" t="s">
        <v>872</v>
      </c>
      <c r="E767" s="174" t="s">
        <v>22</v>
      </c>
      <c r="F767" s="174" t="s">
        <v>238</v>
      </c>
      <c r="G767" s="188">
        <f>SUM(H768)</f>
        <v>0.28000000000000003</v>
      </c>
      <c r="H767" s="188">
        <f>TRUNC(G767 * 1, 2)</f>
        <v>0.28000000000000003</v>
      </c>
      <c r="I767" s="189"/>
    </row>
    <row r="768" spans="1:9">
      <c r="A768" s="170" t="s">
        <v>18</v>
      </c>
      <c r="B768" s="170" t="s">
        <v>147</v>
      </c>
      <c r="C768" s="170" t="s">
        <v>276</v>
      </c>
      <c r="D768" s="170" t="s">
        <v>873</v>
      </c>
      <c r="E768" s="170" t="s">
        <v>22</v>
      </c>
      <c r="F768" s="170" t="s">
        <v>1030</v>
      </c>
      <c r="G768" s="180">
        <v>25.07</v>
      </c>
      <c r="H768" s="180">
        <f>TRUNC(F768*G768,2)</f>
        <v>0.28000000000000003</v>
      </c>
      <c r="I768" s="181"/>
    </row>
    <row r="769" spans="1:9">
      <c r="A769" s="171" t="s">
        <v>36</v>
      </c>
      <c r="B769" s="171" t="s">
        <v>36</v>
      </c>
      <c r="C769" s="171" t="s">
        <v>36</v>
      </c>
      <c r="D769" s="171" t="s">
        <v>36</v>
      </c>
      <c r="E769" s="171" t="s">
        <v>36</v>
      </c>
      <c r="F769" s="171" t="s">
        <v>36</v>
      </c>
      <c r="G769" s="182" t="s">
        <v>36</v>
      </c>
      <c r="H769" s="182" t="s">
        <v>36</v>
      </c>
      <c r="I769" s="183" t="s">
        <v>36</v>
      </c>
    </row>
    <row r="770" spans="1:9" ht="30">
      <c r="A770" s="174" t="s">
        <v>946</v>
      </c>
      <c r="B770" s="174" t="s">
        <v>147</v>
      </c>
      <c r="C770" s="174" t="s">
        <v>1050</v>
      </c>
      <c r="D770" s="174" t="s">
        <v>876</v>
      </c>
      <c r="E770" s="174" t="s">
        <v>22</v>
      </c>
      <c r="F770" s="174" t="s">
        <v>238</v>
      </c>
      <c r="G770" s="188">
        <f>SUM(H771)</f>
        <v>0.4</v>
      </c>
      <c r="H770" s="188">
        <f>TRUNC(G770 * 1, 2)</f>
        <v>0.4</v>
      </c>
      <c r="I770" s="189"/>
    </row>
    <row r="771" spans="1:9">
      <c r="A771" s="170" t="s">
        <v>18</v>
      </c>
      <c r="B771" s="170" t="s">
        <v>147</v>
      </c>
      <c r="C771" s="170" t="s">
        <v>882</v>
      </c>
      <c r="D771" s="170" t="s">
        <v>883</v>
      </c>
      <c r="E771" s="170" t="s">
        <v>22</v>
      </c>
      <c r="F771" s="170" t="s">
        <v>1032</v>
      </c>
      <c r="G771" s="180">
        <v>27.39</v>
      </c>
      <c r="H771" s="180">
        <f>TRUNC(F771*G771,2)</f>
        <v>0.4</v>
      </c>
      <c r="I771" s="181"/>
    </row>
    <row r="772" spans="1:9">
      <c r="A772" s="171" t="s">
        <v>36</v>
      </c>
      <c r="B772" s="171" t="s">
        <v>36</v>
      </c>
      <c r="C772" s="171" t="s">
        <v>36</v>
      </c>
      <c r="D772" s="171" t="s">
        <v>36</v>
      </c>
      <c r="E772" s="171" t="s">
        <v>36</v>
      </c>
      <c r="F772" s="171" t="s">
        <v>36</v>
      </c>
      <c r="G772" s="182" t="s">
        <v>36</v>
      </c>
      <c r="H772" s="182" t="s">
        <v>36</v>
      </c>
      <c r="I772" s="183" t="s">
        <v>36</v>
      </c>
    </row>
    <row r="773" spans="1:9" ht="60">
      <c r="A773" s="174" t="s">
        <v>946</v>
      </c>
      <c r="B773" s="174" t="s">
        <v>147</v>
      </c>
      <c r="C773" s="174" t="s">
        <v>1051</v>
      </c>
      <c r="D773" s="174" t="s">
        <v>894</v>
      </c>
      <c r="E773" s="174" t="s">
        <v>22</v>
      </c>
      <c r="F773" s="174" t="s">
        <v>238</v>
      </c>
      <c r="G773" s="188">
        <f>SUM(H774)</f>
        <v>0.13</v>
      </c>
      <c r="H773" s="188">
        <f>TRUNC(G773 * 1, 2)</f>
        <v>0.13</v>
      </c>
      <c r="I773" s="189"/>
    </row>
    <row r="774" spans="1:9" ht="30">
      <c r="A774" s="170" t="s">
        <v>18</v>
      </c>
      <c r="B774" s="170" t="s">
        <v>147</v>
      </c>
      <c r="C774" s="170" t="s">
        <v>1042</v>
      </c>
      <c r="D774" s="170" t="s">
        <v>1043</v>
      </c>
      <c r="E774" s="170" t="s">
        <v>1044</v>
      </c>
      <c r="F774" s="170" t="s">
        <v>1052</v>
      </c>
      <c r="G774" s="180">
        <v>0.87</v>
      </c>
      <c r="H774" s="180">
        <f>TRUNC(F774*G774,2)</f>
        <v>0.13</v>
      </c>
      <c r="I774" s="181"/>
    </row>
    <row r="775" spans="1:9">
      <c r="A775" s="171" t="s">
        <v>36</v>
      </c>
      <c r="B775" s="171" t="s">
        <v>36</v>
      </c>
      <c r="C775" s="171" t="s">
        <v>36</v>
      </c>
      <c r="D775" s="171" t="s">
        <v>36</v>
      </c>
      <c r="E775" s="171" t="s">
        <v>36</v>
      </c>
      <c r="F775" s="171" t="s">
        <v>36</v>
      </c>
      <c r="G775" s="182" t="s">
        <v>36</v>
      </c>
      <c r="H775" s="182" t="s">
        <v>36</v>
      </c>
      <c r="I775" s="183" t="s">
        <v>36</v>
      </c>
    </row>
    <row r="776" spans="1:9" ht="60">
      <c r="A776" s="174" t="s">
        <v>946</v>
      </c>
      <c r="B776" s="174" t="s">
        <v>147</v>
      </c>
      <c r="C776" s="174" t="s">
        <v>1053</v>
      </c>
      <c r="D776" s="174" t="s">
        <v>896</v>
      </c>
      <c r="E776" s="174" t="s">
        <v>22</v>
      </c>
      <c r="F776" s="174" t="s">
        <v>238</v>
      </c>
      <c r="G776" s="188">
        <f>SUM(H777)</f>
        <v>0.17</v>
      </c>
      <c r="H776" s="188">
        <f>TRUNC(G776 * 1, 2)</f>
        <v>0.17</v>
      </c>
      <c r="I776" s="189"/>
    </row>
    <row r="777" spans="1:9" ht="30">
      <c r="A777" s="170" t="s">
        <v>18</v>
      </c>
      <c r="B777" s="170" t="s">
        <v>147</v>
      </c>
      <c r="C777" s="170" t="s">
        <v>1054</v>
      </c>
      <c r="D777" s="170" t="s">
        <v>1055</v>
      </c>
      <c r="E777" s="170" t="s">
        <v>446</v>
      </c>
      <c r="F777" s="170" t="s">
        <v>1025</v>
      </c>
      <c r="G777" s="180">
        <v>2557.86</v>
      </c>
      <c r="H777" s="180">
        <f>TRUNC(F777*G777,2)</f>
        <v>0.17</v>
      </c>
      <c r="I777" s="181"/>
    </row>
    <row r="778" spans="1:9">
      <c r="A778" s="171" t="s">
        <v>36</v>
      </c>
      <c r="B778" s="171" t="s">
        <v>36</v>
      </c>
      <c r="C778" s="171" t="s">
        <v>36</v>
      </c>
      <c r="D778" s="171" t="s">
        <v>36</v>
      </c>
      <c r="E778" s="171" t="s">
        <v>36</v>
      </c>
      <c r="F778" s="171" t="s">
        <v>36</v>
      </c>
      <c r="G778" s="182" t="s">
        <v>36</v>
      </c>
      <c r="H778" s="182" t="s">
        <v>36</v>
      </c>
      <c r="I778" s="183" t="s">
        <v>36</v>
      </c>
    </row>
    <row r="779" spans="1:9" ht="60">
      <c r="A779" s="174" t="s">
        <v>946</v>
      </c>
      <c r="B779" s="174" t="s">
        <v>147</v>
      </c>
      <c r="C779" s="174" t="s">
        <v>1058</v>
      </c>
      <c r="D779" s="174" t="s">
        <v>898</v>
      </c>
      <c r="E779" s="174" t="s">
        <v>22</v>
      </c>
      <c r="F779" s="174" t="s">
        <v>238</v>
      </c>
      <c r="G779" s="188">
        <f>SUM(H780)</f>
        <v>0.03</v>
      </c>
      <c r="H779" s="188">
        <f>TRUNC(G779 * 1, 2)</f>
        <v>0.03</v>
      </c>
      <c r="I779" s="189"/>
    </row>
    <row r="780" spans="1:9" ht="30">
      <c r="A780" s="170" t="s">
        <v>18</v>
      </c>
      <c r="B780" s="170" t="s">
        <v>147</v>
      </c>
      <c r="C780" s="170" t="s">
        <v>1054</v>
      </c>
      <c r="D780" s="170" t="s">
        <v>1055</v>
      </c>
      <c r="E780" s="170" t="s">
        <v>446</v>
      </c>
      <c r="F780" s="170" t="s">
        <v>999</v>
      </c>
      <c r="G780" s="180">
        <v>2557.86</v>
      </c>
      <c r="H780" s="180">
        <f>TRUNC(F780*G780,2)</f>
        <v>0.03</v>
      </c>
      <c r="I780" s="181"/>
    </row>
    <row r="781" spans="1:9">
      <c r="A781" s="171" t="s">
        <v>36</v>
      </c>
      <c r="B781" s="171" t="s">
        <v>36</v>
      </c>
      <c r="C781" s="171" t="s">
        <v>36</v>
      </c>
      <c r="D781" s="171" t="s">
        <v>36</v>
      </c>
      <c r="E781" s="171" t="s">
        <v>36</v>
      </c>
      <c r="F781" s="171" t="s">
        <v>36</v>
      </c>
      <c r="G781" s="182" t="s">
        <v>36</v>
      </c>
      <c r="H781" s="182" t="s">
        <v>36</v>
      </c>
      <c r="I781" s="183" t="s">
        <v>36</v>
      </c>
    </row>
    <row r="782" spans="1:9" ht="60">
      <c r="A782" s="174" t="s">
        <v>946</v>
      </c>
      <c r="B782" s="174" t="s">
        <v>147</v>
      </c>
      <c r="C782" s="174" t="s">
        <v>1059</v>
      </c>
      <c r="D782" s="174" t="s">
        <v>900</v>
      </c>
      <c r="E782" s="174" t="s">
        <v>22</v>
      </c>
      <c r="F782" s="174" t="s">
        <v>238</v>
      </c>
      <c r="G782" s="188">
        <f>SUM(H783)</f>
        <v>0.18</v>
      </c>
      <c r="H782" s="188">
        <f>TRUNC(G782 * 1, 2)</f>
        <v>0.18</v>
      </c>
      <c r="I782" s="189"/>
    </row>
    <row r="783" spans="1:9" ht="30">
      <c r="A783" s="170" t="s">
        <v>18</v>
      </c>
      <c r="B783" s="170" t="s">
        <v>147</v>
      </c>
      <c r="C783" s="170" t="s">
        <v>1054</v>
      </c>
      <c r="D783" s="170" t="s">
        <v>1055</v>
      </c>
      <c r="E783" s="170" t="s">
        <v>446</v>
      </c>
      <c r="F783" s="170" t="s">
        <v>1060</v>
      </c>
      <c r="G783" s="180">
        <v>2557.86</v>
      </c>
      <c r="H783" s="180">
        <f>TRUNC(F783*G783,2)</f>
        <v>0.18</v>
      </c>
      <c r="I783" s="181"/>
    </row>
    <row r="784" spans="1:9">
      <c r="A784" s="171" t="s">
        <v>36</v>
      </c>
      <c r="B784" s="171" t="s">
        <v>36</v>
      </c>
      <c r="C784" s="171" t="s">
        <v>36</v>
      </c>
      <c r="D784" s="171" t="s">
        <v>36</v>
      </c>
      <c r="E784" s="171" t="s">
        <v>36</v>
      </c>
      <c r="F784" s="171" t="s">
        <v>36</v>
      </c>
      <c r="G784" s="182" t="s">
        <v>36</v>
      </c>
      <c r="H784" s="182" t="s">
        <v>36</v>
      </c>
      <c r="I784" s="183" t="s">
        <v>36</v>
      </c>
    </row>
    <row r="785" spans="1:9" ht="30">
      <c r="A785" s="174" t="s">
        <v>946</v>
      </c>
      <c r="B785" s="174" t="s">
        <v>147</v>
      </c>
      <c r="C785" s="174" t="s">
        <v>1061</v>
      </c>
      <c r="D785" s="174" t="s">
        <v>905</v>
      </c>
      <c r="E785" s="174" t="s">
        <v>22</v>
      </c>
      <c r="F785" s="174" t="s">
        <v>238</v>
      </c>
      <c r="G785" s="188">
        <f>SUM(H786)</f>
        <v>0.57999999999999996</v>
      </c>
      <c r="H785" s="188">
        <f>TRUNC(G785 * 1, 2)</f>
        <v>0.57999999999999996</v>
      </c>
      <c r="I785" s="189"/>
    </row>
    <row r="786" spans="1:9">
      <c r="A786" s="170" t="s">
        <v>18</v>
      </c>
      <c r="B786" s="170" t="s">
        <v>147</v>
      </c>
      <c r="C786" s="170" t="s">
        <v>907</v>
      </c>
      <c r="D786" s="170" t="s">
        <v>908</v>
      </c>
      <c r="E786" s="170" t="s">
        <v>22</v>
      </c>
      <c r="F786" s="170" t="s">
        <v>1027</v>
      </c>
      <c r="G786" s="180">
        <v>27.39</v>
      </c>
      <c r="H786" s="180">
        <f>TRUNC(F786*G786,2)</f>
        <v>0.57999999999999996</v>
      </c>
      <c r="I786" s="181"/>
    </row>
    <row r="787" spans="1:9">
      <c r="A787" s="171" t="s">
        <v>36</v>
      </c>
      <c r="B787" s="171" t="s">
        <v>36</v>
      </c>
      <c r="C787" s="171" t="s">
        <v>36</v>
      </c>
      <c r="D787" s="171" t="s">
        <v>36</v>
      </c>
      <c r="E787" s="171" t="s">
        <v>36</v>
      </c>
      <c r="F787" s="171" t="s">
        <v>36</v>
      </c>
      <c r="G787" s="182" t="s">
        <v>36</v>
      </c>
      <c r="H787" s="182" t="s">
        <v>36</v>
      </c>
      <c r="I787" s="183" t="s">
        <v>36</v>
      </c>
    </row>
    <row r="788" spans="1:9" ht="45">
      <c r="A788" s="174" t="s">
        <v>946</v>
      </c>
      <c r="B788" s="174" t="s">
        <v>147</v>
      </c>
      <c r="C788" s="174" t="s">
        <v>1062</v>
      </c>
      <c r="D788" s="174" t="s">
        <v>911</v>
      </c>
      <c r="E788" s="174" t="s">
        <v>22</v>
      </c>
      <c r="F788" s="174" t="s">
        <v>238</v>
      </c>
      <c r="G788" s="188">
        <f>SUM(H789)</f>
        <v>0.27</v>
      </c>
      <c r="H788" s="188">
        <f>TRUNC(G788 * 1, 2)</f>
        <v>0.27</v>
      </c>
      <c r="I788" s="189"/>
    </row>
    <row r="789" spans="1:9">
      <c r="A789" s="170" t="s">
        <v>18</v>
      </c>
      <c r="B789" s="170" t="s">
        <v>147</v>
      </c>
      <c r="C789" s="170" t="s">
        <v>912</v>
      </c>
      <c r="D789" s="170" t="s">
        <v>913</v>
      </c>
      <c r="E789" s="170" t="s">
        <v>22</v>
      </c>
      <c r="F789" s="170" t="s">
        <v>1030</v>
      </c>
      <c r="G789" s="180">
        <v>24.1</v>
      </c>
      <c r="H789" s="180">
        <f>TRUNC(F789*G789,2)</f>
        <v>0.27</v>
      </c>
      <c r="I789" s="181"/>
    </row>
    <row r="790" spans="1:9">
      <c r="A790" s="171" t="s">
        <v>36</v>
      </c>
      <c r="B790" s="171" t="s">
        <v>36</v>
      </c>
      <c r="C790" s="171" t="s">
        <v>36</v>
      </c>
      <c r="D790" s="171" t="s">
        <v>36</v>
      </c>
      <c r="E790" s="171" t="s">
        <v>36</v>
      </c>
      <c r="F790" s="171" t="s">
        <v>36</v>
      </c>
      <c r="G790" s="182" t="s">
        <v>36</v>
      </c>
      <c r="H790" s="182" t="s">
        <v>36</v>
      </c>
      <c r="I790" s="183" t="s">
        <v>36</v>
      </c>
    </row>
    <row r="791" spans="1:9" ht="45">
      <c r="A791" s="174" t="s">
        <v>946</v>
      </c>
      <c r="B791" s="174" t="s">
        <v>147</v>
      </c>
      <c r="C791" s="174" t="s">
        <v>1063</v>
      </c>
      <c r="D791" s="174" t="s">
        <v>924</v>
      </c>
      <c r="E791" s="174" t="s">
        <v>22</v>
      </c>
      <c r="F791" s="174" t="s">
        <v>238</v>
      </c>
      <c r="G791" s="188">
        <f>SUM(H792)</f>
        <v>0.13</v>
      </c>
      <c r="H791" s="188">
        <f>TRUNC(G791 * 1, 2)</f>
        <v>0.13</v>
      </c>
      <c r="I791" s="189"/>
    </row>
    <row r="792" spans="1:9" ht="45">
      <c r="A792" s="170" t="s">
        <v>18</v>
      </c>
      <c r="B792" s="170" t="s">
        <v>147</v>
      </c>
      <c r="C792" s="170" t="s">
        <v>1064</v>
      </c>
      <c r="D792" s="170" t="s">
        <v>1065</v>
      </c>
      <c r="E792" s="170" t="s">
        <v>446</v>
      </c>
      <c r="F792" s="170" t="s">
        <v>999</v>
      </c>
      <c r="G792" s="180">
        <v>9289.82</v>
      </c>
      <c r="H792" s="180">
        <f>TRUNC(F792*G792,2)</f>
        <v>0.13</v>
      </c>
      <c r="I792" s="181"/>
    </row>
    <row r="793" spans="1:9">
      <c r="A793" s="171" t="s">
        <v>36</v>
      </c>
      <c r="B793" s="171" t="s">
        <v>36</v>
      </c>
      <c r="C793" s="171" t="s">
        <v>36</v>
      </c>
      <c r="D793" s="171" t="s">
        <v>36</v>
      </c>
      <c r="E793" s="171" t="s">
        <v>36</v>
      </c>
      <c r="F793" s="171" t="s">
        <v>36</v>
      </c>
      <c r="G793" s="182" t="s">
        <v>36</v>
      </c>
      <c r="H793" s="182" t="s">
        <v>36</v>
      </c>
      <c r="I793" s="183" t="s">
        <v>36</v>
      </c>
    </row>
    <row r="794" spans="1:9" ht="45">
      <c r="A794" s="174" t="s">
        <v>946</v>
      </c>
      <c r="B794" s="174" t="s">
        <v>147</v>
      </c>
      <c r="C794" s="174" t="s">
        <v>1066</v>
      </c>
      <c r="D794" s="174" t="s">
        <v>927</v>
      </c>
      <c r="E794" s="174" t="s">
        <v>22</v>
      </c>
      <c r="F794" s="174" t="s">
        <v>238</v>
      </c>
      <c r="G794" s="188">
        <f>SUM(H795)</f>
        <v>0.59</v>
      </c>
      <c r="H794" s="188">
        <f>TRUNC(G794 * 1, 2)</f>
        <v>0.59</v>
      </c>
      <c r="I794" s="189"/>
    </row>
    <row r="795" spans="1:9" ht="45">
      <c r="A795" s="170" t="s">
        <v>18</v>
      </c>
      <c r="B795" s="170" t="s">
        <v>147</v>
      </c>
      <c r="C795" s="170" t="s">
        <v>1064</v>
      </c>
      <c r="D795" s="170" t="s">
        <v>1065</v>
      </c>
      <c r="E795" s="170" t="s">
        <v>446</v>
      </c>
      <c r="F795" s="170" t="s">
        <v>1067</v>
      </c>
      <c r="G795" s="180">
        <v>9289.82</v>
      </c>
      <c r="H795" s="180">
        <f>TRUNC(F795*G795,2)</f>
        <v>0.59</v>
      </c>
      <c r="I795" s="181"/>
    </row>
    <row r="796" spans="1:9">
      <c r="A796" s="171" t="s">
        <v>36</v>
      </c>
      <c r="B796" s="171" t="s">
        <v>36</v>
      </c>
      <c r="C796" s="171" t="s">
        <v>36</v>
      </c>
      <c r="D796" s="171" t="s">
        <v>36</v>
      </c>
      <c r="E796" s="171" t="s">
        <v>36</v>
      </c>
      <c r="F796" s="171" t="s">
        <v>36</v>
      </c>
      <c r="G796" s="182" t="s">
        <v>36</v>
      </c>
      <c r="H796" s="182" t="s">
        <v>36</v>
      </c>
      <c r="I796" s="183" t="s">
        <v>36</v>
      </c>
    </row>
    <row r="797" spans="1:9" ht="45">
      <c r="A797" s="174" t="s">
        <v>946</v>
      </c>
      <c r="B797" s="174" t="s">
        <v>147</v>
      </c>
      <c r="C797" s="174" t="s">
        <v>1068</v>
      </c>
      <c r="D797" s="174" t="s">
        <v>930</v>
      </c>
      <c r="E797" s="174" t="s">
        <v>22</v>
      </c>
      <c r="F797" s="174" t="s">
        <v>238</v>
      </c>
      <c r="G797" s="188">
        <f>SUM(H798)</f>
        <v>2.2000000000000002</v>
      </c>
      <c r="H797" s="188">
        <f>TRUNC(G797 * 1, 2)</f>
        <v>2.2000000000000002</v>
      </c>
      <c r="I797" s="189"/>
    </row>
    <row r="798" spans="1:9" ht="30">
      <c r="A798" s="170" t="s">
        <v>18</v>
      </c>
      <c r="B798" s="170" t="s">
        <v>147</v>
      </c>
      <c r="C798" s="170" t="s">
        <v>1042</v>
      </c>
      <c r="D798" s="170" t="s">
        <v>1043</v>
      </c>
      <c r="E798" s="170" t="s">
        <v>1044</v>
      </c>
      <c r="F798" s="170" t="s">
        <v>1069</v>
      </c>
      <c r="G798" s="180">
        <v>0.87</v>
      </c>
      <c r="H798" s="180">
        <f>TRUNC(F798*G798,2)</f>
        <v>2.2000000000000002</v>
      </c>
      <c r="I798" s="181"/>
    </row>
    <row r="799" spans="1:9">
      <c r="A799" s="171" t="s">
        <v>36</v>
      </c>
      <c r="B799" s="171" t="s">
        <v>36</v>
      </c>
      <c r="C799" s="171" t="s">
        <v>36</v>
      </c>
      <c r="D799" s="171" t="s">
        <v>36</v>
      </c>
      <c r="E799" s="171" t="s">
        <v>36</v>
      </c>
      <c r="F799" s="171" t="s">
        <v>36</v>
      </c>
      <c r="G799" s="182" t="s">
        <v>36</v>
      </c>
      <c r="H799" s="182" t="s">
        <v>36</v>
      </c>
      <c r="I799" s="183" t="s">
        <v>36</v>
      </c>
    </row>
    <row r="800" spans="1:9" ht="45">
      <c r="A800" s="174" t="s">
        <v>946</v>
      </c>
      <c r="B800" s="174" t="s">
        <v>147</v>
      </c>
      <c r="C800" s="174" t="s">
        <v>1070</v>
      </c>
      <c r="D800" s="174" t="s">
        <v>932</v>
      </c>
      <c r="E800" s="174" t="s">
        <v>22</v>
      </c>
      <c r="F800" s="174" t="s">
        <v>238</v>
      </c>
      <c r="G800" s="188">
        <f>SUM(H801)</f>
        <v>0.46</v>
      </c>
      <c r="H800" s="188">
        <f>TRUNC(G800 * 1, 2)</f>
        <v>0.46</v>
      </c>
      <c r="I800" s="189"/>
    </row>
    <row r="801" spans="1:9" ht="45">
      <c r="A801" s="170" t="s">
        <v>18</v>
      </c>
      <c r="B801" s="170" t="s">
        <v>147</v>
      </c>
      <c r="C801" s="170" t="s">
        <v>1064</v>
      </c>
      <c r="D801" s="170" t="s">
        <v>1065</v>
      </c>
      <c r="E801" s="170" t="s">
        <v>446</v>
      </c>
      <c r="F801" s="170" t="s">
        <v>1071</v>
      </c>
      <c r="G801" s="180">
        <v>9289.82</v>
      </c>
      <c r="H801" s="180">
        <f>TRUNC(F801*G801,2)</f>
        <v>0.46</v>
      </c>
      <c r="I801" s="181"/>
    </row>
    <row r="802" spans="1:9">
      <c r="A802" s="171" t="s">
        <v>36</v>
      </c>
      <c r="B802" s="171" t="s">
        <v>36</v>
      </c>
      <c r="C802" s="171" t="s">
        <v>36</v>
      </c>
      <c r="D802" s="171" t="s">
        <v>36</v>
      </c>
      <c r="E802" s="171" t="s">
        <v>36</v>
      </c>
      <c r="F802" s="171" t="s">
        <v>36</v>
      </c>
      <c r="G802" s="182" t="s">
        <v>36</v>
      </c>
      <c r="H802" s="182" t="s">
        <v>36</v>
      </c>
      <c r="I802" s="183" t="s">
        <v>36</v>
      </c>
    </row>
    <row r="803" spans="1:9" ht="75">
      <c r="A803" s="174" t="s">
        <v>946</v>
      </c>
      <c r="B803" s="174" t="s">
        <v>147</v>
      </c>
      <c r="C803" s="174" t="s">
        <v>1072</v>
      </c>
      <c r="D803" s="174" t="s">
        <v>935</v>
      </c>
      <c r="E803" s="174" t="s">
        <v>22</v>
      </c>
      <c r="F803" s="174" t="s">
        <v>238</v>
      </c>
      <c r="G803" s="188">
        <f>SUM(H804:H805)</f>
        <v>3.4499999999999997</v>
      </c>
      <c r="H803" s="188">
        <f>TRUNC(G803 * 1, 2)</f>
        <v>3.45</v>
      </c>
      <c r="I803" s="189"/>
    </row>
    <row r="804" spans="1:9" ht="60">
      <c r="A804" s="170" t="s">
        <v>18</v>
      </c>
      <c r="B804" s="170" t="s">
        <v>147</v>
      </c>
      <c r="C804" s="170" t="s">
        <v>1073</v>
      </c>
      <c r="D804" s="170" t="s">
        <v>1074</v>
      </c>
      <c r="E804" s="170" t="s">
        <v>446</v>
      </c>
      <c r="F804" s="170" t="s">
        <v>976</v>
      </c>
      <c r="G804" s="180">
        <v>528450</v>
      </c>
      <c r="H804" s="180">
        <f t="shared" ref="H804:H805" si="103">TRUNC(F804*G804,2)</f>
        <v>3.01</v>
      </c>
      <c r="I804" s="181"/>
    </row>
    <row r="805" spans="1:9" ht="45">
      <c r="A805" s="170" t="s">
        <v>18</v>
      </c>
      <c r="B805" s="170" t="s">
        <v>147</v>
      </c>
      <c r="C805" s="170" t="s">
        <v>1075</v>
      </c>
      <c r="D805" s="170" t="s">
        <v>1076</v>
      </c>
      <c r="E805" s="170" t="s">
        <v>446</v>
      </c>
      <c r="F805" s="170" t="s">
        <v>1077</v>
      </c>
      <c r="G805" s="180">
        <v>76560.62</v>
      </c>
      <c r="H805" s="180">
        <f t="shared" si="103"/>
        <v>0.44</v>
      </c>
      <c r="I805" s="181"/>
    </row>
    <row r="806" spans="1:9">
      <c r="A806" s="171" t="s">
        <v>36</v>
      </c>
      <c r="B806" s="171" t="s">
        <v>36</v>
      </c>
      <c r="C806" s="171" t="s">
        <v>36</v>
      </c>
      <c r="D806" s="171" t="s">
        <v>36</v>
      </c>
      <c r="E806" s="171" t="s">
        <v>36</v>
      </c>
      <c r="F806" s="171" t="s">
        <v>36</v>
      </c>
      <c r="G806" s="182" t="s">
        <v>36</v>
      </c>
      <c r="H806" s="182" t="s">
        <v>36</v>
      </c>
      <c r="I806" s="183" t="s">
        <v>36</v>
      </c>
    </row>
    <row r="807" spans="1:9" ht="60">
      <c r="A807" s="174" t="s">
        <v>946</v>
      </c>
      <c r="B807" s="174" t="s">
        <v>147</v>
      </c>
      <c r="C807" s="174" t="s">
        <v>1078</v>
      </c>
      <c r="D807" s="174" t="s">
        <v>937</v>
      </c>
      <c r="E807" s="174" t="s">
        <v>22</v>
      </c>
      <c r="F807" s="174" t="s">
        <v>238</v>
      </c>
      <c r="G807" s="188">
        <f>SUM(H808:H809)</f>
        <v>8.5500000000000007</v>
      </c>
      <c r="H807" s="188">
        <f>TRUNC(G807 * 1, 2)</f>
        <v>8.5500000000000007</v>
      </c>
      <c r="I807" s="189"/>
    </row>
    <row r="808" spans="1:9" ht="60">
      <c r="A808" s="170" t="s">
        <v>18</v>
      </c>
      <c r="B808" s="170" t="s">
        <v>147</v>
      </c>
      <c r="C808" s="170" t="s">
        <v>1073</v>
      </c>
      <c r="D808" s="170" t="s">
        <v>1074</v>
      </c>
      <c r="E808" s="170" t="s">
        <v>446</v>
      </c>
      <c r="F808" s="170" t="s">
        <v>981</v>
      </c>
      <c r="G808" s="180">
        <v>528450</v>
      </c>
      <c r="H808" s="180">
        <f t="shared" ref="H808:H809" si="104">TRUNC(F808*G808,2)</f>
        <v>7.45</v>
      </c>
      <c r="I808" s="181"/>
    </row>
    <row r="809" spans="1:9" ht="45">
      <c r="A809" s="170" t="s">
        <v>18</v>
      </c>
      <c r="B809" s="170" t="s">
        <v>147</v>
      </c>
      <c r="C809" s="170" t="s">
        <v>1075</v>
      </c>
      <c r="D809" s="170" t="s">
        <v>1076</v>
      </c>
      <c r="E809" s="170" t="s">
        <v>446</v>
      </c>
      <c r="F809" s="170" t="s">
        <v>1080</v>
      </c>
      <c r="G809" s="180">
        <v>76560.62</v>
      </c>
      <c r="H809" s="180">
        <f t="shared" si="104"/>
        <v>1.1000000000000001</v>
      </c>
      <c r="I809" s="181"/>
    </row>
    <row r="810" spans="1:9">
      <c r="A810" s="171" t="s">
        <v>36</v>
      </c>
      <c r="B810" s="171" t="s">
        <v>36</v>
      </c>
      <c r="C810" s="171" t="s">
        <v>36</v>
      </c>
      <c r="D810" s="171" t="s">
        <v>36</v>
      </c>
      <c r="E810" s="171" t="s">
        <v>36</v>
      </c>
      <c r="F810" s="171" t="s">
        <v>36</v>
      </c>
      <c r="G810" s="182" t="s">
        <v>36</v>
      </c>
      <c r="H810" s="182" t="s">
        <v>36</v>
      </c>
      <c r="I810" s="183" t="s">
        <v>36</v>
      </c>
    </row>
    <row r="811" spans="1:9" ht="60">
      <c r="A811" s="174" t="s">
        <v>946</v>
      </c>
      <c r="B811" s="174" t="s">
        <v>147</v>
      </c>
      <c r="C811" s="174" t="s">
        <v>1081</v>
      </c>
      <c r="D811" s="174" t="s">
        <v>939</v>
      </c>
      <c r="E811" s="174" t="s">
        <v>22</v>
      </c>
      <c r="F811" s="174" t="s">
        <v>238</v>
      </c>
      <c r="G811" s="188">
        <f>SUM(H812:H813)</f>
        <v>22.330000000000002</v>
      </c>
      <c r="H811" s="188">
        <f>TRUNC(G811 * 1, 2)</f>
        <v>22.33</v>
      </c>
      <c r="I811" s="189"/>
    </row>
    <row r="812" spans="1:9" ht="60">
      <c r="A812" s="170" t="s">
        <v>18</v>
      </c>
      <c r="B812" s="170" t="s">
        <v>147</v>
      </c>
      <c r="C812" s="170" t="s">
        <v>1073</v>
      </c>
      <c r="D812" s="170" t="s">
        <v>1074</v>
      </c>
      <c r="E812" s="170" t="s">
        <v>446</v>
      </c>
      <c r="F812" s="170" t="s">
        <v>1082</v>
      </c>
      <c r="G812" s="180">
        <v>528450</v>
      </c>
      <c r="H812" s="180">
        <f t="shared" ref="H812:H813" si="105">TRUNC(F812*G812,2)</f>
        <v>18.12</v>
      </c>
      <c r="I812" s="181"/>
    </row>
    <row r="813" spans="1:9" ht="45">
      <c r="A813" s="170" t="s">
        <v>18</v>
      </c>
      <c r="B813" s="170" t="s">
        <v>147</v>
      </c>
      <c r="C813" s="170" t="s">
        <v>1075</v>
      </c>
      <c r="D813" s="170" t="s">
        <v>1076</v>
      </c>
      <c r="E813" s="170" t="s">
        <v>446</v>
      </c>
      <c r="F813" s="170" t="s">
        <v>1083</v>
      </c>
      <c r="G813" s="180">
        <v>76560.62</v>
      </c>
      <c r="H813" s="180">
        <f t="shared" si="105"/>
        <v>4.21</v>
      </c>
      <c r="I813" s="181"/>
    </row>
    <row r="814" spans="1:9">
      <c r="A814" s="171" t="s">
        <v>36</v>
      </c>
      <c r="B814" s="171" t="s">
        <v>36</v>
      </c>
      <c r="C814" s="171" t="s">
        <v>36</v>
      </c>
      <c r="D814" s="171" t="s">
        <v>36</v>
      </c>
      <c r="E814" s="171" t="s">
        <v>36</v>
      </c>
      <c r="F814" s="171" t="s">
        <v>36</v>
      </c>
      <c r="G814" s="182" t="s">
        <v>36</v>
      </c>
      <c r="H814" s="182" t="s">
        <v>36</v>
      </c>
      <c r="I814" s="183" t="s">
        <v>36</v>
      </c>
    </row>
    <row r="815" spans="1:9" ht="30">
      <c r="A815" s="174" t="s">
        <v>946</v>
      </c>
      <c r="B815" s="174" t="s">
        <v>147</v>
      </c>
      <c r="C815" s="174" t="s">
        <v>1084</v>
      </c>
      <c r="D815" s="174" t="s">
        <v>941</v>
      </c>
      <c r="E815" s="174" t="s">
        <v>22</v>
      </c>
      <c r="F815" s="174" t="s">
        <v>238</v>
      </c>
      <c r="G815" s="188">
        <f>SUM(H816:H823)</f>
        <v>39.370000000000005</v>
      </c>
      <c r="H815" s="188">
        <f>TRUNC(G815 * 1, 2)</f>
        <v>39.369999999999997</v>
      </c>
      <c r="I815" s="189"/>
    </row>
    <row r="816" spans="1:9" ht="45">
      <c r="A816" s="170" t="s">
        <v>954</v>
      </c>
      <c r="B816" s="170" t="s">
        <v>147</v>
      </c>
      <c r="C816" s="170" t="s">
        <v>1085</v>
      </c>
      <c r="D816" s="170" t="s">
        <v>1086</v>
      </c>
      <c r="E816" s="170" t="s">
        <v>22</v>
      </c>
      <c r="F816" s="170" t="s">
        <v>31</v>
      </c>
      <c r="G816" s="180">
        <v>0.15</v>
      </c>
      <c r="H816" s="180">
        <f t="shared" ref="H816:H823" si="106">TRUNC(F816*G816,2)</f>
        <v>0.15</v>
      </c>
      <c r="I816" s="181" t="str">
        <f>IFERROR(IF(ROUND(G816, 2) &lt;&gt; ROUND(VLOOKUP("C"&amp;C816,C:G, 5, FALSE), 2), "VALOR AUXILIAR DIVERGENTE", "OK"), "NÃO ENCONTRADO")</f>
        <v>OK</v>
      </c>
    </row>
    <row r="817" spans="1:9" ht="30">
      <c r="A817" s="170" t="s">
        <v>18</v>
      </c>
      <c r="B817" s="170" t="s">
        <v>147</v>
      </c>
      <c r="C817" s="170" t="s">
        <v>957</v>
      </c>
      <c r="D817" s="170" t="s">
        <v>958</v>
      </c>
      <c r="E817" s="170" t="s">
        <v>22</v>
      </c>
      <c r="F817" s="170" t="s">
        <v>31</v>
      </c>
      <c r="G817" s="180">
        <v>0.92</v>
      </c>
      <c r="H817" s="180">
        <f t="shared" si="106"/>
        <v>0.92</v>
      </c>
      <c r="I817" s="181"/>
    </row>
    <row r="818" spans="1:9" ht="45">
      <c r="A818" s="170" t="s">
        <v>18</v>
      </c>
      <c r="B818" s="170" t="s">
        <v>147</v>
      </c>
      <c r="C818" s="170" t="s">
        <v>959</v>
      </c>
      <c r="D818" s="170" t="s">
        <v>960</v>
      </c>
      <c r="E818" s="170" t="s">
        <v>22</v>
      </c>
      <c r="F818" s="170" t="s">
        <v>31</v>
      </c>
      <c r="G818" s="180">
        <v>0.02</v>
      </c>
      <c r="H818" s="180">
        <f t="shared" si="106"/>
        <v>0.02</v>
      </c>
      <c r="I818" s="181"/>
    </row>
    <row r="819" spans="1:9" ht="30">
      <c r="A819" s="170" t="s">
        <v>18</v>
      </c>
      <c r="B819" s="170" t="s">
        <v>147</v>
      </c>
      <c r="C819" s="170" t="s">
        <v>725</v>
      </c>
      <c r="D819" s="170" t="s">
        <v>726</v>
      </c>
      <c r="E819" s="170" t="s">
        <v>22</v>
      </c>
      <c r="F819" s="170" t="s">
        <v>31</v>
      </c>
      <c r="G819" s="180">
        <v>0.11</v>
      </c>
      <c r="H819" s="180">
        <f t="shared" si="106"/>
        <v>0.11</v>
      </c>
      <c r="I819" s="181"/>
    </row>
    <row r="820" spans="1:9" ht="30">
      <c r="A820" s="170" t="s">
        <v>18</v>
      </c>
      <c r="B820" s="170" t="s">
        <v>147</v>
      </c>
      <c r="C820" s="170" t="s">
        <v>727</v>
      </c>
      <c r="D820" s="170" t="s">
        <v>728</v>
      </c>
      <c r="E820" s="170" t="s">
        <v>22</v>
      </c>
      <c r="F820" s="170" t="s">
        <v>31</v>
      </c>
      <c r="G820" s="180">
        <v>1.43</v>
      </c>
      <c r="H820" s="180">
        <f t="shared" si="106"/>
        <v>1.43</v>
      </c>
      <c r="I820" s="181"/>
    </row>
    <row r="821" spans="1:9" ht="30">
      <c r="A821" s="170" t="s">
        <v>18</v>
      </c>
      <c r="B821" s="170" t="s">
        <v>147</v>
      </c>
      <c r="C821" s="170" t="s">
        <v>729</v>
      </c>
      <c r="D821" s="170" t="s">
        <v>730</v>
      </c>
      <c r="E821" s="170" t="s">
        <v>22</v>
      </c>
      <c r="F821" s="170" t="s">
        <v>31</v>
      </c>
      <c r="G821" s="180">
        <v>1.07</v>
      </c>
      <c r="H821" s="180">
        <f t="shared" si="106"/>
        <v>1.07</v>
      </c>
      <c r="I821" s="181"/>
    </row>
    <row r="822" spans="1:9" ht="30">
      <c r="A822" s="170" t="s">
        <v>18</v>
      </c>
      <c r="B822" s="170" t="s">
        <v>147</v>
      </c>
      <c r="C822" s="170" t="s">
        <v>731</v>
      </c>
      <c r="D822" s="170" t="s">
        <v>732</v>
      </c>
      <c r="E822" s="170" t="s">
        <v>22</v>
      </c>
      <c r="F822" s="170" t="s">
        <v>31</v>
      </c>
      <c r="G822" s="180">
        <v>4.4800000000000004</v>
      </c>
      <c r="H822" s="180">
        <f t="shared" si="106"/>
        <v>4.4800000000000004</v>
      </c>
      <c r="I822" s="181"/>
    </row>
    <row r="823" spans="1:9">
      <c r="A823" s="170" t="s">
        <v>18</v>
      </c>
      <c r="B823" s="170" t="s">
        <v>147</v>
      </c>
      <c r="C823" s="170" t="s">
        <v>1087</v>
      </c>
      <c r="D823" s="170" t="s">
        <v>1088</v>
      </c>
      <c r="E823" s="170" t="s">
        <v>22</v>
      </c>
      <c r="F823" s="170" t="s">
        <v>31</v>
      </c>
      <c r="G823" s="180">
        <v>31.19</v>
      </c>
      <c r="H823" s="180">
        <f t="shared" si="106"/>
        <v>31.19</v>
      </c>
      <c r="I823" s="181"/>
    </row>
    <row r="824" spans="1:9">
      <c r="A824" s="171" t="s">
        <v>36</v>
      </c>
      <c r="B824" s="171" t="s">
        <v>36</v>
      </c>
      <c r="C824" s="171" t="s">
        <v>36</v>
      </c>
      <c r="D824" s="171" t="s">
        <v>36</v>
      </c>
      <c r="E824" s="171" t="s">
        <v>36</v>
      </c>
      <c r="F824" s="171" t="s">
        <v>36</v>
      </c>
      <c r="G824" s="182" t="s">
        <v>36</v>
      </c>
      <c r="H824" s="182" t="s">
        <v>36</v>
      </c>
      <c r="I824" s="183" t="s">
        <v>36</v>
      </c>
    </row>
    <row r="825" spans="1:9" ht="60">
      <c r="A825" s="174" t="s">
        <v>946</v>
      </c>
      <c r="B825" s="174" t="s">
        <v>147</v>
      </c>
      <c r="C825" s="174" t="s">
        <v>1089</v>
      </c>
      <c r="D825" s="174" t="s">
        <v>943</v>
      </c>
      <c r="E825" s="174" t="s">
        <v>22</v>
      </c>
      <c r="F825" s="174" t="s">
        <v>238</v>
      </c>
      <c r="G825" s="188">
        <f>SUM(H826:H827)</f>
        <v>39.239999999999995</v>
      </c>
      <c r="H825" s="188">
        <f>TRUNC(G825 * 1, 2)</f>
        <v>39.24</v>
      </c>
      <c r="I825" s="189"/>
    </row>
    <row r="826" spans="1:9" ht="60">
      <c r="A826" s="170" t="s">
        <v>18</v>
      </c>
      <c r="B826" s="170" t="s">
        <v>147</v>
      </c>
      <c r="C826" s="170" t="s">
        <v>1073</v>
      </c>
      <c r="D826" s="170" t="s">
        <v>1074</v>
      </c>
      <c r="E826" s="170" t="s">
        <v>446</v>
      </c>
      <c r="F826" s="170" t="s">
        <v>1090</v>
      </c>
      <c r="G826" s="180">
        <v>528450</v>
      </c>
      <c r="H826" s="180">
        <f t="shared" ref="H826:H827" si="107">TRUNC(F826*G826,2)</f>
        <v>33.97</v>
      </c>
      <c r="I826" s="181"/>
    </row>
    <row r="827" spans="1:9" ht="45">
      <c r="A827" s="170" t="s">
        <v>18</v>
      </c>
      <c r="B827" s="170" t="s">
        <v>147</v>
      </c>
      <c r="C827" s="170" t="s">
        <v>1075</v>
      </c>
      <c r="D827" s="170" t="s">
        <v>1076</v>
      </c>
      <c r="E827" s="170" t="s">
        <v>446</v>
      </c>
      <c r="F827" s="170" t="s">
        <v>1091</v>
      </c>
      <c r="G827" s="180">
        <v>76560.62</v>
      </c>
      <c r="H827" s="180">
        <f t="shared" si="107"/>
        <v>5.27</v>
      </c>
      <c r="I827" s="181"/>
    </row>
    <row r="828" spans="1:9">
      <c r="A828" s="171" t="s">
        <v>36</v>
      </c>
      <c r="B828" s="171" t="s">
        <v>36</v>
      </c>
      <c r="C828" s="171" t="s">
        <v>36</v>
      </c>
      <c r="D828" s="171" t="s">
        <v>36</v>
      </c>
      <c r="E828" s="171" t="s">
        <v>36</v>
      </c>
      <c r="F828" s="171" t="s">
        <v>36</v>
      </c>
      <c r="G828" s="182" t="s">
        <v>36</v>
      </c>
      <c r="H828" s="182" t="s">
        <v>36</v>
      </c>
      <c r="I828" s="183" t="s">
        <v>36</v>
      </c>
    </row>
    <row r="829" spans="1:9" ht="75">
      <c r="A829" s="174" t="s">
        <v>946</v>
      </c>
      <c r="B829" s="174" t="s">
        <v>147</v>
      </c>
      <c r="C829" s="174" t="s">
        <v>1092</v>
      </c>
      <c r="D829" s="174" t="s">
        <v>945</v>
      </c>
      <c r="E829" s="174" t="s">
        <v>22</v>
      </c>
      <c r="F829" s="174" t="s">
        <v>238</v>
      </c>
      <c r="G829" s="188">
        <f>SUM(H830)</f>
        <v>171</v>
      </c>
      <c r="H829" s="188">
        <f>TRUNC(G829 * 1, 2)</f>
        <v>171</v>
      </c>
      <c r="I829" s="189"/>
    </row>
    <row r="830" spans="1:9" ht="30">
      <c r="A830" s="170" t="s">
        <v>18</v>
      </c>
      <c r="B830" s="170" t="s">
        <v>147</v>
      </c>
      <c r="C830" s="170" t="s">
        <v>964</v>
      </c>
      <c r="D830" s="170" t="s">
        <v>965</v>
      </c>
      <c r="E830" s="170" t="s">
        <v>375</v>
      </c>
      <c r="F830" s="170" t="s">
        <v>1093</v>
      </c>
      <c r="G830" s="180">
        <v>6.47</v>
      </c>
      <c r="H830" s="180">
        <f>TRUNC(F830*G830,2)</f>
        <v>171</v>
      </c>
      <c r="I830" s="181"/>
    </row>
    <row r="831" spans="1:9">
      <c r="A831" s="171" t="s">
        <v>36</v>
      </c>
      <c r="B831" s="171" t="s">
        <v>36</v>
      </c>
      <c r="C831" s="171" t="s">
        <v>36</v>
      </c>
      <c r="D831" s="171" t="s">
        <v>36</v>
      </c>
      <c r="E831" s="171" t="s">
        <v>36</v>
      </c>
      <c r="F831" s="171" t="s">
        <v>36</v>
      </c>
      <c r="G831" s="182" t="s">
        <v>36</v>
      </c>
      <c r="H831" s="182" t="s">
        <v>36</v>
      </c>
      <c r="I831" s="183" t="s">
        <v>36</v>
      </c>
    </row>
    <row r="832" spans="1:9" ht="30">
      <c r="A832" s="174" t="s">
        <v>1095</v>
      </c>
      <c r="B832" s="174" t="s">
        <v>147</v>
      </c>
      <c r="C832" s="174" t="s">
        <v>1096</v>
      </c>
      <c r="D832" s="174" t="s">
        <v>956</v>
      </c>
      <c r="E832" s="174" t="s">
        <v>22</v>
      </c>
      <c r="F832" s="174" t="s">
        <v>238</v>
      </c>
      <c r="G832" s="188">
        <f>SUM(H833)</f>
        <v>0.36</v>
      </c>
      <c r="H832" s="188">
        <f>TRUNC(G832 * 1, 2)</f>
        <v>0.36</v>
      </c>
      <c r="I832" s="189"/>
    </row>
    <row r="833" spans="1:9" ht="30">
      <c r="A833" s="170" t="s">
        <v>18</v>
      </c>
      <c r="B833" s="170" t="s">
        <v>147</v>
      </c>
      <c r="C833" s="170" t="s">
        <v>961</v>
      </c>
      <c r="D833" s="170" t="s">
        <v>962</v>
      </c>
      <c r="E833" s="170" t="s">
        <v>22</v>
      </c>
      <c r="F833" s="170" t="s">
        <v>1030</v>
      </c>
      <c r="G833" s="180">
        <v>31.6</v>
      </c>
      <c r="H833" s="180">
        <f>TRUNC(F833*G833,2)</f>
        <v>0.36</v>
      </c>
      <c r="I833" s="181"/>
    </row>
    <row r="834" spans="1:9">
      <c r="A834" s="171" t="s">
        <v>36</v>
      </c>
      <c r="B834" s="171" t="s">
        <v>36</v>
      </c>
      <c r="C834" s="171" t="s">
        <v>36</v>
      </c>
      <c r="D834" s="171" t="s">
        <v>36</v>
      </c>
      <c r="E834" s="171" t="s">
        <v>36</v>
      </c>
      <c r="F834" s="171" t="s">
        <v>36</v>
      </c>
      <c r="G834" s="182" t="s">
        <v>36</v>
      </c>
      <c r="H834" s="182" t="s">
        <v>36</v>
      </c>
      <c r="I834" s="183" t="s">
        <v>36</v>
      </c>
    </row>
    <row r="835" spans="1:9" ht="45">
      <c r="A835" s="174" t="s">
        <v>1095</v>
      </c>
      <c r="B835" s="174" t="s">
        <v>147</v>
      </c>
      <c r="C835" s="174" t="s">
        <v>1097</v>
      </c>
      <c r="D835" s="174" t="s">
        <v>988</v>
      </c>
      <c r="E835" s="174" t="s">
        <v>22</v>
      </c>
      <c r="F835" s="174" t="s">
        <v>238</v>
      </c>
      <c r="G835" s="188">
        <f>SUM(H836)</f>
        <v>0.16</v>
      </c>
      <c r="H835" s="188">
        <f>TRUNC(G835 * 1, 2)</f>
        <v>0.16</v>
      </c>
      <c r="I835" s="189"/>
    </row>
    <row r="836" spans="1:9">
      <c r="A836" s="170" t="s">
        <v>18</v>
      </c>
      <c r="B836" s="170" t="s">
        <v>147</v>
      </c>
      <c r="C836" s="170" t="s">
        <v>989</v>
      </c>
      <c r="D836" s="170" t="s">
        <v>990</v>
      </c>
      <c r="E836" s="170" t="s">
        <v>22</v>
      </c>
      <c r="F836" s="170" t="s">
        <v>972</v>
      </c>
      <c r="G836" s="180">
        <v>32.4</v>
      </c>
      <c r="H836" s="180">
        <f>TRUNC(F836*G836,2)</f>
        <v>0.16</v>
      </c>
      <c r="I836" s="181"/>
    </row>
    <row r="837" spans="1:9">
      <c r="A837" s="171" t="s">
        <v>36</v>
      </c>
      <c r="B837" s="171" t="s">
        <v>36</v>
      </c>
      <c r="C837" s="171" t="s">
        <v>36</v>
      </c>
      <c r="D837" s="171" t="s">
        <v>36</v>
      </c>
      <c r="E837" s="171" t="s">
        <v>36</v>
      </c>
      <c r="F837" s="171" t="s">
        <v>36</v>
      </c>
      <c r="G837" s="182" t="s">
        <v>36</v>
      </c>
      <c r="H837" s="182" t="s">
        <v>36</v>
      </c>
      <c r="I837" s="183" t="s">
        <v>36</v>
      </c>
    </row>
    <row r="838" spans="1:9" ht="45">
      <c r="A838" s="174" t="s">
        <v>1095</v>
      </c>
      <c r="B838" s="174" t="s">
        <v>147</v>
      </c>
      <c r="C838" s="174" t="s">
        <v>1098</v>
      </c>
      <c r="D838" s="174" t="s">
        <v>1004</v>
      </c>
      <c r="E838" s="174" t="s">
        <v>22</v>
      </c>
      <c r="F838" s="174" t="s">
        <v>238</v>
      </c>
      <c r="G838" s="188">
        <f>SUM(H839)</f>
        <v>0.45</v>
      </c>
      <c r="H838" s="188">
        <f>TRUNC(G838 * 1, 2)</f>
        <v>0.45</v>
      </c>
      <c r="I838" s="189"/>
    </row>
    <row r="839" spans="1:9">
      <c r="A839" s="170" t="s">
        <v>18</v>
      </c>
      <c r="B839" s="170" t="s">
        <v>147</v>
      </c>
      <c r="C839" s="170" t="s">
        <v>1007</v>
      </c>
      <c r="D839" s="170" t="s">
        <v>1008</v>
      </c>
      <c r="E839" s="170" t="s">
        <v>22</v>
      </c>
      <c r="F839" s="170" t="s">
        <v>1030</v>
      </c>
      <c r="G839" s="180">
        <v>39.299999999999997</v>
      </c>
      <c r="H839" s="180">
        <f>TRUNC(F839*G839,2)</f>
        <v>0.45</v>
      </c>
      <c r="I839" s="181"/>
    </row>
    <row r="840" spans="1:9">
      <c r="A840" s="171" t="s">
        <v>36</v>
      </c>
      <c r="B840" s="171" t="s">
        <v>36</v>
      </c>
      <c r="C840" s="171" t="s">
        <v>36</v>
      </c>
      <c r="D840" s="171" t="s">
        <v>36</v>
      </c>
      <c r="E840" s="171" t="s">
        <v>36</v>
      </c>
      <c r="F840" s="171" t="s">
        <v>36</v>
      </c>
      <c r="G840" s="182" t="s">
        <v>36</v>
      </c>
      <c r="H840" s="182" t="s">
        <v>36</v>
      </c>
      <c r="I840" s="183" t="s">
        <v>36</v>
      </c>
    </row>
    <row r="841" spans="1:9" ht="45">
      <c r="A841" s="174" t="s">
        <v>1095</v>
      </c>
      <c r="B841" s="174" t="s">
        <v>147</v>
      </c>
      <c r="C841" s="174" t="s">
        <v>1099</v>
      </c>
      <c r="D841" s="174" t="s">
        <v>1086</v>
      </c>
      <c r="E841" s="174" t="s">
        <v>22</v>
      </c>
      <c r="F841" s="174" t="s">
        <v>238</v>
      </c>
      <c r="G841" s="188">
        <f>SUM(H842)</f>
        <v>0.15</v>
      </c>
      <c r="H841" s="188">
        <f>TRUNC(G841 * 1, 2)</f>
        <v>0.15</v>
      </c>
      <c r="I841" s="189"/>
    </row>
    <row r="842" spans="1:9">
      <c r="A842" s="170" t="s">
        <v>18</v>
      </c>
      <c r="B842" s="170" t="s">
        <v>147</v>
      </c>
      <c r="C842" s="170" t="s">
        <v>1087</v>
      </c>
      <c r="D842" s="170" t="s">
        <v>1088</v>
      </c>
      <c r="E842" s="170" t="s">
        <v>22</v>
      </c>
      <c r="F842" s="170" t="s">
        <v>972</v>
      </c>
      <c r="G842" s="180">
        <v>31.19</v>
      </c>
      <c r="H842" s="180">
        <f>TRUNC(F842*G842,2)</f>
        <v>0.15</v>
      </c>
      <c r="I842" s="181"/>
    </row>
    <row r="843" spans="1:9">
      <c r="A843" s="171" t="s">
        <v>36</v>
      </c>
      <c r="B843" s="171" t="s">
        <v>36</v>
      </c>
      <c r="C843" s="171" t="s">
        <v>36</v>
      </c>
      <c r="D843" s="171" t="s">
        <v>36</v>
      </c>
      <c r="E843" s="171" t="s">
        <v>36</v>
      </c>
      <c r="F843" s="171" t="s">
        <v>36</v>
      </c>
      <c r="G843" s="182" t="s">
        <v>36</v>
      </c>
      <c r="H843" s="182" t="s">
        <v>36</v>
      </c>
      <c r="I843" s="183" t="s">
        <v>36</v>
      </c>
    </row>
    <row r="844" spans="1:9">
      <c r="A844" s="190"/>
      <c r="B844" s="190"/>
      <c r="C844" s="190"/>
      <c r="D844" s="190"/>
      <c r="E844" s="190"/>
      <c r="F844" s="190"/>
      <c r="G844" s="191"/>
      <c r="H844" s="191"/>
    </row>
    <row r="845" spans="1:9">
      <c r="A845" s="190"/>
      <c r="B845" s="190"/>
      <c r="C845" s="190"/>
      <c r="D845" s="190"/>
      <c r="E845" s="190"/>
      <c r="F845" s="190"/>
      <c r="G845" s="191"/>
      <c r="H845" s="191"/>
    </row>
    <row r="846" spans="1:9">
      <c r="A846" s="190"/>
      <c r="B846" s="190"/>
      <c r="C846" s="190"/>
      <c r="D846" s="190"/>
      <c r="E846" s="190"/>
      <c r="F846" s="190"/>
      <c r="G846" s="191"/>
      <c r="H846" s="191"/>
    </row>
    <row r="847" spans="1:9">
      <c r="A847" s="190"/>
      <c r="B847" s="190"/>
      <c r="C847" s="190"/>
      <c r="D847" s="190"/>
      <c r="E847" s="190"/>
      <c r="F847" s="190"/>
      <c r="G847" s="191"/>
      <c r="H847" s="191"/>
    </row>
    <row r="848" spans="1:9">
      <c r="A848" s="190"/>
      <c r="B848" s="190"/>
      <c r="C848" s="190"/>
      <c r="D848" s="190"/>
      <c r="E848" s="190"/>
      <c r="F848" s="190"/>
      <c r="G848" s="191"/>
      <c r="H848" s="191"/>
    </row>
    <row r="849" spans="1:8">
      <c r="A849" s="190"/>
      <c r="B849" s="190"/>
      <c r="C849" s="190"/>
      <c r="D849" s="190"/>
      <c r="E849" s="190"/>
      <c r="F849" s="190"/>
      <c r="G849" s="191"/>
      <c r="H849" s="191"/>
    </row>
    <row r="850" spans="1:8">
      <c r="A850" s="190"/>
      <c r="B850" s="190"/>
      <c r="C850" s="190"/>
      <c r="D850" s="190"/>
      <c r="E850" s="190"/>
      <c r="F850" s="190"/>
      <c r="G850" s="191"/>
      <c r="H850" s="191"/>
    </row>
    <row r="851" spans="1:8">
      <c r="A851" s="190"/>
      <c r="B851" s="190"/>
      <c r="C851" s="190"/>
      <c r="D851" s="190"/>
      <c r="E851" s="190"/>
      <c r="F851" s="190"/>
      <c r="G851" s="191"/>
      <c r="H851" s="191"/>
    </row>
    <row r="852" spans="1:8">
      <c r="A852" s="190"/>
      <c r="B852" s="190"/>
      <c r="C852" s="190"/>
      <c r="D852" s="190"/>
      <c r="E852" s="190"/>
      <c r="F852" s="190"/>
      <c r="G852" s="191"/>
      <c r="H852" s="191"/>
    </row>
    <row r="853" spans="1:8">
      <c r="A853" s="190"/>
      <c r="B853" s="190"/>
      <c r="C853" s="190"/>
      <c r="D853" s="190"/>
      <c r="E853" s="190"/>
      <c r="F853" s="190"/>
      <c r="G853" s="191"/>
      <c r="H853" s="191"/>
    </row>
    <row r="854" spans="1:8">
      <c r="A854" s="190"/>
      <c r="B854" s="190"/>
      <c r="C854" s="190"/>
      <c r="D854" s="190"/>
      <c r="E854" s="190"/>
      <c r="F854" s="190"/>
      <c r="G854" s="191"/>
      <c r="H854" s="191"/>
    </row>
    <row r="855" spans="1:8">
      <c r="A855" s="190"/>
      <c r="B855" s="190"/>
      <c r="C855" s="190"/>
      <c r="D855" s="190"/>
      <c r="E855" s="190"/>
      <c r="F855" s="190"/>
      <c r="G855" s="191"/>
      <c r="H855" s="191"/>
    </row>
    <row r="856" spans="1:8">
      <c r="A856" s="190"/>
      <c r="B856" s="190"/>
      <c r="C856" s="190"/>
      <c r="D856" s="190"/>
      <c r="E856" s="190"/>
      <c r="F856" s="190"/>
      <c r="G856" s="191"/>
      <c r="H856" s="191"/>
    </row>
    <row r="857" spans="1:8">
      <c r="A857" s="190"/>
      <c r="B857" s="190"/>
      <c r="C857" s="190"/>
      <c r="D857" s="190"/>
      <c r="E857" s="190"/>
      <c r="F857" s="190"/>
      <c r="G857" s="191"/>
      <c r="H857" s="191"/>
    </row>
    <row r="858" spans="1:8">
      <c r="A858" s="190"/>
      <c r="B858" s="190"/>
      <c r="C858" s="190"/>
      <c r="D858" s="190"/>
      <c r="E858" s="190"/>
      <c r="F858" s="190"/>
      <c r="G858" s="191"/>
      <c r="H858" s="191"/>
    </row>
    <row r="859" spans="1:8">
      <c r="A859" s="190"/>
      <c r="B859" s="190"/>
      <c r="C859" s="190"/>
      <c r="D859" s="190"/>
      <c r="E859" s="190"/>
      <c r="F859" s="190"/>
      <c r="G859" s="191"/>
      <c r="H859" s="191"/>
    </row>
    <row r="860" spans="1:8">
      <c r="A860" s="190"/>
      <c r="B860" s="190"/>
      <c r="C860" s="190"/>
      <c r="D860" s="190"/>
      <c r="E860" s="190"/>
      <c r="F860" s="190"/>
      <c r="G860" s="191"/>
      <c r="H860" s="191"/>
    </row>
    <row r="861" spans="1:8">
      <c r="A861" s="190"/>
      <c r="B861" s="190"/>
      <c r="C861" s="190"/>
      <c r="D861" s="190"/>
      <c r="E861" s="190"/>
      <c r="F861" s="190"/>
      <c r="G861" s="191"/>
      <c r="H861" s="191"/>
    </row>
    <row r="862" spans="1:8">
      <c r="A862" s="190"/>
      <c r="B862" s="190"/>
      <c r="C862" s="190"/>
      <c r="D862" s="190"/>
      <c r="E862" s="190"/>
      <c r="F862" s="190"/>
      <c r="G862" s="191"/>
      <c r="H862" s="191"/>
    </row>
    <row r="863" spans="1:8">
      <c r="A863" s="190"/>
      <c r="B863" s="190"/>
      <c r="C863" s="190"/>
      <c r="D863" s="190"/>
      <c r="E863" s="190"/>
      <c r="F863" s="190"/>
      <c r="G863" s="191"/>
      <c r="H863" s="191"/>
    </row>
    <row r="864" spans="1:8">
      <c r="A864" s="190"/>
      <c r="B864" s="190"/>
      <c r="C864" s="190"/>
      <c r="D864" s="190"/>
      <c r="E864" s="190"/>
      <c r="F864" s="190"/>
      <c r="G864" s="191"/>
      <c r="H864" s="191"/>
    </row>
    <row r="865" spans="1:8">
      <c r="A865" s="190"/>
      <c r="B865" s="190"/>
      <c r="C865" s="190"/>
      <c r="D865" s="190"/>
      <c r="E865" s="190"/>
      <c r="F865" s="190"/>
      <c r="G865" s="191"/>
      <c r="H865" s="191"/>
    </row>
    <row r="866" spans="1:8">
      <c r="A866" s="190"/>
      <c r="B866" s="190"/>
      <c r="C866" s="190"/>
      <c r="D866" s="190"/>
      <c r="E866" s="190"/>
      <c r="F866" s="190"/>
      <c r="G866" s="191"/>
      <c r="H866" s="191"/>
    </row>
    <row r="867" spans="1:8">
      <c r="A867" s="190"/>
      <c r="B867" s="190"/>
      <c r="C867" s="190"/>
      <c r="D867" s="190"/>
      <c r="E867" s="190"/>
      <c r="F867" s="190"/>
      <c r="G867" s="191"/>
      <c r="H867" s="191"/>
    </row>
    <row r="868" spans="1:8">
      <c r="A868" s="190"/>
      <c r="B868" s="190"/>
      <c r="C868" s="190"/>
      <c r="D868" s="190"/>
      <c r="E868" s="190"/>
      <c r="F868" s="190"/>
      <c r="G868" s="191"/>
      <c r="H868" s="191"/>
    </row>
    <row r="869" spans="1:8">
      <c r="A869" s="190"/>
      <c r="B869" s="190"/>
      <c r="C869" s="190"/>
      <c r="D869" s="190"/>
      <c r="E869" s="190"/>
      <c r="F869" s="190"/>
      <c r="G869" s="191"/>
      <c r="H869" s="191"/>
    </row>
    <row r="870" spans="1:8">
      <c r="A870" s="190"/>
      <c r="B870" s="190"/>
      <c r="C870" s="190"/>
      <c r="D870" s="190"/>
      <c r="E870" s="190"/>
      <c r="F870" s="190"/>
      <c r="G870" s="191"/>
      <c r="H870" s="191"/>
    </row>
    <row r="871" spans="1:8">
      <c r="A871" s="190"/>
      <c r="B871" s="190"/>
      <c r="C871" s="190"/>
      <c r="D871" s="190"/>
      <c r="E871" s="190"/>
      <c r="F871" s="190"/>
      <c r="G871" s="191"/>
      <c r="H871" s="191"/>
    </row>
    <row r="872" spans="1:8">
      <c r="A872" s="190"/>
      <c r="B872" s="190"/>
      <c r="C872" s="190"/>
      <c r="D872" s="190"/>
      <c r="E872" s="190"/>
      <c r="F872" s="190"/>
      <c r="G872" s="191"/>
      <c r="H872" s="191"/>
    </row>
    <row r="873" spans="1:8">
      <c r="A873" s="190"/>
      <c r="B873" s="190"/>
      <c r="C873" s="190"/>
      <c r="D873" s="190"/>
      <c r="E873" s="190"/>
      <c r="F873" s="190"/>
      <c r="G873" s="191"/>
      <c r="H873" s="191"/>
    </row>
    <row r="874" spans="1:8">
      <c r="A874" s="190"/>
      <c r="B874" s="190"/>
      <c r="C874" s="190"/>
      <c r="D874" s="190"/>
      <c r="E874" s="190"/>
      <c r="F874" s="190"/>
      <c r="G874" s="191"/>
      <c r="H874" s="191"/>
    </row>
    <row r="875" spans="1:8">
      <c r="A875" s="190"/>
      <c r="B875" s="190"/>
      <c r="C875" s="190"/>
      <c r="D875" s="190"/>
      <c r="E875" s="190"/>
      <c r="F875" s="190"/>
      <c r="G875" s="191"/>
      <c r="H875" s="191"/>
    </row>
    <row r="876" spans="1:8">
      <c r="A876" s="190"/>
      <c r="B876" s="190"/>
      <c r="C876" s="190"/>
      <c r="D876" s="190"/>
      <c r="E876" s="190"/>
      <c r="F876" s="190"/>
      <c r="G876" s="191"/>
      <c r="H876" s="191"/>
    </row>
    <row r="877" spans="1:8">
      <c r="A877" s="190"/>
      <c r="B877" s="190"/>
      <c r="C877" s="190"/>
      <c r="D877" s="190"/>
      <c r="E877" s="190"/>
      <c r="F877" s="190"/>
      <c r="G877" s="191"/>
      <c r="H877" s="191"/>
    </row>
    <row r="878" spans="1:8">
      <c r="A878" s="190"/>
      <c r="B878" s="190"/>
      <c r="C878" s="190"/>
      <c r="D878" s="190"/>
      <c r="E878" s="190"/>
      <c r="F878" s="190"/>
      <c r="G878" s="191"/>
      <c r="H878" s="191"/>
    </row>
    <row r="879" spans="1:8">
      <c r="A879" s="190"/>
      <c r="B879" s="190"/>
      <c r="C879" s="190"/>
      <c r="D879" s="190"/>
      <c r="E879" s="190"/>
      <c r="F879" s="190"/>
      <c r="G879" s="191"/>
      <c r="H879" s="191"/>
    </row>
    <row r="880" spans="1:8">
      <c r="A880" s="190"/>
      <c r="B880" s="190"/>
      <c r="C880" s="190"/>
      <c r="D880" s="190"/>
      <c r="E880" s="190"/>
      <c r="F880" s="190"/>
      <c r="G880" s="191"/>
      <c r="H880" s="191"/>
    </row>
    <row r="881" spans="1:8">
      <c r="A881" s="190"/>
      <c r="B881" s="190"/>
      <c r="C881" s="190"/>
      <c r="D881" s="190"/>
      <c r="E881" s="190"/>
      <c r="F881" s="190"/>
      <c r="G881" s="191"/>
      <c r="H881" s="191"/>
    </row>
    <row r="882" spans="1:8">
      <c r="A882" s="190"/>
      <c r="B882" s="190"/>
      <c r="C882" s="190"/>
      <c r="D882" s="190"/>
      <c r="E882" s="190"/>
      <c r="F882" s="190"/>
      <c r="G882" s="191"/>
      <c r="H882" s="191"/>
    </row>
    <row r="883" spans="1:8">
      <c r="A883" s="190"/>
      <c r="B883" s="190"/>
      <c r="C883" s="190"/>
      <c r="D883" s="190"/>
      <c r="E883" s="190"/>
      <c r="F883" s="190"/>
      <c r="G883" s="191"/>
      <c r="H883" s="191"/>
    </row>
    <row r="884" spans="1:8">
      <c r="A884" s="190"/>
      <c r="B884" s="190"/>
      <c r="C884" s="190"/>
      <c r="D884" s="190"/>
      <c r="E884" s="190"/>
      <c r="F884" s="190"/>
      <c r="G884" s="191"/>
      <c r="H884" s="191"/>
    </row>
    <row r="885" spans="1:8">
      <c r="A885" s="190"/>
      <c r="B885" s="190"/>
      <c r="C885" s="190"/>
      <c r="D885" s="190"/>
      <c r="E885" s="190"/>
      <c r="F885" s="190"/>
      <c r="G885" s="191"/>
      <c r="H885" s="191"/>
    </row>
    <row r="886" spans="1:8">
      <c r="A886" s="190"/>
      <c r="B886" s="190"/>
      <c r="C886" s="190"/>
      <c r="D886" s="190"/>
      <c r="E886" s="190"/>
      <c r="F886" s="190"/>
      <c r="G886" s="191"/>
      <c r="H886" s="191"/>
    </row>
    <row r="887" spans="1:8">
      <c r="A887" s="190"/>
      <c r="B887" s="190"/>
      <c r="C887" s="190"/>
      <c r="D887" s="190"/>
      <c r="E887" s="190"/>
      <c r="F887" s="190"/>
      <c r="G887" s="191"/>
      <c r="H887" s="191"/>
    </row>
    <row r="888" spans="1:8">
      <c r="A888" s="190"/>
      <c r="B888" s="190"/>
      <c r="C888" s="190"/>
      <c r="D888" s="190"/>
      <c r="E888" s="190"/>
      <c r="F888" s="190"/>
      <c r="G888" s="191"/>
      <c r="H888" s="191"/>
    </row>
    <row r="889" spans="1:8">
      <c r="A889" s="190"/>
      <c r="B889" s="190"/>
      <c r="C889" s="190"/>
      <c r="D889" s="190"/>
      <c r="E889" s="190"/>
      <c r="F889" s="190"/>
      <c r="G889" s="191"/>
      <c r="H889" s="191"/>
    </row>
    <row r="890" spans="1:8">
      <c r="A890" s="190"/>
      <c r="B890" s="190"/>
      <c r="C890" s="190"/>
      <c r="D890" s="190"/>
      <c r="E890" s="190"/>
      <c r="F890" s="190"/>
      <c r="G890" s="191"/>
      <c r="H890" s="191"/>
    </row>
    <row r="891" spans="1:8">
      <c r="A891" s="190"/>
      <c r="B891" s="190"/>
      <c r="C891" s="190"/>
      <c r="D891" s="190"/>
      <c r="E891" s="190"/>
      <c r="F891" s="190"/>
      <c r="G891" s="191"/>
      <c r="H891" s="191"/>
    </row>
    <row r="892" spans="1:8">
      <c r="A892" s="190"/>
      <c r="B892" s="190"/>
      <c r="C892" s="190"/>
      <c r="D892" s="190"/>
      <c r="E892" s="190"/>
      <c r="F892" s="190"/>
      <c r="G892" s="191"/>
      <c r="H892" s="191"/>
    </row>
    <row r="893" spans="1:8">
      <c r="A893" s="190"/>
      <c r="B893" s="190"/>
      <c r="C893" s="190"/>
      <c r="D893" s="190"/>
      <c r="E893" s="190"/>
      <c r="F893" s="190"/>
      <c r="G893" s="191"/>
      <c r="H893" s="191"/>
    </row>
    <row r="894" spans="1:8">
      <c r="A894" s="190"/>
      <c r="B894" s="190"/>
      <c r="C894" s="190"/>
      <c r="D894" s="190"/>
      <c r="E894" s="190"/>
      <c r="F894" s="190"/>
      <c r="G894" s="191"/>
      <c r="H894" s="191"/>
    </row>
    <row r="895" spans="1:8">
      <c r="A895" s="190"/>
      <c r="B895" s="190"/>
      <c r="C895" s="190"/>
      <c r="D895" s="190"/>
      <c r="E895" s="190"/>
      <c r="F895" s="190"/>
      <c r="G895" s="191"/>
      <c r="H895" s="191"/>
    </row>
    <row r="896" spans="1:8">
      <c r="A896" s="190"/>
      <c r="B896" s="190"/>
      <c r="C896" s="190"/>
      <c r="D896" s="190"/>
      <c r="E896" s="190"/>
      <c r="F896" s="190"/>
      <c r="G896" s="191"/>
      <c r="H896" s="191"/>
    </row>
    <row r="897" spans="1:8">
      <c r="A897" s="190"/>
      <c r="B897" s="190"/>
      <c r="C897" s="190"/>
      <c r="D897" s="190"/>
      <c r="E897" s="190"/>
      <c r="F897" s="190"/>
      <c r="G897" s="191"/>
      <c r="H897" s="191"/>
    </row>
    <row r="898" spans="1:8">
      <c r="A898" s="190"/>
      <c r="B898" s="190"/>
      <c r="C898" s="190"/>
      <c r="D898" s="190"/>
      <c r="E898" s="190"/>
      <c r="F898" s="190"/>
      <c r="G898" s="191"/>
      <c r="H898" s="191"/>
    </row>
    <row r="899" spans="1:8">
      <c r="A899" s="190"/>
      <c r="B899" s="190"/>
      <c r="C899" s="190"/>
      <c r="D899" s="190"/>
      <c r="E899" s="190"/>
      <c r="F899" s="190"/>
      <c r="G899" s="191"/>
      <c r="H899" s="191"/>
    </row>
    <row r="900" spans="1:8">
      <c r="A900" s="190"/>
      <c r="B900" s="190"/>
      <c r="C900" s="190"/>
      <c r="D900" s="190"/>
      <c r="E900" s="190"/>
      <c r="F900" s="190"/>
      <c r="G900" s="191"/>
      <c r="H900" s="191"/>
    </row>
    <row r="901" spans="1:8">
      <c r="A901" s="190"/>
      <c r="B901" s="190"/>
      <c r="C901" s="190"/>
      <c r="D901" s="190"/>
      <c r="E901" s="190"/>
      <c r="F901" s="190"/>
      <c r="G901" s="191"/>
      <c r="H901" s="191"/>
    </row>
    <row r="902" spans="1:8">
      <c r="A902" s="190"/>
      <c r="B902" s="190"/>
      <c r="C902" s="190"/>
      <c r="D902" s="190"/>
      <c r="E902" s="190"/>
      <c r="F902" s="190"/>
      <c r="G902" s="191"/>
      <c r="H902" s="191"/>
    </row>
    <row r="903" spans="1:8">
      <c r="A903" s="190"/>
      <c r="B903" s="190"/>
      <c r="C903" s="190"/>
      <c r="D903" s="190"/>
      <c r="E903" s="190"/>
      <c r="F903" s="190"/>
      <c r="G903" s="191"/>
      <c r="H903" s="191"/>
    </row>
    <row r="904" spans="1:8">
      <c r="A904" s="190"/>
      <c r="B904" s="190"/>
      <c r="C904" s="190"/>
      <c r="D904" s="190"/>
      <c r="E904" s="190"/>
      <c r="F904" s="190"/>
      <c r="G904" s="191"/>
      <c r="H904" s="191"/>
    </row>
    <row r="905" spans="1:8">
      <c r="A905" s="190"/>
      <c r="B905" s="190"/>
      <c r="C905" s="190"/>
      <c r="D905" s="190"/>
      <c r="E905" s="190"/>
      <c r="F905" s="190"/>
      <c r="G905" s="191"/>
      <c r="H905" s="191"/>
    </row>
    <row r="906" spans="1:8">
      <c r="A906" s="190"/>
      <c r="B906" s="190"/>
      <c r="C906" s="190"/>
      <c r="D906" s="190"/>
      <c r="E906" s="190"/>
      <c r="F906" s="190"/>
      <c r="G906" s="191"/>
      <c r="H906" s="191"/>
    </row>
    <row r="907" spans="1:8">
      <c r="A907" s="190"/>
      <c r="B907" s="190"/>
      <c r="C907" s="190"/>
      <c r="D907" s="190"/>
      <c r="E907" s="190"/>
      <c r="F907" s="190"/>
      <c r="G907" s="191"/>
      <c r="H907" s="191"/>
    </row>
    <row r="908" spans="1:8">
      <c r="A908" s="190"/>
      <c r="B908" s="190"/>
      <c r="C908" s="190"/>
      <c r="D908" s="190"/>
      <c r="E908" s="190"/>
      <c r="F908" s="190"/>
      <c r="G908" s="191"/>
      <c r="H908" s="191"/>
    </row>
    <row r="909" spans="1:8">
      <c r="A909" s="190"/>
      <c r="B909" s="190"/>
      <c r="C909" s="190"/>
      <c r="D909" s="190"/>
      <c r="E909" s="190"/>
      <c r="F909" s="190"/>
      <c r="G909" s="191"/>
      <c r="H909" s="191"/>
    </row>
    <row r="910" spans="1:8">
      <c r="A910" s="190"/>
      <c r="B910" s="190"/>
      <c r="C910" s="190"/>
      <c r="D910" s="190"/>
      <c r="E910" s="190"/>
      <c r="F910" s="190"/>
      <c r="G910" s="191"/>
      <c r="H910" s="191"/>
    </row>
    <row r="911" spans="1:8">
      <c r="A911" s="190"/>
      <c r="B911" s="190"/>
      <c r="C911" s="190"/>
      <c r="D911" s="190"/>
      <c r="E911" s="190"/>
      <c r="F911" s="190"/>
      <c r="G911" s="191"/>
      <c r="H911" s="191"/>
    </row>
    <row r="912" spans="1:8">
      <c r="A912" s="190"/>
      <c r="B912" s="190"/>
      <c r="C912" s="190"/>
      <c r="D912" s="190"/>
      <c r="E912" s="190"/>
      <c r="F912" s="190"/>
      <c r="G912" s="191"/>
      <c r="H912" s="191"/>
    </row>
    <row r="913" spans="1:8">
      <c r="A913" s="190"/>
      <c r="B913" s="190"/>
      <c r="C913" s="190"/>
      <c r="D913" s="190"/>
      <c r="E913" s="190"/>
      <c r="F913" s="190"/>
      <c r="G913" s="191"/>
      <c r="H913" s="191"/>
    </row>
    <row r="914" spans="1:8">
      <c r="A914" s="190"/>
      <c r="B914" s="190"/>
      <c r="C914" s="190"/>
      <c r="D914" s="190"/>
      <c r="E914" s="190"/>
      <c r="F914" s="190"/>
      <c r="G914" s="191"/>
      <c r="H914" s="191"/>
    </row>
    <row r="915" spans="1:8">
      <c r="A915" s="190"/>
      <c r="B915" s="190"/>
      <c r="C915" s="190"/>
      <c r="D915" s="190"/>
      <c r="E915" s="190"/>
      <c r="F915" s="190"/>
      <c r="G915" s="191"/>
      <c r="H915" s="191"/>
    </row>
    <row r="916" spans="1:8">
      <c r="A916" s="190"/>
      <c r="B916" s="190"/>
      <c r="C916" s="190"/>
      <c r="D916" s="190"/>
      <c r="E916" s="190"/>
      <c r="F916" s="190"/>
      <c r="G916" s="191"/>
      <c r="H916" s="191"/>
    </row>
    <row r="917" spans="1:8">
      <c r="A917" s="190"/>
      <c r="B917" s="190"/>
      <c r="C917" s="190"/>
      <c r="D917" s="190"/>
      <c r="E917" s="190"/>
      <c r="F917" s="190"/>
      <c r="G917" s="191"/>
      <c r="H917" s="191"/>
    </row>
    <row r="918" spans="1:8">
      <c r="A918" s="190"/>
      <c r="B918" s="190"/>
      <c r="C918" s="190"/>
      <c r="D918" s="190"/>
      <c r="E918" s="190"/>
      <c r="F918" s="190"/>
      <c r="G918" s="191"/>
      <c r="H918" s="191"/>
    </row>
    <row r="919" spans="1:8">
      <c r="A919" s="190"/>
      <c r="B919" s="190"/>
      <c r="C919" s="190"/>
      <c r="D919" s="190"/>
      <c r="E919" s="190"/>
      <c r="F919" s="190"/>
      <c r="G919" s="191"/>
      <c r="H919" s="191"/>
    </row>
    <row r="920" spans="1:8">
      <c r="A920" s="190"/>
      <c r="B920" s="190"/>
      <c r="C920" s="190"/>
      <c r="D920" s="190"/>
      <c r="E920" s="190"/>
      <c r="F920" s="190"/>
      <c r="G920" s="191"/>
      <c r="H920" s="191"/>
    </row>
    <row r="921" spans="1:8">
      <c r="A921" s="190"/>
      <c r="B921" s="190"/>
      <c r="C921" s="190"/>
      <c r="D921" s="190"/>
      <c r="E921" s="190"/>
      <c r="F921" s="190"/>
      <c r="G921" s="191"/>
      <c r="H921" s="191"/>
    </row>
    <row r="922" spans="1:8">
      <c r="A922" s="190"/>
      <c r="B922" s="190"/>
      <c r="C922" s="190"/>
      <c r="D922" s="190"/>
      <c r="E922" s="190"/>
      <c r="F922" s="190"/>
      <c r="G922" s="191"/>
      <c r="H922" s="191"/>
    </row>
    <row r="923" spans="1:8">
      <c r="A923" s="190"/>
      <c r="B923" s="190"/>
      <c r="C923" s="190"/>
      <c r="D923" s="190"/>
      <c r="E923" s="190"/>
      <c r="F923" s="190"/>
      <c r="G923" s="191"/>
      <c r="H923" s="191"/>
    </row>
    <row r="924" spans="1:8">
      <c r="A924" s="190"/>
      <c r="B924" s="190"/>
      <c r="C924" s="190"/>
      <c r="D924" s="190"/>
      <c r="E924" s="190"/>
      <c r="F924" s="190"/>
      <c r="G924" s="191"/>
      <c r="H924" s="191"/>
    </row>
    <row r="925" spans="1:8">
      <c r="A925" s="190"/>
      <c r="B925" s="190"/>
      <c r="C925" s="190"/>
      <c r="D925" s="190"/>
      <c r="E925" s="190"/>
      <c r="F925" s="190"/>
      <c r="G925" s="191"/>
      <c r="H925" s="191"/>
    </row>
    <row r="926" spans="1:8">
      <c r="A926" s="190"/>
      <c r="B926" s="190"/>
      <c r="C926" s="190"/>
      <c r="D926" s="190"/>
      <c r="E926" s="190"/>
      <c r="F926" s="190"/>
      <c r="G926" s="191"/>
      <c r="H926" s="191"/>
    </row>
    <row r="927" spans="1:8">
      <c r="A927" s="190"/>
      <c r="B927" s="190"/>
      <c r="C927" s="190"/>
      <c r="D927" s="190"/>
      <c r="E927" s="190"/>
      <c r="F927" s="190"/>
      <c r="G927" s="191"/>
      <c r="H927" s="191"/>
    </row>
    <row r="928" spans="1:8">
      <c r="A928" s="190"/>
      <c r="B928" s="190"/>
      <c r="C928" s="190"/>
      <c r="D928" s="190"/>
      <c r="E928" s="190"/>
      <c r="F928" s="190"/>
      <c r="G928" s="191"/>
      <c r="H928" s="191"/>
    </row>
    <row r="929" spans="1:8">
      <c r="A929" s="190"/>
      <c r="B929" s="190"/>
      <c r="C929" s="190"/>
      <c r="D929" s="190"/>
      <c r="E929" s="190"/>
      <c r="F929" s="190"/>
      <c r="G929" s="191"/>
      <c r="H929" s="191"/>
    </row>
    <row r="930" spans="1:8">
      <c r="A930" s="190"/>
      <c r="B930" s="190"/>
      <c r="C930" s="190"/>
      <c r="D930" s="190"/>
      <c r="E930" s="190"/>
      <c r="F930" s="190"/>
      <c r="G930" s="191"/>
      <c r="H930" s="191"/>
    </row>
    <row r="931" spans="1:8">
      <c r="A931" s="190"/>
      <c r="B931" s="190"/>
      <c r="C931" s="190"/>
      <c r="D931" s="190"/>
      <c r="E931" s="190"/>
      <c r="F931" s="190"/>
      <c r="G931" s="191"/>
      <c r="H931" s="191"/>
    </row>
    <row r="932" spans="1:8">
      <c r="A932" s="190"/>
      <c r="B932" s="190"/>
      <c r="C932" s="190"/>
      <c r="D932" s="190"/>
      <c r="E932" s="190"/>
      <c r="F932" s="190"/>
      <c r="G932" s="191"/>
      <c r="H932" s="191"/>
    </row>
    <row r="933" spans="1:8">
      <c r="A933" s="190"/>
      <c r="B933" s="190"/>
      <c r="C933" s="190"/>
      <c r="D933" s="190"/>
      <c r="E933" s="190"/>
      <c r="F933" s="190"/>
      <c r="G933" s="191"/>
      <c r="H933" s="191"/>
    </row>
    <row r="934" spans="1:8">
      <c r="A934" s="190"/>
      <c r="B934" s="190"/>
      <c r="C934" s="190"/>
      <c r="D934" s="190"/>
      <c r="E934" s="190"/>
      <c r="F934" s="190"/>
      <c r="G934" s="191"/>
      <c r="H934" s="191"/>
    </row>
    <row r="935" spans="1:8">
      <c r="A935" s="190"/>
      <c r="B935" s="190"/>
      <c r="C935" s="190"/>
      <c r="D935" s="190"/>
      <c r="E935" s="190"/>
      <c r="F935" s="190"/>
      <c r="G935" s="191"/>
      <c r="H935" s="191"/>
    </row>
    <row r="936" spans="1:8">
      <c r="A936" s="190"/>
      <c r="B936" s="190"/>
      <c r="C936" s="190"/>
      <c r="D936" s="190"/>
      <c r="E936" s="190"/>
      <c r="F936" s="190"/>
      <c r="G936" s="191"/>
      <c r="H936" s="191"/>
    </row>
    <row r="937" spans="1:8">
      <c r="A937" s="190"/>
      <c r="B937" s="190"/>
      <c r="C937" s="190"/>
      <c r="D937" s="190"/>
      <c r="E937" s="190"/>
      <c r="F937" s="190"/>
      <c r="G937" s="191"/>
      <c r="H937" s="191"/>
    </row>
    <row r="938" spans="1:8">
      <c r="A938" s="190"/>
      <c r="B938" s="190"/>
      <c r="C938" s="190"/>
      <c r="D938" s="190"/>
      <c r="E938" s="190"/>
      <c r="F938" s="190"/>
      <c r="G938" s="191"/>
      <c r="H938" s="191"/>
    </row>
    <row r="939" spans="1:8">
      <c r="A939" s="190"/>
      <c r="B939" s="190"/>
      <c r="C939" s="190"/>
      <c r="D939" s="190"/>
      <c r="E939" s="190"/>
      <c r="F939" s="190"/>
      <c r="G939" s="191"/>
      <c r="H939" s="191"/>
    </row>
    <row r="940" spans="1:8">
      <c r="A940" s="190"/>
      <c r="B940" s="190"/>
      <c r="C940" s="190"/>
      <c r="D940" s="190"/>
      <c r="E940" s="190"/>
      <c r="F940" s="190"/>
      <c r="G940" s="191"/>
      <c r="H940" s="191"/>
    </row>
    <row r="941" spans="1:8">
      <c r="A941" s="190"/>
      <c r="B941" s="190"/>
      <c r="C941" s="190"/>
      <c r="D941" s="190"/>
      <c r="E941" s="190"/>
      <c r="F941" s="190"/>
      <c r="G941" s="191"/>
      <c r="H941" s="191"/>
    </row>
    <row r="942" spans="1:8">
      <c r="A942" s="190"/>
      <c r="B942" s="190"/>
      <c r="C942" s="190"/>
      <c r="D942" s="190"/>
      <c r="E942" s="190"/>
      <c r="F942" s="190"/>
      <c r="G942" s="191"/>
      <c r="H942" s="191"/>
    </row>
    <row r="943" spans="1:8">
      <c r="A943" s="190"/>
      <c r="B943" s="190"/>
      <c r="C943" s="190"/>
      <c r="D943" s="190"/>
      <c r="E943" s="190"/>
      <c r="F943" s="190"/>
      <c r="G943" s="191"/>
      <c r="H943" s="191"/>
    </row>
    <row r="944" spans="1:8">
      <c r="A944" s="190"/>
      <c r="B944" s="190"/>
      <c r="C944" s="190"/>
      <c r="D944" s="190"/>
      <c r="E944" s="190"/>
      <c r="F944" s="190"/>
      <c r="G944" s="191"/>
      <c r="H944" s="191"/>
    </row>
    <row r="945" spans="1:8">
      <c r="A945" s="190"/>
      <c r="B945" s="190"/>
      <c r="C945" s="190"/>
      <c r="D945" s="190"/>
      <c r="E945" s="190"/>
      <c r="F945" s="190"/>
      <c r="G945" s="191"/>
      <c r="H945" s="191"/>
    </row>
    <row r="946" spans="1:8">
      <c r="A946" s="190"/>
      <c r="B946" s="190"/>
      <c r="C946" s="190"/>
      <c r="D946" s="190"/>
      <c r="E946" s="190"/>
      <c r="F946" s="190"/>
      <c r="G946" s="191"/>
      <c r="H946" s="191"/>
    </row>
    <row r="947" spans="1:8">
      <c r="A947" s="190"/>
      <c r="B947" s="190"/>
      <c r="C947" s="190"/>
      <c r="D947" s="190"/>
      <c r="E947" s="190"/>
      <c r="F947" s="190"/>
      <c r="G947" s="191"/>
      <c r="H947" s="191"/>
    </row>
    <row r="948" spans="1:8">
      <c r="A948" s="190"/>
      <c r="B948" s="190"/>
      <c r="C948" s="190"/>
      <c r="D948" s="190"/>
      <c r="E948" s="190"/>
      <c r="F948" s="190"/>
      <c r="G948" s="191"/>
      <c r="H948" s="191"/>
    </row>
    <row r="949" spans="1:8">
      <c r="A949" s="190"/>
      <c r="B949" s="190"/>
      <c r="C949" s="190"/>
      <c r="D949" s="190"/>
      <c r="E949" s="190"/>
      <c r="F949" s="190"/>
      <c r="G949" s="191"/>
      <c r="H949" s="191"/>
    </row>
    <row r="950" spans="1:8">
      <c r="A950" s="190"/>
      <c r="B950" s="190"/>
      <c r="C950" s="190"/>
      <c r="D950" s="190"/>
      <c r="E950" s="190"/>
      <c r="F950" s="190"/>
      <c r="G950" s="191"/>
      <c r="H950" s="191"/>
    </row>
    <row r="951" spans="1:8">
      <c r="A951" s="190"/>
      <c r="B951" s="190"/>
      <c r="C951" s="190"/>
      <c r="D951" s="190"/>
      <c r="E951" s="190"/>
      <c r="F951" s="190"/>
      <c r="G951" s="191"/>
      <c r="H951" s="191"/>
    </row>
    <row r="952" spans="1:8">
      <c r="A952" s="190"/>
      <c r="B952" s="190"/>
      <c r="C952" s="190"/>
      <c r="D952" s="190"/>
      <c r="E952" s="190"/>
      <c r="F952" s="190"/>
      <c r="G952" s="191"/>
      <c r="H952" s="191"/>
    </row>
    <row r="953" spans="1:8">
      <c r="A953" s="190"/>
      <c r="B953" s="190"/>
      <c r="C953" s="190"/>
      <c r="D953" s="190"/>
      <c r="E953" s="190"/>
      <c r="F953" s="190"/>
      <c r="G953" s="191"/>
      <c r="H953" s="191"/>
    </row>
    <row r="954" spans="1:8">
      <c r="A954" s="190"/>
      <c r="B954" s="190"/>
      <c r="C954" s="190"/>
      <c r="D954" s="190"/>
      <c r="E954" s="190"/>
      <c r="F954" s="190"/>
      <c r="G954" s="191"/>
      <c r="H954" s="191"/>
    </row>
    <row r="955" spans="1:8">
      <c r="A955" s="190"/>
      <c r="B955" s="190"/>
      <c r="C955" s="190"/>
      <c r="D955" s="190"/>
      <c r="E955" s="190"/>
      <c r="F955" s="190"/>
      <c r="G955" s="191"/>
      <c r="H955" s="191"/>
    </row>
    <row r="956" spans="1:8">
      <c r="A956" s="190"/>
      <c r="B956" s="190"/>
      <c r="C956" s="190"/>
      <c r="D956" s="190"/>
      <c r="E956" s="190"/>
      <c r="F956" s="190"/>
      <c r="G956" s="191"/>
      <c r="H956" s="191"/>
    </row>
    <row r="957" spans="1:8">
      <c r="A957" s="190"/>
      <c r="B957" s="190"/>
      <c r="C957" s="190"/>
      <c r="D957" s="190"/>
      <c r="E957" s="190"/>
      <c r="F957" s="190"/>
      <c r="G957" s="191"/>
      <c r="H957" s="191"/>
    </row>
    <row r="958" spans="1:8">
      <c r="A958" s="190"/>
      <c r="B958" s="190"/>
      <c r="C958" s="190"/>
      <c r="D958" s="190"/>
      <c r="E958" s="190"/>
      <c r="F958" s="190"/>
      <c r="G958" s="191"/>
      <c r="H958" s="191"/>
    </row>
    <row r="959" spans="1:8">
      <c r="A959" s="190"/>
      <c r="B959" s="190"/>
      <c r="C959" s="190"/>
      <c r="D959" s="190"/>
      <c r="E959" s="190"/>
      <c r="F959" s="190"/>
      <c r="G959" s="191"/>
      <c r="H959" s="191"/>
    </row>
    <row r="960" spans="1:8">
      <c r="A960" s="190"/>
      <c r="B960" s="190"/>
      <c r="C960" s="190"/>
      <c r="D960" s="190"/>
      <c r="E960" s="190"/>
      <c r="F960" s="190"/>
      <c r="G960" s="191"/>
      <c r="H960" s="191"/>
    </row>
    <row r="961" spans="1:8">
      <c r="A961" s="190"/>
      <c r="B961" s="190"/>
      <c r="C961" s="190"/>
      <c r="D961" s="190"/>
      <c r="E961" s="190"/>
      <c r="F961" s="190"/>
      <c r="G961" s="191"/>
      <c r="H961" s="191"/>
    </row>
    <row r="962" spans="1:8">
      <c r="A962" s="190"/>
      <c r="B962" s="190"/>
      <c r="C962" s="190"/>
      <c r="D962" s="190"/>
      <c r="E962" s="190"/>
      <c r="F962" s="190"/>
      <c r="G962" s="191"/>
      <c r="H962" s="191"/>
    </row>
    <row r="963" spans="1:8">
      <c r="A963" s="190"/>
      <c r="B963" s="190"/>
      <c r="C963" s="190"/>
      <c r="D963" s="190"/>
      <c r="E963" s="190"/>
      <c r="F963" s="190"/>
      <c r="G963" s="191"/>
      <c r="H963" s="191"/>
    </row>
    <row r="964" spans="1:8">
      <c r="A964" s="190"/>
      <c r="B964" s="190"/>
      <c r="C964" s="190"/>
      <c r="D964" s="190"/>
      <c r="E964" s="190"/>
      <c r="F964" s="190"/>
      <c r="G964" s="191"/>
      <c r="H964" s="191"/>
    </row>
    <row r="965" spans="1:8">
      <c r="A965" s="190"/>
      <c r="B965" s="190"/>
      <c r="C965" s="190"/>
      <c r="D965" s="190"/>
      <c r="E965" s="190"/>
      <c r="F965" s="190"/>
      <c r="G965" s="191"/>
      <c r="H965" s="191"/>
    </row>
    <row r="966" spans="1:8">
      <c r="A966" s="190"/>
      <c r="B966" s="190"/>
      <c r="C966" s="190"/>
      <c r="D966" s="190"/>
      <c r="E966" s="190"/>
      <c r="F966" s="190"/>
      <c r="G966" s="191"/>
      <c r="H966" s="191"/>
    </row>
    <row r="967" spans="1:8">
      <c r="A967" s="190"/>
      <c r="B967" s="190"/>
      <c r="C967" s="190"/>
      <c r="D967" s="190"/>
      <c r="E967" s="190"/>
      <c r="F967" s="190"/>
      <c r="G967" s="191"/>
      <c r="H967" s="191"/>
    </row>
    <row r="968" spans="1:8">
      <c r="A968" s="190"/>
      <c r="B968" s="190"/>
      <c r="C968" s="190"/>
      <c r="D968" s="190"/>
      <c r="E968" s="190"/>
      <c r="F968" s="190"/>
      <c r="G968" s="191"/>
      <c r="H968" s="191"/>
    </row>
    <row r="969" spans="1:8">
      <c r="A969" s="190"/>
      <c r="B969" s="190"/>
      <c r="C969" s="190"/>
      <c r="D969" s="190"/>
      <c r="E969" s="190"/>
      <c r="F969" s="190"/>
      <c r="G969" s="191"/>
      <c r="H969" s="191"/>
    </row>
    <row r="970" spans="1:8">
      <c r="A970" s="190"/>
      <c r="B970" s="190"/>
      <c r="C970" s="190"/>
      <c r="D970" s="190"/>
      <c r="E970" s="190"/>
      <c r="F970" s="190"/>
      <c r="G970" s="191"/>
      <c r="H970" s="191"/>
    </row>
    <row r="971" spans="1:8">
      <c r="A971" s="190"/>
      <c r="B971" s="190"/>
      <c r="C971" s="190"/>
      <c r="D971" s="190"/>
      <c r="E971" s="190"/>
      <c r="F971" s="190"/>
      <c r="G971" s="191"/>
      <c r="H971" s="191"/>
    </row>
    <row r="972" spans="1:8">
      <c r="A972" s="190"/>
      <c r="B972" s="190"/>
      <c r="C972" s="190"/>
      <c r="D972" s="190"/>
      <c r="E972" s="190"/>
      <c r="F972" s="190"/>
      <c r="G972" s="191"/>
      <c r="H972" s="191"/>
    </row>
    <row r="973" spans="1:8">
      <c r="A973" s="190"/>
      <c r="B973" s="190"/>
      <c r="C973" s="190"/>
      <c r="D973" s="190"/>
      <c r="E973" s="190"/>
      <c r="F973" s="190"/>
      <c r="G973" s="191"/>
      <c r="H973" s="191"/>
    </row>
    <row r="974" spans="1:8">
      <c r="A974" s="190"/>
      <c r="B974" s="190"/>
      <c r="C974" s="190"/>
      <c r="D974" s="190"/>
      <c r="E974" s="190"/>
      <c r="F974" s="190"/>
      <c r="G974" s="191"/>
      <c r="H974" s="191"/>
    </row>
    <row r="975" spans="1:8">
      <c r="A975" s="190"/>
      <c r="B975" s="190"/>
      <c r="C975" s="190"/>
      <c r="D975" s="190"/>
      <c r="E975" s="190"/>
      <c r="F975" s="190"/>
      <c r="G975" s="191"/>
      <c r="H975" s="191"/>
    </row>
    <row r="976" spans="1:8">
      <c r="A976" s="190"/>
      <c r="B976" s="190"/>
      <c r="C976" s="190"/>
      <c r="D976" s="190"/>
      <c r="E976" s="190"/>
      <c r="F976" s="190"/>
      <c r="G976" s="191"/>
      <c r="H976" s="191"/>
    </row>
    <row r="977" spans="1:8">
      <c r="A977" s="190"/>
      <c r="B977" s="190"/>
      <c r="C977" s="190"/>
      <c r="D977" s="190"/>
      <c r="E977" s="190"/>
      <c r="F977" s="190"/>
      <c r="G977" s="191"/>
      <c r="H977" s="191"/>
    </row>
    <row r="978" spans="1:8">
      <c r="A978" s="190"/>
      <c r="B978" s="190"/>
      <c r="C978" s="190"/>
      <c r="D978" s="190"/>
      <c r="E978" s="190"/>
      <c r="F978" s="190"/>
      <c r="G978" s="191"/>
      <c r="H978" s="191"/>
    </row>
    <row r="979" spans="1:8">
      <c r="A979" s="190"/>
      <c r="B979" s="190"/>
      <c r="C979" s="190"/>
      <c r="D979" s="190"/>
      <c r="E979" s="190"/>
      <c r="F979" s="190"/>
      <c r="G979" s="191"/>
      <c r="H979" s="191"/>
    </row>
    <row r="980" spans="1:8">
      <c r="A980" s="190"/>
      <c r="B980" s="190"/>
      <c r="C980" s="190"/>
      <c r="D980" s="190"/>
      <c r="E980" s="190"/>
      <c r="F980" s="190"/>
      <c r="G980" s="191"/>
      <c r="H980" s="191"/>
    </row>
    <row r="981" spans="1:8">
      <c r="A981" s="190"/>
      <c r="B981" s="190"/>
      <c r="C981" s="190"/>
      <c r="D981" s="190"/>
      <c r="E981" s="190"/>
      <c r="F981" s="190"/>
      <c r="G981" s="191"/>
      <c r="H981" s="191"/>
    </row>
    <row r="982" spans="1:8">
      <c r="A982" s="190"/>
      <c r="B982" s="190"/>
      <c r="C982" s="190"/>
      <c r="D982" s="190"/>
      <c r="E982" s="190"/>
      <c r="F982" s="190"/>
      <c r="G982" s="191"/>
      <c r="H982" s="191"/>
    </row>
    <row r="983" spans="1:8">
      <c r="A983" s="190"/>
      <c r="B983" s="190"/>
      <c r="C983" s="190"/>
      <c r="D983" s="190"/>
      <c r="E983" s="190"/>
      <c r="F983" s="190"/>
      <c r="G983" s="191"/>
      <c r="H983" s="191"/>
    </row>
    <row r="984" spans="1:8">
      <c r="A984" s="190"/>
      <c r="B984" s="190"/>
      <c r="C984" s="190"/>
      <c r="D984" s="190"/>
      <c r="E984" s="190"/>
      <c r="F984" s="190"/>
      <c r="G984" s="191"/>
      <c r="H984" s="191"/>
    </row>
    <row r="985" spans="1:8">
      <c r="A985" s="190"/>
      <c r="B985" s="190"/>
      <c r="C985" s="190"/>
      <c r="D985" s="190"/>
      <c r="E985" s="190"/>
      <c r="F985" s="190"/>
      <c r="G985" s="191"/>
      <c r="H985" s="191"/>
    </row>
    <row r="986" spans="1:8">
      <c r="A986" s="190"/>
      <c r="B986" s="190"/>
      <c r="C986" s="190"/>
      <c r="D986" s="190"/>
      <c r="E986" s="190"/>
      <c r="F986" s="190"/>
      <c r="G986" s="191"/>
      <c r="H986" s="191"/>
    </row>
    <row r="987" spans="1:8">
      <c r="A987" s="190"/>
      <c r="B987" s="190"/>
      <c r="C987" s="190"/>
      <c r="D987" s="190"/>
      <c r="E987" s="190"/>
      <c r="F987" s="190"/>
      <c r="G987" s="191"/>
      <c r="H987" s="191"/>
    </row>
    <row r="988" spans="1:8">
      <c r="A988" s="190"/>
      <c r="B988" s="190"/>
      <c r="C988" s="190"/>
      <c r="D988" s="190"/>
      <c r="E988" s="190"/>
      <c r="F988" s="190"/>
      <c r="G988" s="191"/>
      <c r="H988" s="191"/>
    </row>
    <row r="989" spans="1:8">
      <c r="A989" s="190"/>
      <c r="B989" s="190"/>
      <c r="C989" s="190"/>
      <c r="D989" s="190"/>
      <c r="E989" s="190"/>
      <c r="F989" s="190"/>
      <c r="G989" s="191"/>
      <c r="H989" s="191"/>
    </row>
    <row r="990" spans="1:8">
      <c r="A990" s="190"/>
      <c r="B990" s="190"/>
      <c r="C990" s="190"/>
      <c r="D990" s="190"/>
      <c r="E990" s="190"/>
      <c r="F990" s="190"/>
      <c r="G990" s="191"/>
      <c r="H990" s="191"/>
    </row>
    <row r="991" spans="1:8">
      <c r="A991" s="190"/>
      <c r="B991" s="190"/>
      <c r="C991" s="190"/>
      <c r="D991" s="190"/>
      <c r="E991" s="190"/>
      <c r="F991" s="190"/>
      <c r="G991" s="191"/>
      <c r="H991" s="191"/>
    </row>
    <row r="992" spans="1:8">
      <c r="A992" s="190"/>
      <c r="B992" s="190"/>
      <c r="C992" s="190"/>
      <c r="D992" s="190"/>
      <c r="E992" s="190"/>
      <c r="F992" s="190"/>
      <c r="G992" s="191"/>
      <c r="H992" s="191"/>
    </row>
    <row r="993" spans="1:8">
      <c r="A993" s="190"/>
      <c r="B993" s="190"/>
      <c r="C993" s="190"/>
      <c r="D993" s="190"/>
      <c r="E993" s="190"/>
      <c r="F993" s="190"/>
      <c r="G993" s="191"/>
      <c r="H993" s="191"/>
    </row>
    <row r="994" spans="1:8">
      <c r="A994" s="190"/>
      <c r="B994" s="190"/>
      <c r="C994" s="190"/>
      <c r="D994" s="190"/>
      <c r="E994" s="190"/>
      <c r="F994" s="190"/>
      <c r="G994" s="191"/>
      <c r="H994" s="191"/>
    </row>
    <row r="995" spans="1:8">
      <c r="A995" s="190"/>
      <c r="B995" s="190"/>
      <c r="C995" s="190"/>
      <c r="D995" s="190"/>
      <c r="E995" s="190"/>
      <c r="F995" s="190"/>
      <c r="G995" s="191"/>
      <c r="H995" s="191"/>
    </row>
    <row r="996" spans="1:8">
      <c r="A996" s="190"/>
      <c r="B996" s="190"/>
      <c r="C996" s="190"/>
      <c r="D996" s="190"/>
      <c r="E996" s="190"/>
      <c r="F996" s="190"/>
      <c r="G996" s="191"/>
      <c r="H996" s="191"/>
    </row>
    <row r="997" spans="1:8">
      <c r="A997" s="190"/>
      <c r="B997" s="190"/>
      <c r="C997" s="190"/>
      <c r="D997" s="190"/>
      <c r="E997" s="190"/>
      <c r="F997" s="190"/>
      <c r="G997" s="191"/>
      <c r="H997" s="191"/>
    </row>
    <row r="998" spans="1:8">
      <c r="A998" s="190"/>
      <c r="B998" s="190"/>
      <c r="C998" s="190"/>
      <c r="D998" s="190"/>
      <c r="E998" s="190"/>
      <c r="F998" s="190"/>
      <c r="G998" s="191"/>
      <c r="H998" s="191"/>
    </row>
    <row r="999" spans="1:8">
      <c r="A999" s="190"/>
      <c r="B999" s="190"/>
      <c r="C999" s="190"/>
      <c r="D999" s="190"/>
      <c r="E999" s="190"/>
      <c r="F999" s="190"/>
      <c r="G999" s="191"/>
      <c r="H999" s="191"/>
    </row>
    <row r="1000" spans="1:8">
      <c r="A1000" s="190"/>
      <c r="B1000" s="190"/>
      <c r="C1000" s="190"/>
      <c r="D1000" s="190"/>
      <c r="E1000" s="190"/>
      <c r="F1000" s="190"/>
      <c r="G1000" s="191"/>
      <c r="H1000" s="191"/>
    </row>
    <row r="1001" spans="1:8">
      <c r="A1001" s="190"/>
      <c r="B1001" s="190"/>
      <c r="C1001" s="190"/>
      <c r="D1001" s="190"/>
      <c r="E1001" s="190"/>
      <c r="F1001" s="190"/>
      <c r="G1001" s="191"/>
      <c r="H1001" s="191"/>
    </row>
    <row r="1002" spans="1:8">
      <c r="A1002" s="190"/>
      <c r="B1002" s="190"/>
      <c r="C1002" s="190"/>
      <c r="D1002" s="190"/>
      <c r="E1002" s="190"/>
      <c r="F1002" s="190"/>
      <c r="G1002" s="191"/>
      <c r="H1002" s="191"/>
    </row>
    <row r="1003" spans="1:8">
      <c r="A1003" s="190"/>
      <c r="B1003" s="190"/>
      <c r="C1003" s="190"/>
      <c r="D1003" s="190"/>
      <c r="E1003" s="190"/>
      <c r="F1003" s="190"/>
      <c r="G1003" s="191"/>
      <c r="H1003" s="191"/>
    </row>
    <row r="1004" spans="1:8">
      <c r="A1004" s="190"/>
      <c r="B1004" s="190"/>
      <c r="C1004" s="190"/>
      <c r="D1004" s="190"/>
      <c r="E1004" s="190"/>
      <c r="F1004" s="190"/>
      <c r="G1004" s="191"/>
      <c r="H1004" s="191"/>
    </row>
    <row r="1005" spans="1:8">
      <c r="A1005" s="190"/>
      <c r="B1005" s="190"/>
      <c r="C1005" s="190"/>
      <c r="D1005" s="190"/>
      <c r="E1005" s="190"/>
      <c r="F1005" s="190"/>
      <c r="G1005" s="191"/>
      <c r="H1005" s="191"/>
    </row>
    <row r="1006" spans="1:8">
      <c r="A1006" s="190"/>
      <c r="B1006" s="190"/>
      <c r="C1006" s="190"/>
      <c r="D1006" s="190"/>
      <c r="E1006" s="190"/>
      <c r="F1006" s="190"/>
      <c r="G1006" s="191"/>
      <c r="H1006" s="191"/>
    </row>
    <row r="1007" spans="1:8">
      <c r="A1007" s="190"/>
      <c r="B1007" s="190"/>
      <c r="C1007" s="190"/>
      <c r="D1007" s="190"/>
      <c r="E1007" s="190"/>
      <c r="F1007" s="190"/>
      <c r="G1007" s="191"/>
      <c r="H1007" s="191"/>
    </row>
  </sheetData>
  <mergeCells count="10">
    <mergeCell ref="G1:I1"/>
    <mergeCell ref="G2:I2"/>
    <mergeCell ref="G3:I3"/>
    <mergeCell ref="A4:F4"/>
    <mergeCell ref="B5:F5"/>
    <mergeCell ref="B6:F6"/>
    <mergeCell ref="J7:K7"/>
    <mergeCell ref="G6:H6"/>
    <mergeCell ref="G5:H5"/>
    <mergeCell ref="G4:H4"/>
  </mergeCells>
  <conditionalFormatting sqref="I8:I843">
    <cfRule type="cellIs" dxfId="28" priority="1" stopIfTrue="1" operator="equal">
      <formula>"OK"</formula>
    </cfRule>
  </conditionalFormatting>
  <conditionalFormatting sqref="I8:I843">
    <cfRule type="cellIs" dxfId="27" priority="2" stopIfTrue="1" operator="equal">
      <formula>"DIVERGENTE"</formula>
    </cfRule>
  </conditionalFormatting>
  <conditionalFormatting sqref="I8:I843">
    <cfRule type="cellIs" dxfId="26" priority="3" stopIfTrue="1" operator="equal">
      <formula>"VALOR AUXILIAR DIVERGENTE"</formula>
    </cfRule>
  </conditionalFormatting>
  <pageMargins left="0.51181102362204722" right="0.51181102362204722" top="0.78740157480314965" bottom="0.78740157480314965" header="0.31496062992125984" footer="0.31496062992125984"/>
  <pageSetup paperSize="9" scale="5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975"/>
  <sheetViews>
    <sheetView view="pageBreakPreview" topLeftCell="A82" zoomScale="60" zoomScaleNormal="50" workbookViewId="0">
      <selection activeCell="B11" sqref="B11"/>
    </sheetView>
  </sheetViews>
  <sheetFormatPr defaultColWidth="14.42578125" defaultRowHeight="15" customHeight="1"/>
  <cols>
    <col min="1" max="1" width="13.42578125" customWidth="1"/>
    <col min="2" max="2" width="95" customWidth="1"/>
    <col min="3" max="5" width="22.85546875" customWidth="1"/>
    <col min="6" max="6" width="22.140625" customWidth="1"/>
    <col min="7" max="7" width="27.85546875" customWidth="1"/>
    <col min="8" max="8" width="18" customWidth="1"/>
    <col min="9" max="9" width="22.85546875" customWidth="1"/>
    <col min="10" max="10" width="26.42578125" customWidth="1"/>
    <col min="11" max="11" width="26.7109375" customWidth="1"/>
    <col min="12" max="12" width="6" customWidth="1"/>
    <col min="13" max="18" width="22.85546875" customWidth="1"/>
    <col min="19" max="20" width="22.140625" customWidth="1"/>
    <col min="21" max="21" width="27.85546875" customWidth="1"/>
    <col min="22" max="22" width="22.140625" customWidth="1"/>
    <col min="23" max="24" width="12.140625" customWidth="1"/>
    <col min="25" max="25" width="22.5703125" customWidth="1"/>
    <col min="26" max="26" width="15" customWidth="1"/>
    <col min="27" max="27" width="22.5703125" customWidth="1"/>
    <col min="28" max="28" width="15" customWidth="1"/>
    <col min="29" max="48" width="12.140625" customWidth="1"/>
  </cols>
  <sheetData>
    <row r="1" spans="1:48" ht="24.75" customHeight="1">
      <c r="A1" s="360" t="s">
        <v>1207</v>
      </c>
      <c r="B1" s="361"/>
      <c r="C1" s="361"/>
      <c r="D1" s="361"/>
      <c r="E1" s="361"/>
      <c r="F1" s="361"/>
      <c r="G1" s="361"/>
      <c r="H1" s="2"/>
      <c r="I1" s="2"/>
      <c r="J1" s="6"/>
      <c r="K1" s="6"/>
      <c r="L1" s="6"/>
      <c r="M1" s="352"/>
      <c r="N1" s="353"/>
      <c r="O1" s="353"/>
      <c r="P1" s="353"/>
      <c r="Q1" s="353"/>
      <c r="R1" s="353"/>
      <c r="S1" s="353"/>
      <c r="T1" s="353"/>
      <c r="U1" s="353"/>
      <c r="V1" s="354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ht="24.75" customHeight="1">
      <c r="A2" s="362"/>
      <c r="B2" s="362"/>
      <c r="C2" s="362"/>
      <c r="D2" s="362"/>
      <c r="E2" s="362"/>
      <c r="F2" s="362"/>
      <c r="G2" s="362"/>
      <c r="H2" s="8"/>
      <c r="I2" s="8"/>
      <c r="J2" s="6"/>
      <c r="K2" s="6"/>
      <c r="L2" s="6"/>
      <c r="M2" s="355"/>
      <c r="N2" s="308"/>
      <c r="O2" s="308"/>
      <c r="P2" s="308"/>
      <c r="Q2" s="308"/>
      <c r="R2" s="308"/>
      <c r="S2" s="308"/>
      <c r="T2" s="308"/>
      <c r="U2" s="308"/>
      <c r="V2" s="35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</row>
    <row r="3" spans="1:48" ht="24.75" customHeight="1">
      <c r="A3" s="362"/>
      <c r="B3" s="362"/>
      <c r="C3" s="362"/>
      <c r="D3" s="362"/>
      <c r="E3" s="362"/>
      <c r="F3" s="362"/>
      <c r="G3" s="362"/>
      <c r="H3" s="6"/>
      <c r="I3" s="6"/>
      <c r="J3" s="6"/>
      <c r="K3" s="6"/>
      <c r="L3" s="6"/>
      <c r="M3" s="355"/>
      <c r="N3" s="308"/>
      <c r="O3" s="308"/>
      <c r="P3" s="308"/>
      <c r="Q3" s="308"/>
      <c r="R3" s="308"/>
      <c r="S3" s="308"/>
      <c r="T3" s="308"/>
      <c r="U3" s="308"/>
      <c r="V3" s="35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</row>
    <row r="4" spans="1:48" ht="24.75" customHeight="1">
      <c r="A4" s="362"/>
      <c r="B4" s="362"/>
      <c r="C4" s="362"/>
      <c r="D4" s="362"/>
      <c r="E4" s="362"/>
      <c r="F4" s="362"/>
      <c r="G4" s="362"/>
      <c r="H4" s="18"/>
      <c r="I4" s="18"/>
      <c r="J4" s="18"/>
      <c r="K4" s="18"/>
      <c r="L4" s="18"/>
      <c r="M4" s="357"/>
      <c r="N4" s="358"/>
      <c r="O4" s="358"/>
      <c r="P4" s="358"/>
      <c r="Q4" s="358"/>
      <c r="R4" s="358"/>
      <c r="S4" s="358"/>
      <c r="T4" s="358"/>
      <c r="U4" s="358"/>
      <c r="V4" s="359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</row>
    <row r="5" spans="1:48" ht="24.75" customHeight="1">
      <c r="A5" s="362"/>
      <c r="B5" s="362"/>
      <c r="C5" s="362"/>
      <c r="D5" s="362"/>
      <c r="E5" s="362"/>
      <c r="F5" s="362"/>
      <c r="G5" s="362"/>
      <c r="H5" s="264"/>
      <c r="I5" s="264"/>
      <c r="J5" s="264"/>
      <c r="K5" s="264"/>
      <c r="L5" s="264"/>
      <c r="M5" s="265"/>
      <c r="N5" s="266"/>
      <c r="O5" s="266"/>
      <c r="P5" s="266"/>
      <c r="Q5" s="266"/>
      <c r="R5" s="266"/>
      <c r="S5" s="266"/>
      <c r="T5" s="266"/>
      <c r="U5" s="267"/>
      <c r="V5" s="268"/>
      <c r="W5" s="264"/>
      <c r="X5" s="264"/>
      <c r="Y5" s="264"/>
      <c r="Z5" s="264"/>
      <c r="AA5" s="264"/>
      <c r="AB5" s="264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</row>
    <row r="6" spans="1:48" ht="24.75" customHeight="1">
      <c r="A6" s="362"/>
      <c r="B6" s="362"/>
      <c r="C6" s="362"/>
      <c r="D6" s="362"/>
      <c r="E6" s="362"/>
      <c r="F6" s="362"/>
      <c r="G6" s="362"/>
      <c r="H6" s="264"/>
      <c r="I6" s="264"/>
      <c r="J6" s="264"/>
      <c r="K6" s="264"/>
      <c r="L6" s="264"/>
      <c r="M6" s="269"/>
      <c r="N6" s="266">
        <f>COLUMN()</f>
        <v>14</v>
      </c>
      <c r="O6" s="266"/>
      <c r="P6" s="266">
        <f>COLUMN()</f>
        <v>16</v>
      </c>
      <c r="Q6" s="266"/>
      <c r="R6" s="266">
        <f>COLUMN()</f>
        <v>18</v>
      </c>
      <c r="S6" s="266"/>
      <c r="T6" s="266">
        <f>COLUMN()</f>
        <v>20</v>
      </c>
      <c r="U6" s="266"/>
      <c r="V6" s="268">
        <f>COLUMN()</f>
        <v>22</v>
      </c>
      <c r="W6" s="266"/>
      <c r="X6" s="264"/>
      <c r="Y6" s="264"/>
      <c r="Z6" s="264"/>
      <c r="AA6" s="264"/>
      <c r="AB6" s="264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13.5" customHeight="1">
      <c r="A7" s="363"/>
      <c r="B7" s="363"/>
      <c r="C7" s="363"/>
      <c r="D7" s="363"/>
      <c r="E7" s="363"/>
      <c r="F7" s="363"/>
      <c r="G7" s="363"/>
      <c r="H7" s="270"/>
      <c r="I7" s="270"/>
      <c r="J7" s="271"/>
      <c r="K7" s="271"/>
      <c r="L7" s="272"/>
      <c r="M7" s="273"/>
      <c r="N7" s="274"/>
      <c r="O7" s="274"/>
      <c r="P7" s="274"/>
      <c r="Q7" s="274"/>
      <c r="R7" s="274"/>
      <c r="S7" s="274"/>
      <c r="T7" s="275"/>
      <c r="U7" s="275"/>
      <c r="V7" s="276"/>
      <c r="W7" s="275"/>
      <c r="X7" s="271"/>
      <c r="Y7" s="271"/>
      <c r="Z7" s="271"/>
      <c r="AA7" s="271"/>
      <c r="AB7" s="271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</row>
    <row r="8" spans="1:48" ht="60.75">
      <c r="A8" s="209" t="s">
        <v>47</v>
      </c>
      <c r="B8" s="209" t="s">
        <v>53</v>
      </c>
      <c r="C8" s="210" t="s">
        <v>105</v>
      </c>
      <c r="D8" s="210" t="s">
        <v>106</v>
      </c>
      <c r="E8" s="210" t="s">
        <v>108</v>
      </c>
      <c r="F8" s="210" t="s">
        <v>110</v>
      </c>
      <c r="G8" s="210" t="s">
        <v>112</v>
      </c>
      <c r="H8" s="209" t="s">
        <v>54</v>
      </c>
      <c r="I8" s="277" t="s">
        <v>113</v>
      </c>
      <c r="J8" s="277" t="s">
        <v>58</v>
      </c>
      <c r="K8" s="277" t="s">
        <v>60</v>
      </c>
      <c r="L8" s="272"/>
      <c r="M8" s="350" t="s">
        <v>105</v>
      </c>
      <c r="N8" s="351"/>
      <c r="O8" s="350" t="s">
        <v>106</v>
      </c>
      <c r="P8" s="351"/>
      <c r="Q8" s="350" t="s">
        <v>108</v>
      </c>
      <c r="R8" s="351"/>
      <c r="S8" s="350" t="s">
        <v>110</v>
      </c>
      <c r="T8" s="351"/>
      <c r="U8" s="350" t="s">
        <v>112</v>
      </c>
      <c r="V8" s="351"/>
      <c r="W8" s="271"/>
      <c r="X8" s="271"/>
      <c r="Y8" s="278" t="s">
        <v>8</v>
      </c>
      <c r="Z8" s="278"/>
      <c r="AA8" s="278"/>
      <c r="AB8" s="278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</row>
    <row r="9" spans="1:48" ht="41.25" customHeight="1">
      <c r="A9" s="211">
        <v>1</v>
      </c>
      <c r="B9" s="212" t="str">
        <f>VLOOKUP($A9,Orçamento!$A$9:$J$117,4,0)</f>
        <v>SERVIÇOS PRELIMINARES</v>
      </c>
      <c r="C9" s="213"/>
      <c r="D9" s="214"/>
      <c r="E9" s="214"/>
      <c r="F9" s="215"/>
      <c r="G9" s="216"/>
      <c r="H9" s="212"/>
      <c r="I9" s="279"/>
      <c r="J9" s="211"/>
      <c r="K9" s="216"/>
      <c r="L9" s="280"/>
      <c r="M9" s="281" t="s">
        <v>135</v>
      </c>
      <c r="N9" s="281" t="s">
        <v>136</v>
      </c>
      <c r="O9" s="281" t="s">
        <v>135</v>
      </c>
      <c r="P9" s="281" t="s">
        <v>136</v>
      </c>
      <c r="Q9" s="281" t="s">
        <v>135</v>
      </c>
      <c r="R9" s="281" t="s">
        <v>136</v>
      </c>
      <c r="S9" s="281" t="s">
        <v>135</v>
      </c>
      <c r="T9" s="281" t="s">
        <v>136</v>
      </c>
      <c r="U9" s="281" t="s">
        <v>135</v>
      </c>
      <c r="V9" s="281" t="s">
        <v>136</v>
      </c>
      <c r="W9" s="282"/>
      <c r="X9" s="282"/>
      <c r="Y9" s="282"/>
      <c r="Z9" s="282"/>
      <c r="AA9" s="282"/>
      <c r="AB9" s="282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</row>
    <row r="10" spans="1:48" ht="41.25" customHeight="1">
      <c r="A10" s="217" t="s">
        <v>123</v>
      </c>
      <c r="B10" s="218" t="str">
        <f>VLOOKUP($A10,Orçamento!$A$9:$J$117,4,0)</f>
        <v>PLACA E CANTEIRO</v>
      </c>
      <c r="C10" s="219" t="s">
        <v>143</v>
      </c>
      <c r="D10" s="219" t="s">
        <v>144</v>
      </c>
      <c r="E10" s="219" t="s">
        <v>145</v>
      </c>
      <c r="F10" s="220"/>
      <c r="G10" s="221"/>
      <c r="H10" s="283"/>
      <c r="I10" s="284"/>
      <c r="J10" s="285"/>
      <c r="K10" s="286"/>
      <c r="L10" s="282"/>
      <c r="M10" s="287"/>
      <c r="N10" s="288">
        <f>SUM(N11:N14)</f>
        <v>15627.69</v>
      </c>
      <c r="O10" s="287"/>
      <c r="P10" s="288">
        <f>SUM(P11:P14)</f>
        <v>2805.24</v>
      </c>
      <c r="Q10" s="287"/>
      <c r="R10" s="288">
        <f>SUM(R11:R14)</f>
        <v>2805.24</v>
      </c>
      <c r="S10" s="287"/>
      <c r="T10" s="288">
        <f>SUM(T11:T14)</f>
        <v>0</v>
      </c>
      <c r="U10" s="287"/>
      <c r="V10" s="288">
        <f>SUM(V11:V14)</f>
        <v>0</v>
      </c>
      <c r="W10" s="282"/>
      <c r="X10" s="282"/>
      <c r="Y10" s="282"/>
      <c r="Z10" s="282"/>
      <c r="AA10" s="282"/>
      <c r="AB10" s="282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</row>
    <row r="11" spans="1:48" ht="60" customHeight="1">
      <c r="A11" s="222" t="s">
        <v>9</v>
      </c>
      <c r="B11" s="223" t="str">
        <f>VLOOKUP($A11,Orçamento!$A$9:$J$117,4,0)</f>
        <v xml:space="preserve">PLACA EM LONA COM IMPRESSÃO DIGITAL E REQUADRO EM METALON </v>
      </c>
      <c r="C11" s="224" t="str">
        <f t="shared" ref="C11:C14" si="0">IF(M11=0,"",CONCATENATE(M11," ",$H11))</f>
        <v>6 M2</v>
      </c>
      <c r="D11" s="225" t="str">
        <f t="shared" ref="D11:D14" si="1">IF(O11=0,"",CONCATENATE(O11," ",$H11))</f>
        <v/>
      </c>
      <c r="E11" s="226" t="str">
        <f t="shared" ref="E11:E14" si="2">IF(Q11=0,"",CONCATENATE(Q11," ",$H11))</f>
        <v/>
      </c>
      <c r="F11" s="227" t="str">
        <f t="shared" ref="F11:F14" si="3">IF(S11=0,"",CONCATENATE(S11," ",$H11))</f>
        <v/>
      </c>
      <c r="G11" s="227" t="str">
        <f t="shared" ref="G11:G14" si="4">IF(U11=0,"",CONCATENATE(U11," ",$H11))</f>
        <v/>
      </c>
      <c r="H11" s="289" t="str">
        <f>VLOOKUP($A11,Orçamento!$A$9:$J$117,5,0)</f>
        <v>M2</v>
      </c>
      <c r="I11" s="290">
        <f>VLOOKUP($A11,Orçamento!$A$9:$J$117,6,0)</f>
        <v>6</v>
      </c>
      <c r="J11" s="291">
        <f>VLOOKUP($A11,Orçamento!$A$9:$J$117,8,0)</f>
        <v>556.05999999999995</v>
      </c>
      <c r="K11" s="291">
        <f>VLOOKUP($A11,Orçamento!$A$9:$J$117,10,0)</f>
        <v>3336.36</v>
      </c>
      <c r="L11" s="282"/>
      <c r="M11" s="290">
        <v>6</v>
      </c>
      <c r="N11" s="290">
        <f t="shared" ref="N11:N14" si="5">IF(M11=0,"",TRUNC($J11*M11,2))</f>
        <v>3336.36</v>
      </c>
      <c r="O11" s="290"/>
      <c r="P11" s="290" t="str">
        <f t="shared" ref="P11:P14" si="6">IF(O11=0,"",TRUNC($J11*O11,2))</f>
        <v/>
      </c>
      <c r="Q11" s="290"/>
      <c r="R11" s="290" t="str">
        <f t="shared" ref="R11:R14" si="7">IF(Q11=0,"",TRUNC($J11*Q11,2))</f>
        <v/>
      </c>
      <c r="S11" s="290"/>
      <c r="T11" s="290" t="str">
        <f t="shared" ref="T11:T14" si="8">IF(S11=0,"",TRUNC($J11*S11,2))</f>
        <v/>
      </c>
      <c r="U11" s="290"/>
      <c r="V11" s="290" t="str">
        <f t="shared" ref="V11:V14" si="9">IF(U11=0,"",TRUNC($J11*U11,2))</f>
        <v/>
      </c>
      <c r="W11" s="282"/>
      <c r="X11" s="282"/>
      <c r="Y11" s="290">
        <f t="shared" ref="Y11:Y14" si="10">SUMIF($M$9:$V$9,$M$9,M11:V11)</f>
        <v>6</v>
      </c>
      <c r="Z11" s="290" t="str">
        <f t="shared" ref="Z11:Z14" si="11">IF(Y11=I11,"","FALTA")</f>
        <v/>
      </c>
      <c r="AA11" s="290">
        <f t="shared" ref="AA11:AA14" si="12">SUMIF($M$9:$V$9,$N$9,M11:V11)</f>
        <v>3336.36</v>
      </c>
      <c r="AB11" s="290" t="str">
        <f t="shared" ref="AB11:AB14" si="13">IF(AA11=K11,"","FALTA")</f>
        <v/>
      </c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</row>
    <row r="12" spans="1:48" ht="60" customHeight="1">
      <c r="A12" s="228" t="s">
        <v>40</v>
      </c>
      <c r="B12" s="229" t="str">
        <f>VLOOKUP($A12,Orçamento!$A$9:$J$117,4,0)</f>
        <v xml:space="preserve">BANHEIRO QUÍMICO MODELO STANDARD, COM MANUTENÇÃO CONFORME EXIGÊNCIAS DA CETESB </v>
      </c>
      <c r="C12" s="230" t="str">
        <f t="shared" si="0"/>
        <v>1 UNMES</v>
      </c>
      <c r="D12" s="231" t="str">
        <f t="shared" si="1"/>
        <v>1 UNMES</v>
      </c>
      <c r="E12" s="231" t="str">
        <f t="shared" si="2"/>
        <v>1 UNMES</v>
      </c>
      <c r="F12" s="227" t="str">
        <f t="shared" si="3"/>
        <v/>
      </c>
      <c r="G12" s="227" t="str">
        <f t="shared" si="4"/>
        <v/>
      </c>
      <c r="H12" s="289" t="str">
        <f>VLOOKUP($A12,Orçamento!$A$9:$J$117,5,0)</f>
        <v>UNMES</v>
      </c>
      <c r="I12" s="290">
        <f>VLOOKUP($A12,Orçamento!$A$9:$J$117,6,0)</f>
        <v>3</v>
      </c>
      <c r="J12" s="291">
        <f>VLOOKUP($A12,Orçamento!$A$9:$J$117,8,0)</f>
        <v>1556.39</v>
      </c>
      <c r="K12" s="291">
        <f>VLOOKUP($A12,Orçamento!$A$9:$J$117,10,0)</f>
        <v>4669.17</v>
      </c>
      <c r="L12" s="282"/>
      <c r="M12" s="290">
        <f t="shared" ref="M12:M13" si="14">I12/3</f>
        <v>1</v>
      </c>
      <c r="N12" s="290">
        <f t="shared" si="5"/>
        <v>1556.39</v>
      </c>
      <c r="O12" s="290">
        <f t="shared" ref="O12:O13" si="15">I12/3</f>
        <v>1</v>
      </c>
      <c r="P12" s="290">
        <f t="shared" si="6"/>
        <v>1556.39</v>
      </c>
      <c r="Q12" s="290">
        <f t="shared" ref="Q12:Q13" si="16">I12/3</f>
        <v>1</v>
      </c>
      <c r="R12" s="290">
        <f t="shared" si="7"/>
        <v>1556.39</v>
      </c>
      <c r="S12" s="290"/>
      <c r="T12" s="290" t="str">
        <f t="shared" si="8"/>
        <v/>
      </c>
      <c r="U12" s="290"/>
      <c r="V12" s="290" t="str">
        <f t="shared" si="9"/>
        <v/>
      </c>
      <c r="W12" s="282"/>
      <c r="X12" s="282"/>
      <c r="Y12" s="290">
        <f t="shared" si="10"/>
        <v>3</v>
      </c>
      <c r="Z12" s="290" t="str">
        <f t="shared" si="11"/>
        <v/>
      </c>
      <c r="AA12" s="290">
        <f t="shared" si="12"/>
        <v>4669.17</v>
      </c>
      <c r="AB12" s="290" t="str">
        <f t="shared" si="13"/>
        <v/>
      </c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</row>
    <row r="13" spans="1:48" ht="60" customHeight="1">
      <c r="A13" s="228" t="s">
        <v>48</v>
      </c>
      <c r="B13" s="229" t="str">
        <f>VLOOKUP($A13,Orçamento!$A$9:$J$117,4,0)</f>
        <v xml:space="preserve">LOCAÇÃO DE CONTAINER TIPO DEPÓSITO - ÁREA MÍNIMA DE 13,80 M² </v>
      </c>
      <c r="C13" s="230" t="str">
        <f t="shared" si="0"/>
        <v>1 UNMES</v>
      </c>
      <c r="D13" s="232" t="str">
        <f t="shared" si="1"/>
        <v>1 UNMES</v>
      </c>
      <c r="E13" s="232" t="str">
        <f t="shared" si="2"/>
        <v>1 UNMES</v>
      </c>
      <c r="F13" s="227" t="str">
        <f t="shared" si="3"/>
        <v/>
      </c>
      <c r="G13" s="227" t="str">
        <f t="shared" si="4"/>
        <v/>
      </c>
      <c r="H13" s="289" t="str">
        <f>VLOOKUP($A13,Orçamento!$A$9:$J$117,5,0)</f>
        <v>UNMES</v>
      </c>
      <c r="I13" s="290">
        <f>VLOOKUP($A13,Orçamento!$A$9:$J$117,6,0)</f>
        <v>3</v>
      </c>
      <c r="J13" s="291">
        <f>VLOOKUP($A13,Orçamento!$A$9:$J$117,8,0)</f>
        <v>1248.8499999999999</v>
      </c>
      <c r="K13" s="291">
        <f>VLOOKUP($A13,Orçamento!$A$9:$J$117,10,0)</f>
        <v>3746.55</v>
      </c>
      <c r="L13" s="282"/>
      <c r="M13" s="290">
        <f t="shared" si="14"/>
        <v>1</v>
      </c>
      <c r="N13" s="290">
        <f t="shared" si="5"/>
        <v>1248.8499999999999</v>
      </c>
      <c r="O13" s="290">
        <f t="shared" si="15"/>
        <v>1</v>
      </c>
      <c r="P13" s="290">
        <f t="shared" si="6"/>
        <v>1248.8499999999999</v>
      </c>
      <c r="Q13" s="290">
        <f t="shared" si="16"/>
        <v>1</v>
      </c>
      <c r="R13" s="290">
        <f t="shared" si="7"/>
        <v>1248.8499999999999</v>
      </c>
      <c r="S13" s="290"/>
      <c r="T13" s="290" t="str">
        <f t="shared" si="8"/>
        <v/>
      </c>
      <c r="U13" s="290"/>
      <c r="V13" s="290" t="str">
        <f t="shared" si="9"/>
        <v/>
      </c>
      <c r="W13" s="282"/>
      <c r="X13" s="282"/>
      <c r="Y13" s="290">
        <f t="shared" si="10"/>
        <v>3</v>
      </c>
      <c r="Z13" s="290" t="str">
        <f t="shared" si="11"/>
        <v/>
      </c>
      <c r="AA13" s="290">
        <f t="shared" si="12"/>
        <v>3746.5499999999997</v>
      </c>
      <c r="AB13" s="290" t="str">
        <f t="shared" si="13"/>
        <v/>
      </c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</row>
    <row r="14" spans="1:48" ht="39.950000000000003" customHeight="1">
      <c r="A14" s="228" t="s">
        <v>75</v>
      </c>
      <c r="B14" s="229" t="str">
        <f>VLOOKUP($A14,Orçamento!$A$9:$J$117,4,0)</f>
        <v xml:space="preserve">TELA PARA PROTEÇÃO DE OBRAS, MALHA 2 MM </v>
      </c>
      <c r="C14" s="233" t="str">
        <f t="shared" si="0"/>
        <v>219,84 M2</v>
      </c>
      <c r="D14" s="227" t="str">
        <f t="shared" si="1"/>
        <v/>
      </c>
      <c r="E14" s="227" t="str">
        <f t="shared" si="2"/>
        <v/>
      </c>
      <c r="F14" s="227" t="str">
        <f t="shared" si="3"/>
        <v/>
      </c>
      <c r="G14" s="227" t="str">
        <f t="shared" si="4"/>
        <v/>
      </c>
      <c r="H14" s="289" t="str">
        <f>VLOOKUP($A14,Orçamento!$A$9:$J$117,5,0)</f>
        <v>M2</v>
      </c>
      <c r="I14" s="290">
        <f>VLOOKUP($A14,Orçamento!$A$9:$J$117,6,0)</f>
        <v>219.84</v>
      </c>
      <c r="J14" s="291">
        <f>VLOOKUP($A14,Orçamento!$A$9:$J$117,8,0)</f>
        <v>43.15</v>
      </c>
      <c r="K14" s="291">
        <f>VLOOKUP($A14,Orçamento!$A$9:$J$117,10,0)</f>
        <v>9486.09</v>
      </c>
      <c r="L14" s="282"/>
      <c r="M14" s="290">
        <f>I14</f>
        <v>219.84</v>
      </c>
      <c r="N14" s="290">
        <f t="shared" si="5"/>
        <v>9486.09</v>
      </c>
      <c r="O14" s="290"/>
      <c r="P14" s="290" t="str">
        <f t="shared" si="6"/>
        <v/>
      </c>
      <c r="Q14" s="290"/>
      <c r="R14" s="290" t="str">
        <f t="shared" si="7"/>
        <v/>
      </c>
      <c r="S14" s="290"/>
      <c r="T14" s="290" t="str">
        <f t="shared" si="8"/>
        <v/>
      </c>
      <c r="U14" s="290"/>
      <c r="V14" s="290" t="str">
        <f t="shared" si="9"/>
        <v/>
      </c>
      <c r="W14" s="271"/>
      <c r="X14" s="271"/>
      <c r="Y14" s="290">
        <f t="shared" si="10"/>
        <v>219.84</v>
      </c>
      <c r="Z14" s="290" t="str">
        <f t="shared" si="11"/>
        <v/>
      </c>
      <c r="AA14" s="290">
        <f t="shared" si="12"/>
        <v>9486.09</v>
      </c>
      <c r="AB14" s="290" t="str">
        <f t="shared" si="13"/>
        <v/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 spans="1:48" ht="8.25" customHeight="1">
      <c r="A15" s="234"/>
      <c r="B15" s="235"/>
      <c r="C15" s="236"/>
      <c r="D15" s="237"/>
      <c r="E15" s="237"/>
      <c r="F15" s="237"/>
      <c r="G15" s="238"/>
      <c r="H15" s="292"/>
      <c r="I15" s="292"/>
      <c r="J15" s="292"/>
      <c r="K15" s="292"/>
      <c r="L15" s="271"/>
      <c r="M15" s="271"/>
      <c r="N15" s="271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 spans="1:48" ht="41.25" customHeight="1">
      <c r="A16" s="239" t="s">
        <v>253</v>
      </c>
      <c r="B16" s="240" t="str">
        <f>VLOOKUP($A16,Orçamento!$A$9:$J$117,4,0)</f>
        <v>LOCAÇÃO DE OBRA</v>
      </c>
      <c r="C16" s="219" t="s">
        <v>261</v>
      </c>
      <c r="D16" s="220"/>
      <c r="E16" s="241"/>
      <c r="F16" s="242"/>
      <c r="G16" s="243"/>
      <c r="H16" s="293"/>
      <c r="I16" s="284"/>
      <c r="J16" s="285"/>
      <c r="K16" s="286"/>
      <c r="L16" s="282"/>
      <c r="M16" s="271"/>
      <c r="N16" s="288">
        <f>SUM(N17:N18)</f>
        <v>340.89</v>
      </c>
      <c r="O16" s="287"/>
      <c r="P16" s="288">
        <f>SUM(P17:P18)</f>
        <v>0</v>
      </c>
      <c r="Q16" s="287"/>
      <c r="R16" s="288">
        <f>SUM(R17:R18)</f>
        <v>0</v>
      </c>
      <c r="S16" s="287"/>
      <c r="T16" s="288">
        <f>SUM(T17:T18)</f>
        <v>0</v>
      </c>
      <c r="U16" s="287"/>
      <c r="V16" s="288">
        <f>SUM(V17:V18)</f>
        <v>0</v>
      </c>
      <c r="W16" s="282"/>
      <c r="X16" s="282"/>
      <c r="Y16" s="282"/>
      <c r="Z16" s="282"/>
      <c r="AA16" s="282"/>
      <c r="AB16" s="282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</row>
    <row r="17" spans="1:48" ht="39.950000000000003" customHeight="1">
      <c r="A17" s="228" t="s">
        <v>100</v>
      </c>
      <c r="B17" s="229" t="str">
        <f>VLOOKUP($A17,Orçamento!$A$9:$J$117,4,0)</f>
        <v xml:space="preserve">LOCAÇÃO PARA MUROS, CERCAS E ALAMBRADOS </v>
      </c>
      <c r="C17" s="231" t="str">
        <f t="shared" ref="C17:C18" si="17">IF(M17=0,"",CONCATENATE(M17," ",$H17))</f>
        <v>149,23 M</v>
      </c>
      <c r="D17" s="227" t="str">
        <f t="shared" ref="D17:D18" si="18">IF(O17=0,"",CONCATENATE(O17," ",$H17))</f>
        <v/>
      </c>
      <c r="E17" s="227" t="str">
        <f t="shared" ref="E17:E18" si="19">IF(Q17=0,"",CONCATENATE(Q17," ",$H17))</f>
        <v/>
      </c>
      <c r="F17" s="227" t="str">
        <f t="shared" ref="F17:F18" si="20">IF(S17=0,"",CONCATENATE(S17," ",$H17))</f>
        <v/>
      </c>
      <c r="G17" s="227" t="str">
        <f t="shared" ref="G17:G18" si="21">IF(U17=0,"",CONCATENATE(U17," ",$H17))</f>
        <v/>
      </c>
      <c r="H17" s="294" t="str">
        <f>VLOOKUP($A17,Orçamento!$A$9:$J$117,5,0)</f>
        <v>M</v>
      </c>
      <c r="I17" s="290">
        <f>VLOOKUP($A17,Orçamento!$A$9:$J$117,6,0)</f>
        <v>149.22999999999999</v>
      </c>
      <c r="J17" s="291">
        <f>VLOOKUP($A17,Orçamento!$A$9:$J$117,8,0)</f>
        <v>1.97</v>
      </c>
      <c r="K17" s="291">
        <f>VLOOKUP($A17,Orçamento!$A$9:$J$117,10,0)</f>
        <v>293.98</v>
      </c>
      <c r="L17" s="282"/>
      <c r="M17" s="290">
        <f t="shared" ref="M17:M18" si="22">I17</f>
        <v>149.22999999999999</v>
      </c>
      <c r="N17" s="290">
        <f t="shared" ref="N17:N18" si="23">IF(M17=0,"",TRUNC($J17*M17,2))</f>
        <v>293.98</v>
      </c>
      <c r="O17" s="290"/>
      <c r="P17" s="290" t="str">
        <f t="shared" ref="P17:P18" si="24">IF(O17=0,"",TRUNC($J17*O17,2))</f>
        <v/>
      </c>
      <c r="Q17" s="290"/>
      <c r="R17" s="290" t="str">
        <f t="shared" ref="R17:R18" si="25">IF(Q17=0,"",TRUNC($J17*Q17,2))</f>
        <v/>
      </c>
      <c r="S17" s="290"/>
      <c r="T17" s="290" t="str">
        <f t="shared" ref="T17:T18" si="26">IF(S17=0,"",TRUNC($J17*S17,2))</f>
        <v/>
      </c>
      <c r="U17" s="290"/>
      <c r="V17" s="290" t="str">
        <f t="shared" ref="V17:V18" si="27">IF(U17=0,"",TRUNC($J17*U17,2))</f>
        <v/>
      </c>
      <c r="W17" s="271"/>
      <c r="X17" s="271"/>
      <c r="Y17" s="290">
        <f t="shared" ref="Y17:Y18" si="28">SUMIF($M$9:$V$9,$M$9,M17:V17)</f>
        <v>149.22999999999999</v>
      </c>
      <c r="Z17" s="290" t="str">
        <f t="shared" ref="Z17:Z18" si="29">IF(Y17=I17,"","FALTA")</f>
        <v/>
      </c>
      <c r="AA17" s="290">
        <f t="shared" ref="AA17:AA18" si="30">SUMIF($M$9:$V$9,$N$9,M17:V17)</f>
        <v>293.98</v>
      </c>
      <c r="AB17" s="290" t="str">
        <f t="shared" ref="AB17:AB18" si="31">IF(AA17=K17,"","FALTA")</f>
        <v/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 spans="1:48" ht="39.950000000000003" customHeight="1">
      <c r="A18" s="228" t="s">
        <v>119</v>
      </c>
      <c r="B18" s="229" t="str">
        <f>VLOOKUP($A18,Orçamento!$A$9:$J$117,4,0)</f>
        <v xml:space="preserve">LOCAÇÃO DE VIAS, CALÇADAS, TANQUES E LAGOAS </v>
      </c>
      <c r="C18" s="232" t="str">
        <f t="shared" si="17"/>
        <v>19,63 M2</v>
      </c>
      <c r="D18" s="227" t="str">
        <f t="shared" si="18"/>
        <v/>
      </c>
      <c r="E18" s="227" t="str">
        <f t="shared" si="19"/>
        <v/>
      </c>
      <c r="F18" s="227" t="str">
        <f t="shared" si="20"/>
        <v/>
      </c>
      <c r="G18" s="227" t="str">
        <f t="shared" si="21"/>
        <v/>
      </c>
      <c r="H18" s="294" t="str">
        <f>VLOOKUP($A18,Orçamento!$A$9:$J$117,5,0)</f>
        <v>M2</v>
      </c>
      <c r="I18" s="290">
        <f>VLOOKUP($A18,Orçamento!$A$9:$J$117,6,0)</f>
        <v>19.63</v>
      </c>
      <c r="J18" s="291">
        <f>VLOOKUP($A18,Orçamento!$A$9:$J$117,8,0)</f>
        <v>2.39</v>
      </c>
      <c r="K18" s="291">
        <f>VLOOKUP($A18,Orçamento!$A$9:$J$117,10,0)</f>
        <v>46.91</v>
      </c>
      <c r="L18" s="282"/>
      <c r="M18" s="290">
        <f t="shared" si="22"/>
        <v>19.63</v>
      </c>
      <c r="N18" s="290">
        <f t="shared" si="23"/>
        <v>46.91</v>
      </c>
      <c r="O18" s="290"/>
      <c r="P18" s="290" t="str">
        <f t="shared" si="24"/>
        <v/>
      </c>
      <c r="Q18" s="290"/>
      <c r="R18" s="290" t="str">
        <f t="shared" si="25"/>
        <v/>
      </c>
      <c r="S18" s="290"/>
      <c r="T18" s="290" t="str">
        <f t="shared" si="26"/>
        <v/>
      </c>
      <c r="U18" s="290"/>
      <c r="V18" s="290" t="str">
        <f t="shared" si="27"/>
        <v/>
      </c>
      <c r="W18" s="271"/>
      <c r="X18" s="271"/>
      <c r="Y18" s="290">
        <f t="shared" si="28"/>
        <v>19.63</v>
      </c>
      <c r="Z18" s="290" t="str">
        <f t="shared" si="29"/>
        <v/>
      </c>
      <c r="AA18" s="290">
        <f t="shared" si="30"/>
        <v>46.91</v>
      </c>
      <c r="AB18" s="290" t="str">
        <f t="shared" si="31"/>
        <v/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 spans="1:48" ht="8.25" customHeight="1">
      <c r="A19" s="234"/>
      <c r="B19" s="235"/>
      <c r="C19" s="236"/>
      <c r="D19" s="237"/>
      <c r="E19" s="237"/>
      <c r="F19" s="237"/>
      <c r="G19" s="238"/>
      <c r="H19" s="295"/>
      <c r="I19" s="295"/>
      <c r="J19" s="295"/>
      <c r="K19" s="295"/>
      <c r="L19" s="271"/>
      <c r="M19" s="271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271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 spans="1:48" ht="41.25" customHeight="1">
      <c r="A20" s="244">
        <v>2</v>
      </c>
      <c r="B20" s="245" t="str">
        <f>VLOOKUP($A20,Orçamento!$A$9:$J$117,4,0)</f>
        <v>LIMPEZA, TERRAPLENAGEM E DEMOLIÇÕES</v>
      </c>
      <c r="C20" s="246"/>
      <c r="D20" s="246"/>
      <c r="E20" s="246"/>
      <c r="F20" s="247"/>
      <c r="G20" s="248"/>
      <c r="H20" s="212"/>
      <c r="I20" s="279"/>
      <c r="J20" s="211"/>
      <c r="K20" s="216"/>
      <c r="L20" s="280"/>
      <c r="M20" s="271"/>
      <c r="N20" s="271"/>
      <c r="O20" s="271"/>
      <c r="P20" s="271"/>
      <c r="Q20" s="271"/>
      <c r="R20" s="271"/>
      <c r="S20" s="271"/>
      <c r="T20" s="271"/>
      <c r="U20" s="271"/>
      <c r="V20" s="271"/>
      <c r="W20" s="282"/>
      <c r="X20" s="282"/>
      <c r="Y20" s="282"/>
      <c r="Z20" s="282"/>
      <c r="AA20" s="282"/>
      <c r="AB20" s="282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</row>
    <row r="21" spans="1:48" ht="41.25" customHeight="1">
      <c r="A21" s="217" t="s">
        <v>283</v>
      </c>
      <c r="B21" s="218" t="str">
        <f>VLOOKUP($A21,Orçamento!$A$9:$J$117,4,0)</f>
        <v>LIMPEZA DO TERRENO</v>
      </c>
      <c r="C21" s="219" t="s">
        <v>302</v>
      </c>
      <c r="D21" s="249"/>
      <c r="E21" s="249"/>
      <c r="F21" s="220"/>
      <c r="G21" s="221"/>
      <c r="H21" s="293"/>
      <c r="I21" s="284"/>
      <c r="J21" s="285"/>
      <c r="K21" s="286"/>
      <c r="L21" s="282"/>
      <c r="M21" s="287"/>
      <c r="N21" s="288">
        <f>SUM(N22)</f>
        <v>373.42</v>
      </c>
      <c r="O21" s="287"/>
      <c r="P21" s="288">
        <f>SUM(P22)</f>
        <v>0</v>
      </c>
      <c r="Q21" s="287"/>
      <c r="R21" s="288">
        <f>SUM(R22)</f>
        <v>0</v>
      </c>
      <c r="S21" s="287"/>
      <c r="T21" s="288">
        <f>SUM(T22)</f>
        <v>0</v>
      </c>
      <c r="U21" s="287"/>
      <c r="V21" s="288">
        <f>SUM(V22)</f>
        <v>0</v>
      </c>
      <c r="W21" s="282"/>
      <c r="X21" s="282"/>
      <c r="Y21" s="282"/>
      <c r="Z21" s="282"/>
      <c r="AA21" s="282"/>
      <c r="AB21" s="282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</row>
    <row r="22" spans="1:48" ht="80.099999999999994" customHeight="1">
      <c r="A22" s="228" t="s">
        <v>146</v>
      </c>
      <c r="B22" s="229" t="str">
        <f>VLOOKUP($A22,Orçamento!$A$9:$J$117,4,0)</f>
        <v xml:space="preserve">LIMPEZA MECANIZADA DE CAMADA VEGETAL, VEGETAÇÃO E PEQUENAS ÁRVORES (DIÂMETRO DE TRONCO MENOR QUE 0,20 M), COM TRATOR DE ESTEIRAS. AF_03/2024 </v>
      </c>
      <c r="C22" s="250" t="str">
        <f>IF(M22=0,"",CONCATENATE(M22," ",$H22))</f>
        <v>401,53 M2</v>
      </c>
      <c r="D22" s="227" t="str">
        <f>IF(O22=0,"",CONCATENATE(O22," ",$H22))</f>
        <v/>
      </c>
      <c r="E22" s="227" t="str">
        <f>IF(Q22=0,"",CONCATENATE(Q22," ",$H22))</f>
        <v/>
      </c>
      <c r="F22" s="227" t="str">
        <f>IF(S22=0,"",CONCATENATE(S22," ",$H22))</f>
        <v/>
      </c>
      <c r="G22" s="227" t="str">
        <f>IF(U22=0,"",CONCATENATE(U22," ",$H22))</f>
        <v/>
      </c>
      <c r="H22" s="296" t="str">
        <f>VLOOKUP($A22,Orçamento!$A$9:$J$117,5,0)</f>
        <v>M2</v>
      </c>
      <c r="I22" s="297">
        <f>VLOOKUP($A22,Orçamento!$A$9:$J$117,6,0)</f>
        <v>401.53</v>
      </c>
      <c r="J22" s="298">
        <f>VLOOKUP($A22,Orçamento!$A$9:$J$117,8,0)</f>
        <v>0.93</v>
      </c>
      <c r="K22" s="298">
        <f>VLOOKUP($A22,Orçamento!$A$9:$J$117,10,0)</f>
        <v>373.42</v>
      </c>
      <c r="L22" s="282"/>
      <c r="M22" s="290">
        <f>I22</f>
        <v>401.53</v>
      </c>
      <c r="N22" s="290">
        <f>IF(M22=0,"",TRUNC($J22*M22,2))</f>
        <v>373.42</v>
      </c>
      <c r="O22" s="290"/>
      <c r="P22" s="290" t="str">
        <f>IF(O22=0,"",TRUNC($J22*O22,2))</f>
        <v/>
      </c>
      <c r="Q22" s="290"/>
      <c r="R22" s="290" t="str">
        <f>IF(Q22=0,"",TRUNC($J22*Q22,2))</f>
        <v/>
      </c>
      <c r="S22" s="290"/>
      <c r="T22" s="290" t="str">
        <f>IF(S22=0,"",TRUNC($J22*S22,2))</f>
        <v/>
      </c>
      <c r="U22" s="290"/>
      <c r="V22" s="290" t="str">
        <f>IF(U22=0,"",TRUNC($J22*U22,2))</f>
        <v/>
      </c>
      <c r="W22" s="271"/>
      <c r="X22" s="271"/>
      <c r="Y22" s="290">
        <f>SUMIF($M$9:$V$9,$M$9,M22:V22)</f>
        <v>401.53</v>
      </c>
      <c r="Z22" s="290" t="str">
        <f>IF(Y22=I22,"","FALTA")</f>
        <v/>
      </c>
      <c r="AA22" s="290">
        <f>SUMIF($M$9:$V$9,$N$9,M22:V22)</f>
        <v>373.42</v>
      </c>
      <c r="AB22" s="290" t="str">
        <f>IF(AA22=K22,"","FALTA")</f>
        <v/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 spans="1:48" ht="8.25" customHeight="1">
      <c r="A23" s="234"/>
      <c r="B23" s="235"/>
      <c r="C23" s="236"/>
      <c r="D23" s="237"/>
      <c r="E23" s="237"/>
      <c r="F23" s="237"/>
      <c r="G23" s="238"/>
      <c r="H23" s="295"/>
      <c r="I23" s="295"/>
      <c r="J23" s="295"/>
      <c r="K23" s="295"/>
      <c r="L23" s="271"/>
      <c r="M23" s="271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271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 spans="1:48" ht="41.25" customHeight="1">
      <c r="A24" s="217" t="s">
        <v>317</v>
      </c>
      <c r="B24" s="218" t="str">
        <f>VLOOKUP($A24,Orçamento!$A$9:$J$117,4,0)</f>
        <v>TERRAPLENAGEM</v>
      </c>
      <c r="C24" s="219" t="s">
        <v>354</v>
      </c>
      <c r="D24" s="249"/>
      <c r="E24" s="249"/>
      <c r="F24" s="220"/>
      <c r="G24" s="221"/>
      <c r="H24" s="293"/>
      <c r="I24" s="284"/>
      <c r="J24" s="285"/>
      <c r="K24" s="286"/>
      <c r="L24" s="282"/>
      <c r="M24" s="271"/>
      <c r="N24" s="288">
        <f>SUM(N25:N30)</f>
        <v>28487.999999999996</v>
      </c>
      <c r="O24" s="287"/>
      <c r="P24" s="288">
        <f>SUM(P25:P30)</f>
        <v>0</v>
      </c>
      <c r="Q24" s="287"/>
      <c r="R24" s="288">
        <f>SUM(R25:R30)</f>
        <v>0</v>
      </c>
      <c r="S24" s="287"/>
      <c r="T24" s="288">
        <f>SUM(T25:T30)</f>
        <v>0</v>
      </c>
      <c r="U24" s="287"/>
      <c r="V24" s="288">
        <f>SUM(V25:V30)</f>
        <v>0</v>
      </c>
      <c r="W24" s="282"/>
      <c r="X24" s="282"/>
      <c r="Y24" s="282"/>
      <c r="Z24" s="282"/>
      <c r="AA24" s="282"/>
      <c r="AB24" s="282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</row>
    <row r="25" spans="1:48" ht="60" customHeight="1">
      <c r="A25" s="228" t="s">
        <v>163</v>
      </c>
      <c r="B25" s="229" t="str">
        <f>VLOOKUP($A25,Orçamento!$A$9:$J$117,4,0)</f>
        <v xml:space="preserve">ESCAVAÇÃO MANUAL EM SOLO DE 1ª E 2ª CATEGORIA EM CAMPO ABERTO </v>
      </c>
      <c r="C25" s="231" t="str">
        <f t="shared" ref="C25:C30" si="32">IF(M25=0,"",CONCATENATE(M25," ",$H25))</f>
        <v>155,71 M3</v>
      </c>
      <c r="D25" s="227" t="str">
        <f t="shared" ref="D25:D30" si="33">IF(O25=0,"",CONCATENATE(O25," ",$H25))</f>
        <v/>
      </c>
      <c r="E25" s="227" t="str">
        <f t="shared" ref="E25:E30" si="34">IF(Q25=0,"",CONCATENATE(Q25," ",$H25))</f>
        <v/>
      </c>
      <c r="F25" s="227" t="str">
        <f t="shared" ref="F25:F30" si="35">IF(S25=0,"",CONCATENATE(S25," ",$H25))</f>
        <v/>
      </c>
      <c r="G25" s="227" t="str">
        <f t="shared" ref="G25:G30" si="36">IF(U25=0,"",CONCATENATE(U25," ",$H25))</f>
        <v/>
      </c>
      <c r="H25" s="294" t="str">
        <f>VLOOKUP($A25,Orçamento!$A$9:$J$117,5,0)</f>
        <v>M3</v>
      </c>
      <c r="I25" s="290">
        <f>VLOOKUP($A25,Orçamento!$A$9:$J$117,6,0)</f>
        <v>155.71</v>
      </c>
      <c r="J25" s="291">
        <f>VLOOKUP($A25,Orçamento!$A$9:$J$117,8,0)</f>
        <v>73.81</v>
      </c>
      <c r="K25" s="291">
        <f>VLOOKUP($A25,Orçamento!$A$9:$J$117,10,0)</f>
        <v>11492.95</v>
      </c>
      <c r="L25" s="282"/>
      <c r="M25" s="290">
        <f t="shared" ref="M25:M30" si="37">I25</f>
        <v>155.71</v>
      </c>
      <c r="N25" s="290">
        <f t="shared" ref="N25:N30" si="38">IF(M25=0,"",TRUNC($J25*M25,2))</f>
        <v>11492.95</v>
      </c>
      <c r="O25" s="290"/>
      <c r="P25" s="290" t="str">
        <f t="shared" ref="P25:P30" si="39">IF(O25=0,"",TRUNC($J25*O25,2))</f>
        <v/>
      </c>
      <c r="Q25" s="290"/>
      <c r="R25" s="290" t="str">
        <f t="shared" ref="R25:R30" si="40">IF(Q25=0,"",TRUNC($J25*Q25,2))</f>
        <v/>
      </c>
      <c r="S25" s="290"/>
      <c r="T25" s="290" t="str">
        <f t="shared" ref="T25:T30" si="41">IF(S25=0,"",TRUNC($J25*S25,2))</f>
        <v/>
      </c>
      <c r="U25" s="290"/>
      <c r="V25" s="290" t="str">
        <f t="shared" ref="V25:V30" si="42">IF(U25=0,"",TRUNC($J25*U25,2))</f>
        <v/>
      </c>
      <c r="W25" s="271"/>
      <c r="X25" s="271"/>
      <c r="Y25" s="290">
        <f t="shared" ref="Y25:Y30" si="43">SUMIF($M$9:$V$9,$M$9,M25:V25)</f>
        <v>155.71</v>
      </c>
      <c r="Z25" s="290" t="str">
        <f t="shared" ref="Z25:Z30" si="44">IF(Y25=I25,"","FALTA")</f>
        <v/>
      </c>
      <c r="AA25" s="290">
        <f t="shared" ref="AA25:AA30" si="45">SUMIF($M$9:$V$9,$N$9,M25:V25)</f>
        <v>11492.95</v>
      </c>
      <c r="AB25" s="290" t="str">
        <f t="shared" ref="AB25:AB30" si="46">IF(AA25=K25,"","FALTA")</f>
        <v/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</row>
    <row r="26" spans="1:48" ht="60" customHeight="1">
      <c r="A26" s="228" t="s">
        <v>171</v>
      </c>
      <c r="B26" s="229" t="str">
        <f>VLOOKUP($A26,Orçamento!$A$9:$J$117,4,0)</f>
        <v xml:space="preserve">ESCAVAÇÃO MANUAL EM SOLO DE 1ª E 2ª CATEGORIA EM VALA OU CAVA ALÉM DE 1,5 M </v>
      </c>
      <c r="C26" s="251" t="str">
        <f t="shared" si="32"/>
        <v>1,98 M3</v>
      </c>
      <c r="D26" s="227" t="str">
        <f t="shared" si="33"/>
        <v/>
      </c>
      <c r="E26" s="227" t="str">
        <f t="shared" si="34"/>
        <v/>
      </c>
      <c r="F26" s="227" t="str">
        <f t="shared" si="35"/>
        <v/>
      </c>
      <c r="G26" s="227" t="str">
        <f t="shared" si="36"/>
        <v/>
      </c>
      <c r="H26" s="294" t="str">
        <f>VLOOKUP($A26,Orçamento!$A$9:$J$117,5,0)</f>
        <v>M3</v>
      </c>
      <c r="I26" s="290">
        <f>VLOOKUP($A26,Orçamento!$A$9:$J$117,6,0)</f>
        <v>1.98</v>
      </c>
      <c r="J26" s="291">
        <f>VLOOKUP($A26,Orçamento!$A$9:$J$117,8,0)</f>
        <v>114.55</v>
      </c>
      <c r="K26" s="291">
        <f>VLOOKUP($A26,Orçamento!$A$9:$J$117,10,0)</f>
        <v>226.8</v>
      </c>
      <c r="L26" s="282"/>
      <c r="M26" s="290">
        <f t="shared" si="37"/>
        <v>1.98</v>
      </c>
      <c r="N26" s="290">
        <f t="shared" si="38"/>
        <v>226.8</v>
      </c>
      <c r="O26" s="290"/>
      <c r="P26" s="290" t="str">
        <f t="shared" si="39"/>
        <v/>
      </c>
      <c r="Q26" s="290"/>
      <c r="R26" s="290" t="str">
        <f t="shared" si="40"/>
        <v/>
      </c>
      <c r="S26" s="290"/>
      <c r="T26" s="290" t="str">
        <f t="shared" si="41"/>
        <v/>
      </c>
      <c r="U26" s="290"/>
      <c r="V26" s="290" t="str">
        <f t="shared" si="42"/>
        <v/>
      </c>
      <c r="W26" s="271"/>
      <c r="X26" s="271"/>
      <c r="Y26" s="290">
        <f t="shared" si="43"/>
        <v>1.98</v>
      </c>
      <c r="Z26" s="290" t="str">
        <f t="shared" si="44"/>
        <v/>
      </c>
      <c r="AA26" s="290">
        <f t="shared" si="45"/>
        <v>226.8</v>
      </c>
      <c r="AB26" s="290" t="str">
        <f t="shared" si="46"/>
        <v/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</row>
    <row r="27" spans="1:48" ht="99.95" customHeight="1">
      <c r="A27" s="228" t="s">
        <v>176</v>
      </c>
      <c r="B27" s="229" t="str">
        <f>VLOOKUP($A27,Orçamento!$A$9:$J$117,4,0)</f>
        <v xml:space="preserve">CARGA, MANOBRA E DESCARGA DE SOLOS E MATERIAIS GRANULARES EM CAMINHÃO BASCULANTE 18 M³ - CARGA COM ESCAVADEIRA HIDRÁULICA (CAÇAMBA DE 1,20 M³ / 155 HP) E DESCARGA LIVRE (UNIDADE: M3). AF_02/2026 </v>
      </c>
      <c r="C27" s="251" t="str">
        <f t="shared" si="32"/>
        <v>222,21 M3</v>
      </c>
      <c r="D27" s="227" t="str">
        <f t="shared" si="33"/>
        <v/>
      </c>
      <c r="E27" s="227" t="str">
        <f t="shared" si="34"/>
        <v/>
      </c>
      <c r="F27" s="227" t="str">
        <f t="shared" si="35"/>
        <v/>
      </c>
      <c r="G27" s="227" t="str">
        <f t="shared" si="36"/>
        <v/>
      </c>
      <c r="H27" s="294" t="str">
        <f>VLOOKUP($A27,Orçamento!$A$9:$J$117,5,0)</f>
        <v>M3</v>
      </c>
      <c r="I27" s="290">
        <f>VLOOKUP($A27,Orçamento!$A$9:$J$117,6,0)</f>
        <v>222.21</v>
      </c>
      <c r="J27" s="291">
        <f>VLOOKUP($A27,Orçamento!$A$9:$J$117,8,0)</f>
        <v>8.49</v>
      </c>
      <c r="K27" s="291">
        <f>VLOOKUP($A27,Orçamento!$A$9:$J$117,10,0)</f>
        <v>1886.56</v>
      </c>
      <c r="L27" s="282"/>
      <c r="M27" s="290">
        <f t="shared" si="37"/>
        <v>222.21</v>
      </c>
      <c r="N27" s="290">
        <f t="shared" si="38"/>
        <v>1886.56</v>
      </c>
      <c r="O27" s="290"/>
      <c r="P27" s="290" t="str">
        <f t="shared" si="39"/>
        <v/>
      </c>
      <c r="Q27" s="290"/>
      <c r="R27" s="290" t="str">
        <f t="shared" si="40"/>
        <v/>
      </c>
      <c r="S27" s="290"/>
      <c r="T27" s="290" t="str">
        <f t="shared" si="41"/>
        <v/>
      </c>
      <c r="U27" s="290"/>
      <c r="V27" s="290" t="str">
        <f t="shared" si="42"/>
        <v/>
      </c>
      <c r="W27" s="271"/>
      <c r="X27" s="271"/>
      <c r="Y27" s="290">
        <f t="shared" si="43"/>
        <v>222.21</v>
      </c>
      <c r="Z27" s="290" t="str">
        <f t="shared" si="44"/>
        <v/>
      </c>
      <c r="AA27" s="290">
        <f t="shared" si="45"/>
        <v>1886.56</v>
      </c>
      <c r="AB27" s="290" t="str">
        <f t="shared" si="46"/>
        <v/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</row>
    <row r="28" spans="1:48" ht="80.099999999999994" customHeight="1">
      <c r="A28" s="228" t="s">
        <v>192</v>
      </c>
      <c r="B28" s="229" t="str">
        <f>VLOOKUP($A28,Orçamento!$A$9:$J$117,4,0)</f>
        <v xml:space="preserve">TRANSPORTE COM CAMINHÃO BASCULANTE DE 18 M³, EM VIA URBANA PAVIMENTADA, DMT ATÉ 30 KM (UNIDADE: M3XKM). AF_02/2026 </v>
      </c>
      <c r="C28" s="251" t="str">
        <f t="shared" si="32"/>
        <v>2222,1 M3XKM</v>
      </c>
      <c r="D28" s="227" t="str">
        <f t="shared" si="33"/>
        <v/>
      </c>
      <c r="E28" s="227" t="str">
        <f t="shared" si="34"/>
        <v/>
      </c>
      <c r="F28" s="227" t="str">
        <f t="shared" si="35"/>
        <v/>
      </c>
      <c r="G28" s="227" t="str">
        <f t="shared" si="36"/>
        <v/>
      </c>
      <c r="H28" s="294" t="str">
        <f>VLOOKUP($A28,Orçamento!$A$9:$J$117,5,0)</f>
        <v>M3XKM</v>
      </c>
      <c r="I28" s="290">
        <f>VLOOKUP($A28,Orçamento!$A$9:$J$117,6,0)</f>
        <v>2222.1</v>
      </c>
      <c r="J28" s="291">
        <f>VLOOKUP($A28,Orçamento!$A$9:$J$117,8,0)</f>
        <v>2.58</v>
      </c>
      <c r="K28" s="291">
        <f>VLOOKUP($A28,Orçamento!$A$9:$J$117,10,0)</f>
        <v>5733.01</v>
      </c>
      <c r="L28" s="282"/>
      <c r="M28" s="290">
        <f t="shared" si="37"/>
        <v>2222.1</v>
      </c>
      <c r="N28" s="290">
        <f t="shared" si="38"/>
        <v>5733.01</v>
      </c>
      <c r="O28" s="290"/>
      <c r="P28" s="290" t="str">
        <f t="shared" si="39"/>
        <v/>
      </c>
      <c r="Q28" s="290"/>
      <c r="R28" s="290" t="str">
        <f t="shared" si="40"/>
        <v/>
      </c>
      <c r="S28" s="290"/>
      <c r="T28" s="290" t="str">
        <f t="shared" si="41"/>
        <v/>
      </c>
      <c r="U28" s="290"/>
      <c r="V28" s="290" t="str">
        <f t="shared" si="42"/>
        <v/>
      </c>
      <c r="W28" s="271"/>
      <c r="X28" s="271"/>
      <c r="Y28" s="290">
        <f t="shared" si="43"/>
        <v>2222.1</v>
      </c>
      <c r="Z28" s="290" t="str">
        <f t="shared" si="44"/>
        <v/>
      </c>
      <c r="AA28" s="290">
        <f t="shared" si="45"/>
        <v>5733.01</v>
      </c>
      <c r="AB28" s="290" t="str">
        <f t="shared" si="46"/>
        <v/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</row>
    <row r="29" spans="1:48" ht="60" customHeight="1">
      <c r="A29" s="228" t="s">
        <v>199</v>
      </c>
      <c r="B29" s="229" t="str">
        <f>VLOOKUP($A29,Orçamento!$A$9:$J$117,4,0)</f>
        <v xml:space="preserve">TAXA DE DESTINAÇÃO DE RESÍDUO SÓLIDO EM ATERRO, TIPO SOLO/TERRA </v>
      </c>
      <c r="C29" s="251" t="str">
        <f t="shared" si="32"/>
        <v>222,21 M3</v>
      </c>
      <c r="D29" s="227" t="str">
        <f t="shared" si="33"/>
        <v/>
      </c>
      <c r="E29" s="227" t="str">
        <f t="shared" si="34"/>
        <v/>
      </c>
      <c r="F29" s="227" t="str">
        <f t="shared" si="35"/>
        <v/>
      </c>
      <c r="G29" s="227" t="str">
        <f t="shared" si="36"/>
        <v/>
      </c>
      <c r="H29" s="294" t="str">
        <f>VLOOKUP($A29,Orçamento!$A$9:$J$117,5,0)</f>
        <v>M3</v>
      </c>
      <c r="I29" s="290">
        <f>VLOOKUP($A29,Orçamento!$A$9:$J$117,6,0)</f>
        <v>222.21</v>
      </c>
      <c r="J29" s="291">
        <f>VLOOKUP($A29,Orçamento!$A$9:$J$117,8,0)</f>
        <v>38.75</v>
      </c>
      <c r="K29" s="291">
        <f>VLOOKUP($A29,Orçamento!$A$9:$J$117,10,0)</f>
        <v>8610.6299999999992</v>
      </c>
      <c r="L29" s="282"/>
      <c r="M29" s="290">
        <f t="shared" si="37"/>
        <v>222.21</v>
      </c>
      <c r="N29" s="290">
        <f t="shared" si="38"/>
        <v>8610.6299999999992</v>
      </c>
      <c r="O29" s="290"/>
      <c r="P29" s="290" t="str">
        <f t="shared" si="39"/>
        <v/>
      </c>
      <c r="Q29" s="290"/>
      <c r="R29" s="290" t="str">
        <f t="shared" si="40"/>
        <v/>
      </c>
      <c r="S29" s="290"/>
      <c r="T29" s="290" t="str">
        <f t="shared" si="41"/>
        <v/>
      </c>
      <c r="U29" s="290"/>
      <c r="V29" s="290" t="str">
        <f t="shared" si="42"/>
        <v/>
      </c>
      <c r="W29" s="271"/>
      <c r="X29" s="271"/>
      <c r="Y29" s="290">
        <f t="shared" si="43"/>
        <v>222.21</v>
      </c>
      <c r="Z29" s="290" t="str">
        <f t="shared" si="44"/>
        <v/>
      </c>
      <c r="AA29" s="290">
        <f t="shared" si="45"/>
        <v>8610.6299999999992</v>
      </c>
      <c r="AB29" s="290" t="str">
        <f t="shared" si="46"/>
        <v/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</row>
    <row r="30" spans="1:48" ht="99.95" customHeight="1">
      <c r="A30" s="228" t="s">
        <v>204</v>
      </c>
      <c r="B30" s="229" t="str">
        <f>VLOOKUP($A30,Orçamento!$A$9:$J$117,4,0)</f>
        <v xml:space="preserve">COMPACTAÇÃO MECÂNICA DE SOLO PARA EXECUÇÃO DE RADIER, PISO DE CONCRETO OU LAJE SOBRE SOLO, COM COMPACTADOR DE SOLOS TIPO PLACA VIBRATÓRIA. AF_07/2026 </v>
      </c>
      <c r="C30" s="232" t="str">
        <f t="shared" si="32"/>
        <v>401,53 M2</v>
      </c>
      <c r="D30" s="227" t="str">
        <f t="shared" si="33"/>
        <v/>
      </c>
      <c r="E30" s="227" t="str">
        <f t="shared" si="34"/>
        <v/>
      </c>
      <c r="F30" s="227" t="str">
        <f t="shared" si="35"/>
        <v/>
      </c>
      <c r="G30" s="227" t="str">
        <f t="shared" si="36"/>
        <v/>
      </c>
      <c r="H30" s="294" t="str">
        <f>VLOOKUP($A30,Orçamento!$A$9:$J$117,5,0)</f>
        <v>M2</v>
      </c>
      <c r="I30" s="290">
        <f>VLOOKUP($A30,Orçamento!$A$9:$J$117,6,0)</f>
        <v>401.53</v>
      </c>
      <c r="J30" s="291">
        <f>VLOOKUP($A30,Orçamento!$A$9:$J$117,8,0)</f>
        <v>1.34</v>
      </c>
      <c r="K30" s="291">
        <f>VLOOKUP($A30,Orçamento!$A$9:$J$117,10,0)</f>
        <v>538.04999999999995</v>
      </c>
      <c r="L30" s="282"/>
      <c r="M30" s="290">
        <f t="shared" si="37"/>
        <v>401.53</v>
      </c>
      <c r="N30" s="290">
        <f t="shared" si="38"/>
        <v>538.04999999999995</v>
      </c>
      <c r="O30" s="290"/>
      <c r="P30" s="290" t="str">
        <f t="shared" si="39"/>
        <v/>
      </c>
      <c r="Q30" s="290"/>
      <c r="R30" s="290" t="str">
        <f t="shared" si="40"/>
        <v/>
      </c>
      <c r="S30" s="290"/>
      <c r="T30" s="290" t="str">
        <f t="shared" si="41"/>
        <v/>
      </c>
      <c r="U30" s="290"/>
      <c r="V30" s="290" t="str">
        <f t="shared" si="42"/>
        <v/>
      </c>
      <c r="W30" s="271"/>
      <c r="X30" s="271"/>
      <c r="Y30" s="290">
        <f t="shared" si="43"/>
        <v>401.53</v>
      </c>
      <c r="Z30" s="290" t="str">
        <f t="shared" si="44"/>
        <v/>
      </c>
      <c r="AA30" s="290">
        <f t="shared" si="45"/>
        <v>538.04999999999995</v>
      </c>
      <c r="AB30" s="290" t="str">
        <f t="shared" si="46"/>
        <v/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</row>
    <row r="31" spans="1:48" ht="8.25" customHeight="1">
      <c r="A31" s="234"/>
      <c r="B31" s="235"/>
      <c r="C31" s="236"/>
      <c r="D31" s="237"/>
      <c r="E31" s="237"/>
      <c r="F31" s="237"/>
      <c r="G31" s="238"/>
      <c r="H31" s="295"/>
      <c r="I31" s="295"/>
      <c r="J31" s="295"/>
      <c r="K31" s="295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1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</row>
    <row r="32" spans="1:48" ht="41.25" customHeight="1">
      <c r="A32" s="217" t="s">
        <v>450</v>
      </c>
      <c r="B32" s="218" t="str">
        <f>VLOOKUP($A32,Orçamento!$A$9:$J$117,4,0)</f>
        <v>DEMOLIÇÕES</v>
      </c>
      <c r="C32" s="219" t="s">
        <v>476</v>
      </c>
      <c r="D32" s="249"/>
      <c r="E32" s="249"/>
      <c r="F32" s="220"/>
      <c r="G32" s="221"/>
      <c r="H32" s="293"/>
      <c r="I32" s="284"/>
      <c r="J32" s="285"/>
      <c r="K32" s="286"/>
      <c r="L32" s="282"/>
      <c r="M32" s="271"/>
      <c r="N32" s="288">
        <f>SUM(N33:N34)</f>
        <v>1258.08</v>
      </c>
      <c r="O32" s="287"/>
      <c r="P32" s="288">
        <f>SUM(P33:P34)</f>
        <v>0</v>
      </c>
      <c r="Q32" s="287"/>
      <c r="R32" s="288">
        <f>SUM(R33:R34)</f>
        <v>0</v>
      </c>
      <c r="S32" s="287"/>
      <c r="T32" s="288">
        <f>SUM(T33:T34)</f>
        <v>0</v>
      </c>
      <c r="U32" s="287"/>
      <c r="V32" s="288">
        <f>SUM(V33:V34)</f>
        <v>0</v>
      </c>
      <c r="W32" s="282"/>
      <c r="X32" s="282"/>
      <c r="Y32" s="282"/>
      <c r="Z32" s="282"/>
      <c r="AA32" s="282"/>
      <c r="AB32" s="282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</row>
    <row r="33" spans="1:48" ht="60" customHeight="1">
      <c r="A33" s="228" t="s">
        <v>218</v>
      </c>
      <c r="B33" s="229" t="str">
        <f>VLOOKUP($A33,Orçamento!$A$9:$J$117,4,0)</f>
        <v xml:space="preserve">DEMOLIÇÃO DE ALVENARIA DE BLOCO FURADO, DE FORMA MANUAL, SEM REAPROVEITAMENTO. AF_09/2023 </v>
      </c>
      <c r="C33" s="231" t="str">
        <f t="shared" ref="C33:C34" si="47">IF(M33=0,"",CONCATENATE(M33," ",$H33))</f>
        <v>4 M3</v>
      </c>
      <c r="D33" s="227" t="str">
        <f t="shared" ref="D33:D34" si="48">IF(O33=0,"",CONCATENATE(O33," ",$H33))</f>
        <v/>
      </c>
      <c r="E33" s="227" t="str">
        <f t="shared" ref="E33:E34" si="49">IF(Q33=0,"",CONCATENATE(Q33," ",$H33))</f>
        <v/>
      </c>
      <c r="F33" s="227" t="str">
        <f t="shared" ref="F33:F34" si="50">IF(S33=0,"",CONCATENATE(S33," ",$H33))</f>
        <v/>
      </c>
      <c r="G33" s="227" t="str">
        <f t="shared" ref="G33:G34" si="51">IF(U33=0,"",CONCATENATE(U33," ",$H33))</f>
        <v/>
      </c>
      <c r="H33" s="294" t="str">
        <f>VLOOKUP($A33,Orçamento!$A$9:$J$117,5,0)</f>
        <v>M3</v>
      </c>
      <c r="I33" s="290">
        <f>VLOOKUP($A33,Orçamento!$A$9:$J$117,6,0)</f>
        <v>4</v>
      </c>
      <c r="J33" s="291">
        <f>VLOOKUP($A33,Orçamento!$A$9:$J$117,8,0)</f>
        <v>103.57</v>
      </c>
      <c r="K33" s="291">
        <f>VLOOKUP($A33,Orçamento!$A$9:$J$117,10,0)</f>
        <v>414.28</v>
      </c>
      <c r="L33" s="282"/>
      <c r="M33" s="290">
        <f t="shared" ref="M33:M34" si="52">I33</f>
        <v>4</v>
      </c>
      <c r="N33" s="290">
        <f t="shared" ref="N33:N34" si="53">IF(M33=0,"",TRUNC($J33*M33,2))</f>
        <v>414.28</v>
      </c>
      <c r="O33" s="290"/>
      <c r="P33" s="290" t="str">
        <f t="shared" ref="P33:P34" si="54">IF(O33=0,"",TRUNC($J33*O33,2))</f>
        <v/>
      </c>
      <c r="Q33" s="290"/>
      <c r="R33" s="290" t="str">
        <f t="shared" ref="R33:R34" si="55">IF(Q33=0,"",TRUNC($J33*Q33,2))</f>
        <v/>
      </c>
      <c r="S33" s="290"/>
      <c r="T33" s="290" t="str">
        <f t="shared" ref="T33:T34" si="56">IF(S33=0,"",TRUNC($J33*S33,2))</f>
        <v/>
      </c>
      <c r="U33" s="290"/>
      <c r="V33" s="290" t="str">
        <f t="shared" ref="V33:V34" si="57">IF(U33=0,"",TRUNC($J33*U33,2))</f>
        <v/>
      </c>
      <c r="W33" s="271"/>
      <c r="X33" s="271"/>
      <c r="Y33" s="290">
        <f t="shared" ref="Y33:Y34" si="58">SUMIF($M$9:$V$9,$M$9,M33:V33)</f>
        <v>4</v>
      </c>
      <c r="Z33" s="290" t="str">
        <f t="shared" ref="Z33:Z34" si="59">IF(Y33=I33,"","FALTA")</f>
        <v/>
      </c>
      <c r="AA33" s="290">
        <f t="shared" ref="AA33:AA34" si="60">SUMIF($M$9:$V$9,$N$9,M33:V33)</f>
        <v>414.28</v>
      </c>
      <c r="AB33" s="290" t="str">
        <f t="shared" ref="AB33:AB34" si="61">IF(AA33=K33,"","FALTA")</f>
        <v/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</row>
    <row r="34" spans="1:48" ht="60" customHeight="1">
      <c r="A34" s="228" t="s">
        <v>224</v>
      </c>
      <c r="B34" s="229" t="str">
        <f>VLOOKUP($A34,Orçamento!$A$9:$J$117,4,0)</f>
        <v xml:space="preserve">REMOÇÃO DE ENTULHO COM CAÇAMBA METÁLICA, INCLUSIVE CARGA MANUAL E DESCARGA EM BOTA-FORA </v>
      </c>
      <c r="C34" s="232" t="str">
        <f t="shared" si="47"/>
        <v>4 M3</v>
      </c>
      <c r="D34" s="227" t="str">
        <f t="shared" si="48"/>
        <v/>
      </c>
      <c r="E34" s="227" t="str">
        <f t="shared" si="49"/>
        <v/>
      </c>
      <c r="F34" s="227" t="str">
        <f t="shared" si="50"/>
        <v/>
      </c>
      <c r="G34" s="227" t="str">
        <f t="shared" si="51"/>
        <v/>
      </c>
      <c r="H34" s="294" t="str">
        <f>VLOOKUP($A34,Orçamento!$A$9:$J$117,5,0)</f>
        <v>M3</v>
      </c>
      <c r="I34" s="290">
        <f>VLOOKUP($A34,Orçamento!$A$9:$J$117,6,0)</f>
        <v>4</v>
      </c>
      <c r="J34" s="291">
        <f>VLOOKUP($A34,Orçamento!$A$9:$J$117,8,0)</f>
        <v>210.95</v>
      </c>
      <c r="K34" s="291">
        <f>VLOOKUP($A34,Orçamento!$A$9:$J$117,10,0)</f>
        <v>843.8</v>
      </c>
      <c r="L34" s="282"/>
      <c r="M34" s="290">
        <f t="shared" si="52"/>
        <v>4</v>
      </c>
      <c r="N34" s="290">
        <f t="shared" si="53"/>
        <v>843.8</v>
      </c>
      <c r="O34" s="290"/>
      <c r="P34" s="290" t="str">
        <f t="shared" si="54"/>
        <v/>
      </c>
      <c r="Q34" s="290"/>
      <c r="R34" s="290" t="str">
        <f t="shared" si="55"/>
        <v/>
      </c>
      <c r="S34" s="290"/>
      <c r="T34" s="290" t="str">
        <f t="shared" si="56"/>
        <v/>
      </c>
      <c r="U34" s="290"/>
      <c r="V34" s="290" t="str">
        <f t="shared" si="57"/>
        <v/>
      </c>
      <c r="W34" s="271"/>
      <c r="X34" s="271"/>
      <c r="Y34" s="290">
        <f t="shared" si="58"/>
        <v>4</v>
      </c>
      <c r="Z34" s="290" t="str">
        <f t="shared" si="59"/>
        <v/>
      </c>
      <c r="AA34" s="290">
        <f t="shared" si="60"/>
        <v>843.8</v>
      </c>
      <c r="AB34" s="290" t="str">
        <f t="shared" si="61"/>
        <v/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</row>
    <row r="35" spans="1:48" ht="8.25" customHeight="1">
      <c r="A35" s="234"/>
      <c r="B35" s="235"/>
      <c r="C35" s="252"/>
      <c r="D35" s="237"/>
      <c r="E35" s="237"/>
      <c r="F35" s="237"/>
      <c r="G35" s="238"/>
      <c r="H35" s="295"/>
      <c r="I35" s="295"/>
      <c r="J35" s="295"/>
      <c r="K35" s="295"/>
      <c r="L35" s="271"/>
      <c r="M35" s="271"/>
      <c r="N35" s="271"/>
      <c r="O35" s="271"/>
      <c r="P35" s="271"/>
      <c r="Q35" s="271"/>
      <c r="R35" s="271"/>
      <c r="S35" s="271"/>
      <c r="T35" s="271"/>
      <c r="U35" s="271"/>
      <c r="V35" s="271"/>
      <c r="W35" s="271"/>
      <c r="X35" s="271"/>
      <c r="Y35" s="271"/>
      <c r="Z35" s="271"/>
      <c r="AA35" s="271"/>
      <c r="AB35" s="271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</row>
    <row r="36" spans="1:48" ht="41.25" customHeight="1">
      <c r="A36" s="244">
        <v>3</v>
      </c>
      <c r="B36" s="245" t="str">
        <f>VLOOKUP($A36,Orçamento!$A$9:$J$117,4,0)</f>
        <v>REVITALIZAÇÃO DO PLAYGROUND</v>
      </c>
      <c r="C36" s="246"/>
      <c r="D36" s="246"/>
      <c r="E36" s="246"/>
      <c r="F36" s="247"/>
      <c r="G36" s="248"/>
      <c r="H36" s="212"/>
      <c r="I36" s="279"/>
      <c r="J36" s="211"/>
      <c r="K36" s="216"/>
      <c r="L36" s="280"/>
      <c r="M36" s="271"/>
      <c r="N36" s="271"/>
      <c r="O36" s="271"/>
      <c r="P36" s="271"/>
      <c r="Q36" s="271"/>
      <c r="R36" s="271"/>
      <c r="S36" s="271"/>
      <c r="T36" s="271"/>
      <c r="U36" s="271"/>
      <c r="V36" s="271"/>
      <c r="W36" s="282"/>
      <c r="X36" s="282"/>
      <c r="Y36" s="282"/>
      <c r="Z36" s="282"/>
      <c r="AA36" s="282"/>
      <c r="AB36" s="282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</row>
    <row r="37" spans="1:48" ht="41.25" customHeight="1">
      <c r="A37" s="217" t="s">
        <v>499</v>
      </c>
      <c r="B37" s="218" t="str">
        <f>VLOOKUP($A37,Orçamento!$A$9:$J$117,4,0)</f>
        <v>RETIRADA E RECOLOCAÇÃO DE BRINQUEDOS</v>
      </c>
      <c r="C37" s="219" t="s">
        <v>534</v>
      </c>
      <c r="D37" s="249"/>
      <c r="E37" s="249"/>
      <c r="F37" s="220"/>
      <c r="G37" s="221"/>
      <c r="H37" s="283"/>
      <c r="I37" s="284"/>
      <c r="J37" s="285"/>
      <c r="K37" s="286"/>
      <c r="L37" s="282"/>
      <c r="M37" s="287"/>
      <c r="N37" s="288">
        <f>SUM(N38:N43)</f>
        <v>20681.539999999997</v>
      </c>
      <c r="O37" s="287"/>
      <c r="P37" s="288">
        <f>SUM(P38:P43)</f>
        <v>0</v>
      </c>
      <c r="Q37" s="287"/>
      <c r="R37" s="288">
        <f>SUM(R38:R43)</f>
        <v>0</v>
      </c>
      <c r="S37" s="287"/>
      <c r="T37" s="288">
        <f>SUM(T38:T43)</f>
        <v>0</v>
      </c>
      <c r="U37" s="287"/>
      <c r="V37" s="288">
        <f>SUM(V38:V43)</f>
        <v>0</v>
      </c>
      <c r="W37" s="282"/>
      <c r="X37" s="282"/>
      <c r="Y37" s="282"/>
      <c r="Z37" s="282"/>
      <c r="AA37" s="282"/>
      <c r="AB37" s="282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</row>
    <row r="38" spans="1:48" ht="60" customHeight="1">
      <c r="A38" s="228" t="s">
        <v>233</v>
      </c>
      <c r="B38" s="229" t="str">
        <f>VLOOKUP($A38,Orçamento!$A$9:$J$117,4,0)</f>
        <v xml:space="preserve">RETIRADA E REINSTALAÇÃO DE BRINQUEDO CENTOPÉIA (GANGORRA) - ESTRUTURA METÁLICA </v>
      </c>
      <c r="C38" s="231" t="str">
        <f t="shared" ref="C38:C43" si="62">IF(M38=0,"",CONCATENATE(M38," ",$H38))</f>
        <v>1 UN.</v>
      </c>
      <c r="D38" s="253" t="str">
        <f t="shared" ref="D38:D43" si="63">IF(O38=0,"",CONCATENATE(O38," ",$H38))</f>
        <v/>
      </c>
      <c r="E38" s="253" t="str">
        <f t="shared" ref="E38:E43" si="64">IF(Q38=0,"",CONCATENATE(Q38," ",$H38))</f>
        <v/>
      </c>
      <c r="F38" s="253" t="str">
        <f t="shared" ref="F38:F43" si="65">IF(S38=0,"",CONCATENATE(S38," ",$H38))</f>
        <v/>
      </c>
      <c r="G38" s="253" t="str">
        <f t="shared" ref="G38:G43" si="66">IF(U38=0,"",CONCATENATE(U38," ",$H38))</f>
        <v/>
      </c>
      <c r="H38" s="296" t="str">
        <f>VLOOKUP($A38,Orçamento!$A$9:$J$117,5,0)</f>
        <v>UN.</v>
      </c>
      <c r="I38" s="297">
        <f>VLOOKUP($A38,Orçamento!$A$9:$J$117,6,0)</f>
        <v>1</v>
      </c>
      <c r="J38" s="298">
        <f>VLOOKUP($A38,Orçamento!$A$9:$J$117,8,0)</f>
        <v>7861.29</v>
      </c>
      <c r="K38" s="298">
        <f>VLOOKUP($A38,Orçamento!$A$9:$J$117,10,0)</f>
        <v>7861.29</v>
      </c>
      <c r="L38" s="282"/>
      <c r="M38" s="290">
        <f t="shared" ref="M38:M43" si="67">I38</f>
        <v>1</v>
      </c>
      <c r="N38" s="290">
        <f t="shared" ref="N38:N43" si="68">IF(M38=0,"",TRUNC($J38*M38,2))</f>
        <v>7861.29</v>
      </c>
      <c r="O38" s="290"/>
      <c r="P38" s="290" t="str">
        <f t="shared" ref="P38:P43" si="69">IF(O38=0,"",TRUNC($J38*O38,2))</f>
        <v/>
      </c>
      <c r="Q38" s="290"/>
      <c r="R38" s="290" t="str">
        <f t="shared" ref="R38:R43" si="70">IF(Q38=0,"",TRUNC($J38*Q38,2))</f>
        <v/>
      </c>
      <c r="S38" s="290"/>
      <c r="T38" s="290" t="str">
        <f t="shared" ref="T38:T43" si="71">IF(S38=0,"",TRUNC($J38*S38,2))</f>
        <v/>
      </c>
      <c r="U38" s="290"/>
      <c r="V38" s="290" t="str">
        <f t="shared" ref="V38:V43" si="72">IF(U38=0,"",TRUNC($J38*U38,2))</f>
        <v/>
      </c>
      <c r="W38" s="271"/>
      <c r="X38" s="271"/>
      <c r="Y38" s="290">
        <f t="shared" ref="Y38:Y43" si="73">SUMIF($M$9:$V$9,$M$9,M38:V38)</f>
        <v>1</v>
      </c>
      <c r="Z38" s="290" t="str">
        <f t="shared" ref="Z38:Z43" si="74">IF(Y38=I38,"","FALTA")</f>
        <v/>
      </c>
      <c r="AA38" s="290">
        <f t="shared" ref="AA38:AA43" si="75">SUMIF($M$9:$V$9,$N$9,M38:V38)</f>
        <v>7861.29</v>
      </c>
      <c r="AB38" s="290" t="str">
        <f t="shared" ref="AB38:AB43" si="76">IF(AA38=K38,"","FALTA")</f>
        <v/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</row>
    <row r="39" spans="1:48" ht="60" customHeight="1">
      <c r="A39" s="228" t="s">
        <v>250</v>
      </c>
      <c r="B39" s="229" t="str">
        <f>VLOOKUP($A39,Orçamento!$A$9:$J$117,4,0)</f>
        <v xml:space="preserve">RETIRADA E REINSTALAÇÃO DE BRINQUEDO CARROSSEL BASE FECHADA - ESTRUTURA METÁLICA </v>
      </c>
      <c r="C39" s="251" t="str">
        <f t="shared" si="62"/>
        <v>1 UN.</v>
      </c>
      <c r="D39" s="253" t="str">
        <f t="shared" si="63"/>
        <v/>
      </c>
      <c r="E39" s="253" t="str">
        <f t="shared" si="64"/>
        <v/>
      </c>
      <c r="F39" s="253" t="str">
        <f t="shared" si="65"/>
        <v/>
      </c>
      <c r="G39" s="253" t="str">
        <f t="shared" si="66"/>
        <v/>
      </c>
      <c r="H39" s="294" t="str">
        <f>VLOOKUP($A39,Orçamento!$A$9:$J$117,5,0)</f>
        <v>UN.</v>
      </c>
      <c r="I39" s="290">
        <f>VLOOKUP($A39,Orçamento!$A$9:$J$117,6,0)</f>
        <v>1</v>
      </c>
      <c r="J39" s="291">
        <f>VLOOKUP($A39,Orçamento!$A$9:$J$117,8,0)</f>
        <v>2289.35</v>
      </c>
      <c r="K39" s="291">
        <f>VLOOKUP($A39,Orçamento!$A$9:$J$117,10,0)</f>
        <v>2289.35</v>
      </c>
      <c r="L39" s="282"/>
      <c r="M39" s="290">
        <f t="shared" si="67"/>
        <v>1</v>
      </c>
      <c r="N39" s="290">
        <f t="shared" si="68"/>
        <v>2289.35</v>
      </c>
      <c r="O39" s="290"/>
      <c r="P39" s="290" t="str">
        <f t="shared" si="69"/>
        <v/>
      </c>
      <c r="Q39" s="290"/>
      <c r="R39" s="290" t="str">
        <f t="shared" si="70"/>
        <v/>
      </c>
      <c r="S39" s="290"/>
      <c r="T39" s="290" t="str">
        <f t="shared" si="71"/>
        <v/>
      </c>
      <c r="U39" s="290"/>
      <c r="V39" s="290" t="str">
        <f t="shared" si="72"/>
        <v/>
      </c>
      <c r="W39" s="271"/>
      <c r="X39" s="271"/>
      <c r="Y39" s="290">
        <f t="shared" si="73"/>
        <v>1</v>
      </c>
      <c r="Z39" s="290" t="str">
        <f t="shared" si="74"/>
        <v/>
      </c>
      <c r="AA39" s="290">
        <f t="shared" si="75"/>
        <v>2289.35</v>
      </c>
      <c r="AB39" s="290" t="str">
        <f t="shared" si="76"/>
        <v/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</row>
    <row r="40" spans="1:48" ht="60" customHeight="1">
      <c r="A40" s="228" t="s">
        <v>258</v>
      </c>
      <c r="B40" s="229" t="str">
        <f>VLOOKUP($A40,Orçamento!$A$9:$J$117,4,0)</f>
        <v xml:space="preserve">RETIRADA E REINSTALAÇÃO DE BRINQUEDO BALANÇO 6 LUGARES - ESTRUTURA METÁLICA </v>
      </c>
      <c r="C40" s="251" t="str">
        <f t="shared" si="62"/>
        <v>1 UN.</v>
      </c>
      <c r="D40" s="253" t="str">
        <f t="shared" si="63"/>
        <v/>
      </c>
      <c r="E40" s="253" t="str">
        <f t="shared" si="64"/>
        <v/>
      </c>
      <c r="F40" s="253" t="str">
        <f t="shared" si="65"/>
        <v/>
      </c>
      <c r="G40" s="253" t="str">
        <f t="shared" si="66"/>
        <v/>
      </c>
      <c r="H40" s="294" t="str">
        <f>VLOOKUP($A40,Orçamento!$A$9:$J$117,5,0)</f>
        <v>UN.</v>
      </c>
      <c r="I40" s="290">
        <f>VLOOKUP($A40,Orçamento!$A$9:$J$117,6,0)</f>
        <v>1</v>
      </c>
      <c r="J40" s="291">
        <f>VLOOKUP($A40,Orçamento!$A$9:$J$117,8,0)</f>
        <v>1698.65</v>
      </c>
      <c r="K40" s="291">
        <f>VLOOKUP($A40,Orçamento!$A$9:$J$117,10,0)</f>
        <v>1698.65</v>
      </c>
      <c r="L40" s="282"/>
      <c r="M40" s="290">
        <f t="shared" si="67"/>
        <v>1</v>
      </c>
      <c r="N40" s="290">
        <f t="shared" si="68"/>
        <v>1698.65</v>
      </c>
      <c r="O40" s="290"/>
      <c r="P40" s="290" t="str">
        <f t="shared" si="69"/>
        <v/>
      </c>
      <c r="Q40" s="290"/>
      <c r="R40" s="290" t="str">
        <f t="shared" si="70"/>
        <v/>
      </c>
      <c r="S40" s="290"/>
      <c r="T40" s="290" t="str">
        <f t="shared" si="71"/>
        <v/>
      </c>
      <c r="U40" s="290"/>
      <c r="V40" s="290" t="str">
        <f t="shared" si="72"/>
        <v/>
      </c>
      <c r="W40" s="271"/>
      <c r="X40" s="271"/>
      <c r="Y40" s="290">
        <f t="shared" si="73"/>
        <v>1</v>
      </c>
      <c r="Z40" s="290" t="str">
        <f t="shared" si="74"/>
        <v/>
      </c>
      <c r="AA40" s="290">
        <f t="shared" si="75"/>
        <v>1698.65</v>
      </c>
      <c r="AB40" s="290" t="str">
        <f t="shared" si="76"/>
        <v/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</row>
    <row r="41" spans="1:48" ht="60" customHeight="1">
      <c r="A41" s="228" t="s">
        <v>266</v>
      </c>
      <c r="B41" s="229" t="str">
        <f>VLOOKUP($A41,Orçamento!$A$9:$J$117,4,0)</f>
        <v xml:space="preserve">RETIRADA E REINSTALAÇÃO DE BRINQUEDO ESCALADA TIPO ARANHA - ESTRUTURA METÁLICA </v>
      </c>
      <c r="C41" s="251" t="str">
        <f t="shared" si="62"/>
        <v>1 UN.</v>
      </c>
      <c r="D41" s="253" t="str">
        <f t="shared" si="63"/>
        <v/>
      </c>
      <c r="E41" s="253" t="str">
        <f t="shared" si="64"/>
        <v/>
      </c>
      <c r="F41" s="253" t="str">
        <f t="shared" si="65"/>
        <v/>
      </c>
      <c r="G41" s="253" t="str">
        <f t="shared" si="66"/>
        <v/>
      </c>
      <c r="H41" s="294" t="str">
        <f>VLOOKUP($A41,Orçamento!$A$9:$J$117,5,0)</f>
        <v>UN.</v>
      </c>
      <c r="I41" s="290">
        <f>VLOOKUP($A41,Orçamento!$A$9:$J$117,6,0)</f>
        <v>1</v>
      </c>
      <c r="J41" s="291">
        <f>VLOOKUP($A41,Orçamento!$A$9:$J$117,8,0)</f>
        <v>3551.26</v>
      </c>
      <c r="K41" s="291">
        <f>VLOOKUP($A41,Orçamento!$A$9:$J$117,10,0)</f>
        <v>3551.26</v>
      </c>
      <c r="L41" s="282"/>
      <c r="M41" s="290">
        <f t="shared" si="67"/>
        <v>1</v>
      </c>
      <c r="N41" s="290">
        <f t="shared" si="68"/>
        <v>3551.26</v>
      </c>
      <c r="O41" s="290"/>
      <c r="P41" s="290" t="str">
        <f t="shared" si="69"/>
        <v/>
      </c>
      <c r="Q41" s="290"/>
      <c r="R41" s="290" t="str">
        <f t="shared" si="70"/>
        <v/>
      </c>
      <c r="S41" s="290"/>
      <c r="T41" s="290" t="str">
        <f t="shared" si="71"/>
        <v/>
      </c>
      <c r="U41" s="290"/>
      <c r="V41" s="290" t="str">
        <f t="shared" si="72"/>
        <v/>
      </c>
      <c r="W41" s="271"/>
      <c r="X41" s="271"/>
      <c r="Y41" s="290">
        <f t="shared" si="73"/>
        <v>1</v>
      </c>
      <c r="Z41" s="290" t="str">
        <f t="shared" si="74"/>
        <v/>
      </c>
      <c r="AA41" s="290">
        <f t="shared" si="75"/>
        <v>3551.26</v>
      </c>
      <c r="AB41" s="290" t="str">
        <f t="shared" si="76"/>
        <v/>
      </c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</row>
    <row r="42" spans="1:48" ht="80.099999999999994" customHeight="1">
      <c r="A42" s="228" t="s">
        <v>273</v>
      </c>
      <c r="B42" s="229" t="str">
        <f>VLOOKUP($A42,Orçamento!$A$9:$J$117,4,0)</f>
        <v xml:space="preserve">RETIRADA E REINSTALAÇÃO DE BRINQUEDO ESCORREGADOR 4 PRANCHAS TIPO DINOSSAURO - ESTRUTURA METÁLICA </v>
      </c>
      <c r="C42" s="251" t="str">
        <f t="shared" si="62"/>
        <v>1 UN.</v>
      </c>
      <c r="D42" s="253" t="str">
        <f t="shared" si="63"/>
        <v/>
      </c>
      <c r="E42" s="253" t="str">
        <f t="shared" si="64"/>
        <v/>
      </c>
      <c r="F42" s="253" t="str">
        <f t="shared" si="65"/>
        <v/>
      </c>
      <c r="G42" s="253" t="str">
        <f t="shared" si="66"/>
        <v/>
      </c>
      <c r="H42" s="294" t="str">
        <f>VLOOKUP($A42,Orçamento!$A$9:$J$117,5,0)</f>
        <v>UN.</v>
      </c>
      <c r="I42" s="290">
        <f>VLOOKUP($A42,Orçamento!$A$9:$J$117,6,0)</f>
        <v>1</v>
      </c>
      <c r="J42" s="291">
        <f>VLOOKUP($A42,Orçamento!$A$9:$J$117,8,0)</f>
        <v>3948.69</v>
      </c>
      <c r="K42" s="291">
        <f>VLOOKUP($A42,Orçamento!$A$9:$J$117,10,0)</f>
        <v>3948.69</v>
      </c>
      <c r="L42" s="282"/>
      <c r="M42" s="290">
        <f t="shared" si="67"/>
        <v>1</v>
      </c>
      <c r="N42" s="290">
        <f t="shared" si="68"/>
        <v>3948.69</v>
      </c>
      <c r="O42" s="290"/>
      <c r="P42" s="290" t="str">
        <f t="shared" si="69"/>
        <v/>
      </c>
      <c r="Q42" s="290"/>
      <c r="R42" s="290" t="str">
        <f t="shared" si="70"/>
        <v/>
      </c>
      <c r="S42" s="290"/>
      <c r="T42" s="290" t="str">
        <f t="shared" si="71"/>
        <v/>
      </c>
      <c r="U42" s="290"/>
      <c r="V42" s="290" t="str">
        <f t="shared" si="72"/>
        <v/>
      </c>
      <c r="W42" s="271"/>
      <c r="X42" s="271"/>
      <c r="Y42" s="290">
        <f t="shared" si="73"/>
        <v>1</v>
      </c>
      <c r="Z42" s="290" t="str">
        <f t="shared" si="74"/>
        <v/>
      </c>
      <c r="AA42" s="290">
        <f t="shared" si="75"/>
        <v>3948.69</v>
      </c>
      <c r="AB42" s="290" t="str">
        <f t="shared" si="76"/>
        <v/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</row>
    <row r="43" spans="1:48" ht="60" customHeight="1">
      <c r="A43" s="228" t="s">
        <v>280</v>
      </c>
      <c r="B43" s="229" t="str">
        <f>VLOOKUP($A43,Orçamento!$A$9:$J$117,4,0)</f>
        <v xml:space="preserve">RETIRADA E REINSTALAÇÃO DE BRINQUEDO ESCALADA TIPO TRENZINHO - ESTRUTURA METÁLICA </v>
      </c>
      <c r="C43" s="232" t="str">
        <f t="shared" si="62"/>
        <v>1 UN.</v>
      </c>
      <c r="D43" s="253" t="str">
        <f t="shared" si="63"/>
        <v/>
      </c>
      <c r="E43" s="253" t="str">
        <f t="shared" si="64"/>
        <v/>
      </c>
      <c r="F43" s="253" t="str">
        <f t="shared" si="65"/>
        <v/>
      </c>
      <c r="G43" s="253" t="str">
        <f t="shared" si="66"/>
        <v/>
      </c>
      <c r="H43" s="294" t="str">
        <f>VLOOKUP($A43,Orçamento!$A$9:$J$117,5,0)</f>
        <v>UN.</v>
      </c>
      <c r="I43" s="290">
        <f>VLOOKUP($A43,Orçamento!$A$9:$J$117,6,0)</f>
        <v>1</v>
      </c>
      <c r="J43" s="291">
        <f>VLOOKUP($A43,Orçamento!$A$9:$J$117,8,0)</f>
        <v>1332.3</v>
      </c>
      <c r="K43" s="291">
        <f>VLOOKUP($A43,Orçamento!$A$9:$J$117,10,0)</f>
        <v>1332.3</v>
      </c>
      <c r="L43" s="282"/>
      <c r="M43" s="290">
        <f t="shared" si="67"/>
        <v>1</v>
      </c>
      <c r="N43" s="290">
        <f t="shared" si="68"/>
        <v>1332.3</v>
      </c>
      <c r="O43" s="290"/>
      <c r="P43" s="290" t="str">
        <f t="shared" si="69"/>
        <v/>
      </c>
      <c r="Q43" s="290"/>
      <c r="R43" s="290" t="str">
        <f t="shared" si="70"/>
        <v/>
      </c>
      <c r="S43" s="290"/>
      <c r="T43" s="290" t="str">
        <f t="shared" si="71"/>
        <v/>
      </c>
      <c r="U43" s="290"/>
      <c r="V43" s="290" t="str">
        <f t="shared" si="72"/>
        <v/>
      </c>
      <c r="W43" s="271"/>
      <c r="X43" s="271"/>
      <c r="Y43" s="290">
        <f t="shared" si="73"/>
        <v>1</v>
      </c>
      <c r="Z43" s="290" t="str">
        <f t="shared" si="74"/>
        <v/>
      </c>
      <c r="AA43" s="290">
        <f t="shared" si="75"/>
        <v>1332.3</v>
      </c>
      <c r="AB43" s="290" t="str">
        <f t="shared" si="76"/>
        <v/>
      </c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</row>
    <row r="44" spans="1:48" ht="8.25" customHeight="1">
      <c r="A44" s="234"/>
      <c r="B44" s="235"/>
      <c r="C44" s="236"/>
      <c r="D44" s="237"/>
      <c r="E44" s="237"/>
      <c r="F44" s="237"/>
      <c r="G44" s="238"/>
      <c r="H44" s="295"/>
      <c r="I44" s="295"/>
      <c r="J44" s="295"/>
      <c r="K44" s="295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</row>
    <row r="45" spans="1:48" ht="41.25" customHeight="1">
      <c r="A45" s="217" t="s">
        <v>549</v>
      </c>
      <c r="B45" s="218" t="str">
        <f>VLOOKUP($A45,Orçamento!$A$9:$J$117,4,0)</f>
        <v>BASE DOS BRINQUEDOS - TANQUES DE AREIA</v>
      </c>
      <c r="C45" s="249"/>
      <c r="D45" s="219" t="s">
        <v>586</v>
      </c>
      <c r="E45" s="219" t="s">
        <v>587</v>
      </c>
      <c r="F45" s="220"/>
      <c r="G45" s="221"/>
      <c r="H45" s="293"/>
      <c r="I45" s="284"/>
      <c r="J45" s="285"/>
      <c r="K45" s="286"/>
      <c r="L45" s="282"/>
      <c r="M45" s="271"/>
      <c r="N45" s="288">
        <f>SUM(N46:N51)</f>
        <v>0</v>
      </c>
      <c r="O45" s="287"/>
      <c r="P45" s="288">
        <f>SUM(P46:P51)</f>
        <v>19732.61</v>
      </c>
      <c r="Q45" s="287"/>
      <c r="R45" s="288">
        <f>SUM(R46:R51)</f>
        <v>30230.44</v>
      </c>
      <c r="S45" s="287"/>
      <c r="T45" s="288">
        <f>SUM(T46:T51)</f>
        <v>0</v>
      </c>
      <c r="U45" s="287"/>
      <c r="V45" s="288">
        <f>SUM(V46:V51)</f>
        <v>0</v>
      </c>
      <c r="W45" s="282"/>
      <c r="X45" s="282"/>
      <c r="Y45" s="282"/>
      <c r="Z45" s="282"/>
      <c r="AA45" s="282"/>
      <c r="AB45" s="282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</row>
    <row r="46" spans="1:48" ht="39.950000000000003" customHeight="1">
      <c r="A46" s="228" t="s">
        <v>288</v>
      </c>
      <c r="B46" s="254" t="str">
        <f>VLOOKUP($A46,Orçamento!$A$9:$J$117,4,0)</f>
        <v xml:space="preserve">DRENO COM PEDRA BRITADA </v>
      </c>
      <c r="C46" s="227" t="str">
        <f t="shared" ref="C46:C51" si="77">IF(M46=0,"",CONCATENATE(M46," ",$H46))</f>
        <v/>
      </c>
      <c r="D46" s="231" t="str">
        <f t="shared" ref="D46:D51" si="78">IF(O46=0,"",CONCATENATE(O46," ",$H46))</f>
        <v>1,98 M3</v>
      </c>
      <c r="E46" s="255" t="str">
        <f t="shared" ref="E46:E51" si="79">IF(Q46=0,"",CONCATENATE(Q46," ",$H46))</f>
        <v/>
      </c>
      <c r="F46" s="227" t="str">
        <f t="shared" ref="F46:F51" si="80">IF(S46=0,"",CONCATENATE(S46," ",$H46))</f>
        <v/>
      </c>
      <c r="G46" s="227" t="str">
        <f t="shared" ref="G46:G51" si="81">IF(U46=0,"",CONCATENATE(U46," ",$H46))</f>
        <v/>
      </c>
      <c r="H46" s="294" t="str">
        <f>VLOOKUP($A46,Orçamento!$A$9:$J$117,5,0)</f>
        <v>M3</v>
      </c>
      <c r="I46" s="290">
        <f>VLOOKUP($A46,Orçamento!$A$9:$J$117,6,0)</f>
        <v>1.98</v>
      </c>
      <c r="J46" s="291">
        <f>VLOOKUP($A46,Orçamento!$A$9:$J$117,8,0)</f>
        <v>226.54</v>
      </c>
      <c r="K46" s="291">
        <f>VLOOKUP($A46,Orçamento!$A$9:$J$117,10,0)</f>
        <v>448.54</v>
      </c>
      <c r="L46" s="282"/>
      <c r="M46" s="290"/>
      <c r="N46" s="290" t="str">
        <f t="shared" ref="N46:N51" si="82">IF(M46=0,"",TRUNC($J46*M46,2))</f>
        <v/>
      </c>
      <c r="O46" s="290">
        <f t="shared" ref="O46:O50" si="83">I46</f>
        <v>1.98</v>
      </c>
      <c r="P46" s="290">
        <f t="shared" ref="P46:P51" si="84">IF(O46=0,"",TRUNC($J46*O46,2))</f>
        <v>448.54</v>
      </c>
      <c r="Q46" s="290"/>
      <c r="R46" s="290" t="str">
        <f t="shared" ref="R46:R51" si="85">IF(Q46=0,"",TRUNC($J46*Q46,2))</f>
        <v/>
      </c>
      <c r="S46" s="290"/>
      <c r="T46" s="290" t="str">
        <f t="shared" ref="T46:T51" si="86">IF(S46=0,"",TRUNC($J46*S46,2))</f>
        <v/>
      </c>
      <c r="U46" s="290"/>
      <c r="V46" s="290" t="str">
        <f t="shared" ref="V46:V51" si="87">IF(U46=0,"",TRUNC($J46*U46,2))</f>
        <v/>
      </c>
      <c r="W46" s="271"/>
      <c r="X46" s="271"/>
      <c r="Y46" s="290">
        <f t="shared" ref="Y46:Y51" si="88">SUMIF($M$9:$V$9,$M$9,M46:V46)</f>
        <v>1.98</v>
      </c>
      <c r="Z46" s="290" t="str">
        <f t="shared" ref="Z46:Z51" si="89">IF(Y46=I46,"","FALTA")</f>
        <v/>
      </c>
      <c r="AA46" s="290">
        <f t="shared" ref="AA46:AA51" si="90">SUMIF($M$9:$V$9,$N$9,M46:V46)</f>
        <v>448.54</v>
      </c>
      <c r="AB46" s="290" t="str">
        <f t="shared" ref="AB46:AB51" si="91">IF(AA46=K46,"","FALTA")</f>
        <v/>
      </c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</row>
    <row r="47" spans="1:48" ht="60" customHeight="1">
      <c r="A47" s="228" t="s">
        <v>296</v>
      </c>
      <c r="B47" s="254" t="str">
        <f>VLOOKUP($A47,Orçamento!$A$9:$J$117,4,0)</f>
        <v xml:space="preserve">INC.27 - BASE DE CONCRETO FCK=15,00MPA PARA GUIAS, SARJETAS OU SARJETÕES </v>
      </c>
      <c r="C47" s="227" t="str">
        <f t="shared" si="77"/>
        <v/>
      </c>
      <c r="D47" s="251" t="str">
        <f t="shared" si="78"/>
        <v>2,24 M3</v>
      </c>
      <c r="E47" s="256" t="str">
        <f t="shared" si="79"/>
        <v/>
      </c>
      <c r="F47" s="227" t="str">
        <f t="shared" si="80"/>
        <v/>
      </c>
      <c r="G47" s="227" t="str">
        <f t="shared" si="81"/>
        <v/>
      </c>
      <c r="H47" s="294" t="str">
        <f>VLOOKUP($A47,Orçamento!$A$9:$J$117,5,0)</f>
        <v>M3</v>
      </c>
      <c r="I47" s="290">
        <f>VLOOKUP($A47,Orçamento!$A$9:$J$117,6,0)</f>
        <v>2.2400000000000002</v>
      </c>
      <c r="J47" s="291">
        <f>VLOOKUP($A47,Orçamento!$A$9:$J$117,8,0)</f>
        <v>677.97</v>
      </c>
      <c r="K47" s="291">
        <f>VLOOKUP($A47,Orçamento!$A$9:$J$117,10,0)</f>
        <v>1518.65</v>
      </c>
      <c r="L47" s="282"/>
      <c r="M47" s="290"/>
      <c r="N47" s="290" t="str">
        <f t="shared" si="82"/>
        <v/>
      </c>
      <c r="O47" s="290">
        <f t="shared" si="83"/>
        <v>2.2400000000000002</v>
      </c>
      <c r="P47" s="290">
        <f t="shared" si="84"/>
        <v>1518.65</v>
      </c>
      <c r="Q47" s="290"/>
      <c r="R47" s="290" t="str">
        <f t="shared" si="85"/>
        <v/>
      </c>
      <c r="S47" s="290"/>
      <c r="T47" s="290" t="str">
        <f t="shared" si="86"/>
        <v/>
      </c>
      <c r="U47" s="290"/>
      <c r="V47" s="290" t="str">
        <f t="shared" si="87"/>
        <v/>
      </c>
      <c r="W47" s="271"/>
      <c r="X47" s="271"/>
      <c r="Y47" s="290">
        <f t="shared" si="88"/>
        <v>2.2400000000000002</v>
      </c>
      <c r="Z47" s="290" t="str">
        <f t="shared" si="89"/>
        <v/>
      </c>
      <c r="AA47" s="290">
        <f t="shared" si="90"/>
        <v>1518.65</v>
      </c>
      <c r="AB47" s="290" t="str">
        <f t="shared" si="91"/>
        <v/>
      </c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</row>
    <row r="48" spans="1:48" ht="60" customHeight="1">
      <c r="A48" s="228" t="s">
        <v>312</v>
      </c>
      <c r="B48" s="254" t="str">
        <f>VLOOKUP($A48,Orçamento!$A$9:$J$117,4,0)</f>
        <v xml:space="preserve">LASTRO COM MATERIAL GRANULAR, APLICADO EM PISOS OU LAJES SOBRE SOLO, ESPESSURA DE *5 CM*. AF_01/2024 </v>
      </c>
      <c r="C48" s="227" t="str">
        <f t="shared" si="77"/>
        <v/>
      </c>
      <c r="D48" s="251" t="str">
        <f t="shared" si="78"/>
        <v>19,09 M3</v>
      </c>
      <c r="E48" s="256" t="str">
        <f t="shared" si="79"/>
        <v/>
      </c>
      <c r="F48" s="227" t="str">
        <f t="shared" si="80"/>
        <v/>
      </c>
      <c r="G48" s="227" t="str">
        <f t="shared" si="81"/>
        <v/>
      </c>
      <c r="H48" s="294" t="str">
        <f>VLOOKUP($A48,Orçamento!$A$9:$J$117,5,0)</f>
        <v>M3</v>
      </c>
      <c r="I48" s="290">
        <f>VLOOKUP($A48,Orçamento!$A$9:$J$117,6,0)</f>
        <v>19.09</v>
      </c>
      <c r="J48" s="291">
        <f>VLOOKUP($A48,Orçamento!$A$9:$J$117,8,0)</f>
        <v>269.47000000000003</v>
      </c>
      <c r="K48" s="291">
        <f>VLOOKUP($A48,Orçamento!$A$9:$J$117,10,0)</f>
        <v>5144.18</v>
      </c>
      <c r="L48" s="282"/>
      <c r="M48" s="290"/>
      <c r="N48" s="290" t="str">
        <f t="shared" si="82"/>
        <v/>
      </c>
      <c r="O48" s="290">
        <f t="shared" si="83"/>
        <v>19.09</v>
      </c>
      <c r="P48" s="290">
        <f t="shared" si="84"/>
        <v>5144.18</v>
      </c>
      <c r="Q48" s="290"/>
      <c r="R48" s="290" t="str">
        <f t="shared" si="85"/>
        <v/>
      </c>
      <c r="S48" s="290"/>
      <c r="T48" s="290" t="str">
        <f t="shared" si="86"/>
        <v/>
      </c>
      <c r="U48" s="290"/>
      <c r="V48" s="290" t="str">
        <f t="shared" si="87"/>
        <v/>
      </c>
      <c r="W48" s="271"/>
      <c r="X48" s="271"/>
      <c r="Y48" s="290">
        <f t="shared" si="88"/>
        <v>19.09</v>
      </c>
      <c r="Z48" s="290" t="str">
        <f t="shared" si="89"/>
        <v/>
      </c>
      <c r="AA48" s="290">
        <f t="shared" si="90"/>
        <v>5144.18</v>
      </c>
      <c r="AB48" s="290" t="str">
        <f t="shared" si="91"/>
        <v/>
      </c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</row>
    <row r="49" spans="1:48" ht="99.95" customHeight="1">
      <c r="A49" s="228" t="s">
        <v>324</v>
      </c>
      <c r="B49" s="254" t="str">
        <f>VLOOKUP($A49,Orçamento!$A$9:$J$117,4,0)</f>
        <v xml:space="preserve">ASSENTAMENTO DE GUIA (MEIO-FIO) EM TRECHO CURVO, CONFECCIONADA EM CONCRETO PRÉ-FABRICADO, DIMENSÕES 100X15X13X30 CM (COMPRIMENTO X BASE INFERIOR X BASE SUPERIOR X ALTURA). AF_01/2024 </v>
      </c>
      <c r="C49" s="227" t="str">
        <f t="shared" si="77"/>
        <v/>
      </c>
      <c r="D49" s="251" t="str">
        <f t="shared" si="78"/>
        <v>149,23 M</v>
      </c>
      <c r="E49" s="256" t="str">
        <f t="shared" si="79"/>
        <v/>
      </c>
      <c r="F49" s="227" t="str">
        <f t="shared" si="80"/>
        <v/>
      </c>
      <c r="G49" s="227" t="str">
        <f t="shared" si="81"/>
        <v/>
      </c>
      <c r="H49" s="294" t="str">
        <f>VLOOKUP($A49,Orçamento!$A$9:$J$117,5,0)</f>
        <v>M</v>
      </c>
      <c r="I49" s="290">
        <f>VLOOKUP($A49,Orçamento!$A$9:$J$117,6,0)</f>
        <v>149.22999999999999</v>
      </c>
      <c r="J49" s="291">
        <f>VLOOKUP($A49,Orçamento!$A$9:$J$117,8,0)</f>
        <v>66.150000000000006</v>
      </c>
      <c r="K49" s="291">
        <f>VLOOKUP($A49,Orçamento!$A$9:$J$117,10,0)</f>
        <v>9871.56</v>
      </c>
      <c r="L49" s="282"/>
      <c r="M49" s="290"/>
      <c r="N49" s="290" t="str">
        <f t="shared" si="82"/>
        <v/>
      </c>
      <c r="O49" s="290">
        <f t="shared" si="83"/>
        <v>149.22999999999999</v>
      </c>
      <c r="P49" s="290">
        <f t="shared" si="84"/>
        <v>9871.56</v>
      </c>
      <c r="Q49" s="290"/>
      <c r="R49" s="290" t="str">
        <f t="shared" si="85"/>
        <v/>
      </c>
      <c r="S49" s="290"/>
      <c r="T49" s="290" t="str">
        <f t="shared" si="86"/>
        <v/>
      </c>
      <c r="U49" s="290"/>
      <c r="V49" s="290" t="str">
        <f t="shared" si="87"/>
        <v/>
      </c>
      <c r="W49" s="271"/>
      <c r="X49" s="271"/>
      <c r="Y49" s="290">
        <f t="shared" si="88"/>
        <v>149.22999999999999</v>
      </c>
      <c r="Z49" s="290" t="str">
        <f t="shared" si="89"/>
        <v/>
      </c>
      <c r="AA49" s="290">
        <f t="shared" si="90"/>
        <v>9871.56</v>
      </c>
      <c r="AB49" s="290" t="str">
        <f t="shared" si="91"/>
        <v/>
      </c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</row>
    <row r="50" spans="1:48" ht="80.099999999999994" customHeight="1">
      <c r="A50" s="228" t="s">
        <v>337</v>
      </c>
      <c r="B50" s="254" t="str">
        <f>VLOOKUP($A50,Orçamento!$A$9:$J$117,4,0)</f>
        <v xml:space="preserve">IHD.23 - FORNECIMENTO E COLOCAÇÃO DE MANTA GEOTÊXTIL COM RESISTÊNCIA À TRAÇÃO LONGITUDINAL DE 7KN/M E TRAÇÃO TRANSVERSAL DE 6KN/M </v>
      </c>
      <c r="C50" s="257" t="str">
        <f t="shared" si="77"/>
        <v/>
      </c>
      <c r="D50" s="232" t="str">
        <f t="shared" si="78"/>
        <v>381,9 M2</v>
      </c>
      <c r="E50" s="258" t="str">
        <f t="shared" si="79"/>
        <v/>
      </c>
      <c r="F50" s="227" t="str">
        <f t="shared" si="80"/>
        <v/>
      </c>
      <c r="G50" s="227" t="str">
        <f t="shared" si="81"/>
        <v/>
      </c>
      <c r="H50" s="294" t="str">
        <f>VLOOKUP($A50,Orçamento!$A$9:$J$117,5,0)</f>
        <v>M2</v>
      </c>
      <c r="I50" s="290">
        <f>VLOOKUP($A50,Orçamento!$A$9:$J$117,6,0)</f>
        <v>381.9</v>
      </c>
      <c r="J50" s="291">
        <f>VLOOKUP($A50,Orçamento!$A$9:$J$117,8,0)</f>
        <v>7.2</v>
      </c>
      <c r="K50" s="291">
        <f>VLOOKUP($A50,Orçamento!$A$9:$J$117,10,0)</f>
        <v>2749.68</v>
      </c>
      <c r="L50" s="282"/>
      <c r="M50" s="290"/>
      <c r="N50" s="290" t="str">
        <f t="shared" si="82"/>
        <v/>
      </c>
      <c r="O50" s="290">
        <f t="shared" si="83"/>
        <v>381.9</v>
      </c>
      <c r="P50" s="290">
        <f t="shared" si="84"/>
        <v>2749.68</v>
      </c>
      <c r="Q50" s="290"/>
      <c r="R50" s="290" t="str">
        <f t="shared" si="85"/>
        <v/>
      </c>
      <c r="S50" s="290"/>
      <c r="T50" s="290" t="str">
        <f t="shared" si="86"/>
        <v/>
      </c>
      <c r="U50" s="290"/>
      <c r="V50" s="290" t="str">
        <f t="shared" si="87"/>
        <v/>
      </c>
      <c r="W50" s="271"/>
      <c r="X50" s="271"/>
      <c r="Y50" s="290">
        <f t="shared" si="88"/>
        <v>381.9</v>
      </c>
      <c r="Z50" s="290" t="str">
        <f t="shared" si="89"/>
        <v/>
      </c>
      <c r="AA50" s="290">
        <f t="shared" si="90"/>
        <v>2749.68</v>
      </c>
      <c r="AB50" s="290" t="str">
        <f t="shared" si="91"/>
        <v/>
      </c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</row>
    <row r="51" spans="1:48" ht="60" customHeight="1">
      <c r="A51" s="228" t="s">
        <v>344</v>
      </c>
      <c r="B51" s="254" t="str">
        <f>VLOOKUP($A51,Orçamento!$A$9:$J$117,4,0)</f>
        <v xml:space="preserve">RV.11 - TANQUE DE AREIA - GENÉRICO - FORNECIMENTO E APLICAÇÃO DE AREIA LAVADA </v>
      </c>
      <c r="C51" s="227" t="str">
        <f t="shared" si="77"/>
        <v/>
      </c>
      <c r="D51" s="227" t="str">
        <f t="shared" si="78"/>
        <v/>
      </c>
      <c r="E51" s="250" t="str">
        <f t="shared" si="79"/>
        <v>114,57 M3</v>
      </c>
      <c r="F51" s="227" t="str">
        <f t="shared" si="80"/>
        <v/>
      </c>
      <c r="G51" s="227" t="str">
        <f t="shared" si="81"/>
        <v/>
      </c>
      <c r="H51" s="294" t="str">
        <f>VLOOKUP($A51,Orçamento!$A$9:$J$117,5,0)</f>
        <v>M3</v>
      </c>
      <c r="I51" s="290">
        <f>VLOOKUP($A51,Orçamento!$A$9:$J$117,6,0)</f>
        <v>114.57</v>
      </c>
      <c r="J51" s="291">
        <f>VLOOKUP($A51,Orçamento!$A$9:$J$117,8,0)</f>
        <v>263.86</v>
      </c>
      <c r="K51" s="291">
        <f>VLOOKUP($A51,Orçamento!$A$9:$J$117,10,0)</f>
        <v>30230.44</v>
      </c>
      <c r="L51" s="282"/>
      <c r="M51" s="290"/>
      <c r="N51" s="290" t="str">
        <f t="shared" si="82"/>
        <v/>
      </c>
      <c r="O51" s="290"/>
      <c r="P51" s="290" t="str">
        <f t="shared" si="84"/>
        <v/>
      </c>
      <c r="Q51" s="290">
        <f>I51</f>
        <v>114.57</v>
      </c>
      <c r="R51" s="290">
        <f t="shared" si="85"/>
        <v>30230.44</v>
      </c>
      <c r="S51" s="290"/>
      <c r="T51" s="290" t="str">
        <f t="shared" si="86"/>
        <v/>
      </c>
      <c r="U51" s="290"/>
      <c r="V51" s="290" t="str">
        <f t="shared" si="87"/>
        <v/>
      </c>
      <c r="W51" s="271"/>
      <c r="X51" s="271"/>
      <c r="Y51" s="290">
        <f t="shared" si="88"/>
        <v>114.57</v>
      </c>
      <c r="Z51" s="290" t="str">
        <f t="shared" si="89"/>
        <v/>
      </c>
      <c r="AA51" s="290">
        <f t="shared" si="90"/>
        <v>30230.44</v>
      </c>
      <c r="AB51" s="290" t="str">
        <f t="shared" si="91"/>
        <v/>
      </c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</row>
    <row r="52" spans="1:48" ht="41.25" customHeight="1">
      <c r="A52" s="217" t="s">
        <v>653</v>
      </c>
      <c r="B52" s="218" t="str">
        <f>VLOOKUP($A52,Orçamento!$A$9:$J$117,4,0)</f>
        <v>EQUIPAMENTOS NOVOS - BRINQUEDO PNE E PLACA</v>
      </c>
      <c r="C52" s="249"/>
      <c r="D52" s="219" t="s">
        <v>668</v>
      </c>
      <c r="E52" s="219" t="s">
        <v>669</v>
      </c>
      <c r="F52" s="220"/>
      <c r="G52" s="221"/>
      <c r="H52" s="293"/>
      <c r="I52" s="284"/>
      <c r="J52" s="285"/>
      <c r="K52" s="286"/>
      <c r="L52" s="282"/>
      <c r="M52" s="271"/>
      <c r="N52" s="288">
        <f>SUM(N53:N59)</f>
        <v>0</v>
      </c>
      <c r="O52" s="287"/>
      <c r="P52" s="288">
        <f>SUM(P53:P59)</f>
        <v>2906.8199999999997</v>
      </c>
      <c r="Q52" s="287"/>
      <c r="R52" s="288">
        <f>SUM(R53:R59)</f>
        <v>9447.35</v>
      </c>
      <c r="S52" s="287"/>
      <c r="T52" s="288">
        <f>SUM(T53:T59)</f>
        <v>0</v>
      </c>
      <c r="U52" s="287"/>
      <c r="V52" s="288">
        <f>SUM(V53:V59)</f>
        <v>0</v>
      </c>
      <c r="W52" s="282"/>
      <c r="X52" s="282"/>
      <c r="Y52" s="282"/>
      <c r="Z52" s="282"/>
      <c r="AA52" s="282"/>
      <c r="AB52" s="282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</row>
    <row r="53" spans="1:48" ht="80.099999999999994" customHeight="1">
      <c r="A53" s="228" t="s">
        <v>350</v>
      </c>
      <c r="B53" s="254" t="str">
        <f>VLOOKUP($A53,Orçamento!$A$9:$J$117,4,0)</f>
        <v xml:space="preserve">FABRICAÇÃO, MONTAGEM E DESMONTAGEM DE FORMA PARA RADIER, PISO DE CONCRETO OU LAJE SOBRE SOLO, EM MADEIRA SERRADA, 4 UTILIZAÇÕES. AF_07/2026 </v>
      </c>
      <c r="C53" s="227" t="str">
        <f t="shared" ref="C53:C59" si="92">IF(M53=0,"",CONCATENATE(M53," ",$H53))</f>
        <v/>
      </c>
      <c r="D53" s="231" t="str">
        <f t="shared" ref="D53:D59" si="93">IF(O53=0,"",CONCATENATE(O53," ",$H53))</f>
        <v>2,36 M2</v>
      </c>
      <c r="E53" s="255" t="str">
        <f t="shared" ref="E53:E59" si="94">IF(Q53=0,"",CONCATENATE(Q53," ",$H53))</f>
        <v/>
      </c>
      <c r="F53" s="227" t="str">
        <f t="shared" ref="F53:F59" si="95">IF(S53=0,"",CONCATENATE(S53," ",$H53))</f>
        <v/>
      </c>
      <c r="G53" s="227" t="str">
        <f t="shared" ref="G53:G59" si="96">IF(U53=0,"",CONCATENATE(U53," ",$H53))</f>
        <v/>
      </c>
      <c r="H53" s="294" t="str">
        <f>VLOOKUP($A53,Orçamento!$A$9:$J$117,5,0)</f>
        <v>M2</v>
      </c>
      <c r="I53" s="290">
        <f>VLOOKUP($A53,Orçamento!$A$9:$J$117,6,0)</f>
        <v>2.36</v>
      </c>
      <c r="J53" s="291">
        <f>VLOOKUP($A53,Orçamento!$A$9:$J$117,8,0)</f>
        <v>168.57</v>
      </c>
      <c r="K53" s="291">
        <f>VLOOKUP($A53,Orçamento!$A$9:$J$117,10,0)</f>
        <v>397.82</v>
      </c>
      <c r="L53" s="282"/>
      <c r="M53" s="290"/>
      <c r="N53" s="290" t="str">
        <f t="shared" ref="N53:N59" si="97">IF(M53=0,"",TRUNC($J53*M53,2))</f>
        <v/>
      </c>
      <c r="O53" s="290">
        <f t="shared" ref="O53:O57" si="98">I53</f>
        <v>2.36</v>
      </c>
      <c r="P53" s="290">
        <f t="shared" ref="P53:P59" si="99">IF(O53=0,"",TRUNC($J53*O53,2))</f>
        <v>397.82</v>
      </c>
      <c r="Q53" s="290"/>
      <c r="R53" s="290" t="str">
        <f t="shared" ref="R53:R59" si="100">IF(Q53=0,"",TRUNC($J53*Q53,2))</f>
        <v/>
      </c>
      <c r="S53" s="290"/>
      <c r="T53" s="290" t="str">
        <f t="shared" ref="T53:T59" si="101">IF(S53=0,"",TRUNC($J53*S53,2))</f>
        <v/>
      </c>
      <c r="U53" s="290"/>
      <c r="V53" s="290" t="str">
        <f t="shared" ref="V53:V59" si="102">IF(U53=0,"",TRUNC($J53*U53,2))</f>
        <v/>
      </c>
      <c r="W53" s="271"/>
      <c r="X53" s="271"/>
      <c r="Y53" s="290">
        <f t="shared" ref="Y53:Y59" si="103">SUMIF($M$9:$V$9,$M$9,M53:V53)</f>
        <v>2.36</v>
      </c>
      <c r="Z53" s="290" t="str">
        <f t="shared" ref="Z53:Z59" si="104">IF(Y53=I53,"","FALTA")</f>
        <v/>
      </c>
      <c r="AA53" s="290">
        <f t="shared" ref="AA53:AA59" si="105">SUMIF($M$9:$V$9,$N$9,M53:V53)</f>
        <v>397.82</v>
      </c>
      <c r="AB53" s="290" t="str">
        <f t="shared" ref="AB53:AB59" si="106">IF(AA53=K53,"","FALTA")</f>
        <v/>
      </c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</row>
    <row r="54" spans="1:48" ht="60" customHeight="1">
      <c r="A54" s="228" t="s">
        <v>377</v>
      </c>
      <c r="B54" s="254" t="str">
        <f>VLOOKUP($A54,Orçamento!$A$9:$J$117,4,0)</f>
        <v xml:space="preserve">LASTRO COM MATERIAL GRANULAR, APLICADO EM PISOS OU LAJES SOBRE SOLO, ESPESSURA DE *5 CM*. AF_01/2024 </v>
      </c>
      <c r="C54" s="227" t="str">
        <f t="shared" si="92"/>
        <v/>
      </c>
      <c r="D54" s="251" t="str">
        <f t="shared" si="93"/>
        <v>0,98 M3</v>
      </c>
      <c r="E54" s="256" t="str">
        <f t="shared" si="94"/>
        <v/>
      </c>
      <c r="F54" s="227" t="str">
        <f t="shared" si="95"/>
        <v/>
      </c>
      <c r="G54" s="227" t="str">
        <f t="shared" si="96"/>
        <v/>
      </c>
      <c r="H54" s="294" t="str">
        <f>VLOOKUP($A54,Orçamento!$A$9:$J$117,5,0)</f>
        <v>M3</v>
      </c>
      <c r="I54" s="290">
        <f>VLOOKUP($A54,Orçamento!$A$9:$J$117,6,0)</f>
        <v>0.98</v>
      </c>
      <c r="J54" s="291">
        <f>VLOOKUP($A54,Orçamento!$A$9:$J$117,8,0)</f>
        <v>269.47000000000003</v>
      </c>
      <c r="K54" s="291">
        <f>VLOOKUP($A54,Orçamento!$A$9:$J$117,10,0)</f>
        <v>264.08</v>
      </c>
      <c r="L54" s="282"/>
      <c r="M54" s="290"/>
      <c r="N54" s="290" t="str">
        <f t="shared" si="97"/>
        <v/>
      </c>
      <c r="O54" s="290">
        <f t="shared" si="98"/>
        <v>0.98</v>
      </c>
      <c r="P54" s="290">
        <f t="shared" si="99"/>
        <v>264.08</v>
      </c>
      <c r="Q54" s="290"/>
      <c r="R54" s="290" t="str">
        <f t="shared" si="100"/>
        <v/>
      </c>
      <c r="S54" s="290"/>
      <c r="T54" s="290" t="str">
        <f t="shared" si="101"/>
        <v/>
      </c>
      <c r="U54" s="290"/>
      <c r="V54" s="290" t="str">
        <f t="shared" si="102"/>
        <v/>
      </c>
      <c r="W54" s="271"/>
      <c r="X54" s="271"/>
      <c r="Y54" s="290">
        <f t="shared" si="103"/>
        <v>0.98</v>
      </c>
      <c r="Z54" s="290" t="str">
        <f t="shared" si="104"/>
        <v/>
      </c>
      <c r="AA54" s="290">
        <f t="shared" si="105"/>
        <v>264.08</v>
      </c>
      <c r="AB54" s="290" t="str">
        <f t="shared" si="106"/>
        <v/>
      </c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</row>
    <row r="55" spans="1:48" ht="60" customHeight="1">
      <c r="A55" s="228" t="s">
        <v>379</v>
      </c>
      <c r="B55" s="254" t="str">
        <f>VLOOKUP($A55,Orçamento!$A$9:$J$117,4,0)</f>
        <v xml:space="preserve">ARMAÇÃO PARA EXECUÇÃO DE RADIER, PISO DE CONCRETO OU LAJE SOBRE SOLO, COM USO DE TELA Q-92. AF_07/2026 </v>
      </c>
      <c r="C55" s="227" t="str">
        <f t="shared" si="92"/>
        <v/>
      </c>
      <c r="D55" s="251" t="str">
        <f t="shared" si="93"/>
        <v>29,06 KG</v>
      </c>
      <c r="E55" s="256" t="str">
        <f t="shared" si="94"/>
        <v/>
      </c>
      <c r="F55" s="227" t="str">
        <f t="shared" si="95"/>
        <v/>
      </c>
      <c r="G55" s="227" t="str">
        <f t="shared" si="96"/>
        <v/>
      </c>
      <c r="H55" s="294" t="str">
        <f>VLOOKUP($A55,Orçamento!$A$9:$J$117,5,0)</f>
        <v>KG</v>
      </c>
      <c r="I55" s="290">
        <f>VLOOKUP($A55,Orçamento!$A$9:$J$117,6,0)</f>
        <v>29.06</v>
      </c>
      <c r="J55" s="291">
        <f>VLOOKUP($A55,Orçamento!$A$9:$J$117,8,0)</f>
        <v>18.41</v>
      </c>
      <c r="K55" s="291">
        <f>VLOOKUP($A55,Orçamento!$A$9:$J$117,10,0)</f>
        <v>534.99</v>
      </c>
      <c r="L55" s="282"/>
      <c r="M55" s="290"/>
      <c r="N55" s="290" t="str">
        <f t="shared" si="97"/>
        <v/>
      </c>
      <c r="O55" s="290">
        <f t="shared" si="98"/>
        <v>29.06</v>
      </c>
      <c r="P55" s="290">
        <f t="shared" si="99"/>
        <v>534.99</v>
      </c>
      <c r="Q55" s="290"/>
      <c r="R55" s="290" t="str">
        <f t="shared" si="100"/>
        <v/>
      </c>
      <c r="S55" s="290"/>
      <c r="T55" s="290" t="str">
        <f t="shared" si="101"/>
        <v/>
      </c>
      <c r="U55" s="290"/>
      <c r="V55" s="290" t="str">
        <f t="shared" si="102"/>
        <v/>
      </c>
      <c r="W55" s="271"/>
      <c r="X55" s="271"/>
      <c r="Y55" s="290">
        <f t="shared" si="103"/>
        <v>29.06</v>
      </c>
      <c r="Z55" s="290" t="str">
        <f t="shared" si="104"/>
        <v/>
      </c>
      <c r="AA55" s="290">
        <f t="shared" si="105"/>
        <v>534.99</v>
      </c>
      <c r="AB55" s="290" t="str">
        <f t="shared" si="106"/>
        <v/>
      </c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</row>
    <row r="56" spans="1:48" ht="80.099999999999994" customHeight="1">
      <c r="A56" s="228" t="s">
        <v>399</v>
      </c>
      <c r="B56" s="254" t="str">
        <f>VLOOKUP($A56,Orçamento!$A$9:$J$117,4,0)</f>
        <v xml:space="preserve">CONCRETAGEM DE RADIER, PISO OU LAJE SOBRE SOLO, FCK 30 MPA - LANÇAMENTO, ADENSAMENTO E ACABAMENTO. AF_07/2026 </v>
      </c>
      <c r="C56" s="227" t="str">
        <f t="shared" si="92"/>
        <v/>
      </c>
      <c r="D56" s="251" t="str">
        <f t="shared" si="93"/>
        <v>1,96 M3</v>
      </c>
      <c r="E56" s="256" t="str">
        <f t="shared" si="94"/>
        <v/>
      </c>
      <c r="F56" s="227" t="str">
        <f t="shared" si="95"/>
        <v/>
      </c>
      <c r="G56" s="227" t="str">
        <f t="shared" si="96"/>
        <v/>
      </c>
      <c r="H56" s="294" t="str">
        <f>VLOOKUP($A56,Orçamento!$A$9:$J$117,5,0)</f>
        <v>M3</v>
      </c>
      <c r="I56" s="290">
        <f>VLOOKUP($A56,Orçamento!$A$9:$J$117,6,0)</f>
        <v>1.96</v>
      </c>
      <c r="J56" s="291">
        <f>VLOOKUP($A56,Orçamento!$A$9:$J$117,8,0)</f>
        <v>796.04</v>
      </c>
      <c r="K56" s="291">
        <f>VLOOKUP($A56,Orçamento!$A$9:$J$117,10,0)</f>
        <v>1560.23</v>
      </c>
      <c r="L56" s="282"/>
      <c r="M56" s="290"/>
      <c r="N56" s="290" t="str">
        <f t="shared" si="97"/>
        <v/>
      </c>
      <c r="O56" s="290">
        <f t="shared" si="98"/>
        <v>1.96</v>
      </c>
      <c r="P56" s="290">
        <f t="shared" si="99"/>
        <v>1560.23</v>
      </c>
      <c r="Q56" s="290"/>
      <c r="R56" s="290" t="str">
        <f t="shared" si="100"/>
        <v/>
      </c>
      <c r="S56" s="290"/>
      <c r="T56" s="290" t="str">
        <f t="shared" si="101"/>
        <v/>
      </c>
      <c r="U56" s="290"/>
      <c r="V56" s="290" t="str">
        <f t="shared" si="102"/>
        <v/>
      </c>
      <c r="W56" s="271"/>
      <c r="X56" s="271"/>
      <c r="Y56" s="290">
        <f t="shared" si="103"/>
        <v>1.96</v>
      </c>
      <c r="Z56" s="290" t="str">
        <f t="shared" si="104"/>
        <v/>
      </c>
      <c r="AA56" s="290">
        <f t="shared" si="105"/>
        <v>1560.23</v>
      </c>
      <c r="AB56" s="290" t="str">
        <f t="shared" si="106"/>
        <v/>
      </c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</row>
    <row r="57" spans="1:48" ht="60" customHeight="1">
      <c r="A57" s="228" t="s">
        <v>414</v>
      </c>
      <c r="B57" s="254" t="str">
        <f>VLOOKUP($A57,Orçamento!$A$9:$J$117,4,0)</f>
        <v xml:space="preserve">CORTE DE JUNTA DE DILATAÇÃO, COM SERRA DE DISCO DIAMANTADO PARA PISOS </v>
      </c>
      <c r="C57" s="257" t="str">
        <f t="shared" si="92"/>
        <v/>
      </c>
      <c r="D57" s="232" t="str">
        <f t="shared" si="93"/>
        <v>10 M</v>
      </c>
      <c r="E57" s="258" t="str">
        <f t="shared" si="94"/>
        <v/>
      </c>
      <c r="F57" s="227" t="str">
        <f t="shared" si="95"/>
        <v/>
      </c>
      <c r="G57" s="227" t="str">
        <f t="shared" si="96"/>
        <v/>
      </c>
      <c r="H57" s="294" t="str">
        <f>VLOOKUP($A57,Orçamento!$A$9:$J$117,5,0)</f>
        <v>M</v>
      </c>
      <c r="I57" s="290">
        <f>VLOOKUP($A57,Orçamento!$A$9:$J$117,6,0)</f>
        <v>10</v>
      </c>
      <c r="J57" s="291">
        <f>VLOOKUP($A57,Orçamento!$A$9:$J$117,8,0)</f>
        <v>14.97</v>
      </c>
      <c r="K57" s="291">
        <f>VLOOKUP($A57,Orçamento!$A$9:$J$117,10,0)</f>
        <v>149.69999999999999</v>
      </c>
      <c r="L57" s="282"/>
      <c r="M57" s="290"/>
      <c r="N57" s="290" t="str">
        <f t="shared" si="97"/>
        <v/>
      </c>
      <c r="O57" s="290">
        <f t="shared" si="98"/>
        <v>10</v>
      </c>
      <c r="P57" s="290">
        <f t="shared" si="99"/>
        <v>149.69999999999999</v>
      </c>
      <c r="Q57" s="290"/>
      <c r="R57" s="290" t="str">
        <f t="shared" si="100"/>
        <v/>
      </c>
      <c r="S57" s="290"/>
      <c r="T57" s="290" t="str">
        <f t="shared" si="101"/>
        <v/>
      </c>
      <c r="U57" s="290"/>
      <c r="V57" s="290" t="str">
        <f t="shared" si="102"/>
        <v/>
      </c>
      <c r="W57" s="271"/>
      <c r="X57" s="271"/>
      <c r="Y57" s="290">
        <f t="shared" si="103"/>
        <v>10</v>
      </c>
      <c r="Z57" s="290" t="str">
        <f t="shared" si="104"/>
        <v/>
      </c>
      <c r="AA57" s="290">
        <f t="shared" si="105"/>
        <v>149.69999999999999</v>
      </c>
      <c r="AB57" s="290" t="str">
        <f t="shared" si="106"/>
        <v/>
      </c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</row>
    <row r="58" spans="1:48" ht="39.950000000000003" customHeight="1">
      <c r="A58" s="228" t="s">
        <v>421</v>
      </c>
      <c r="B58" s="254" t="str">
        <f>VLOOKUP($A58,Orçamento!$A$9:$J$117,4,0)</f>
        <v xml:space="preserve">GANGORRA ADAPTADA PARA CADEIRANTE – 1,50 X 3,00 M </v>
      </c>
      <c r="C58" s="227" t="str">
        <f t="shared" si="92"/>
        <v/>
      </c>
      <c r="D58" s="227" t="str">
        <f t="shared" si="93"/>
        <v/>
      </c>
      <c r="E58" s="231" t="str">
        <f t="shared" si="94"/>
        <v>1 UN.</v>
      </c>
      <c r="F58" s="227" t="str">
        <f t="shared" si="95"/>
        <v/>
      </c>
      <c r="G58" s="227" t="str">
        <f t="shared" si="96"/>
        <v/>
      </c>
      <c r="H58" s="294" t="str">
        <f>VLOOKUP($A58,Orçamento!$A$9:$J$117,5,0)</f>
        <v>UN.</v>
      </c>
      <c r="I58" s="290">
        <f>VLOOKUP($A58,Orçamento!$A$9:$J$117,6,0)</f>
        <v>1</v>
      </c>
      <c r="J58" s="291">
        <f>VLOOKUP($A58,Orçamento!$A$9:$J$117,8,0)</f>
        <v>6701.99</v>
      </c>
      <c r="K58" s="291">
        <f>VLOOKUP($A58,Orçamento!$A$9:$J$117,10,0)</f>
        <v>6701.99</v>
      </c>
      <c r="L58" s="282"/>
      <c r="M58" s="290"/>
      <c r="N58" s="290" t="str">
        <f t="shared" si="97"/>
        <v/>
      </c>
      <c r="O58" s="290"/>
      <c r="P58" s="290" t="str">
        <f t="shared" si="99"/>
        <v/>
      </c>
      <c r="Q58" s="290">
        <f t="shared" ref="Q58:Q59" si="107">I58</f>
        <v>1</v>
      </c>
      <c r="R58" s="290">
        <f t="shared" si="100"/>
        <v>6701.99</v>
      </c>
      <c r="S58" s="290"/>
      <c r="T58" s="290" t="str">
        <f t="shared" si="101"/>
        <v/>
      </c>
      <c r="U58" s="290"/>
      <c r="V58" s="290" t="str">
        <f t="shared" si="102"/>
        <v/>
      </c>
      <c r="W58" s="271"/>
      <c r="X58" s="271"/>
      <c r="Y58" s="290">
        <f t="shared" si="103"/>
        <v>1</v>
      </c>
      <c r="Z58" s="290" t="str">
        <f t="shared" si="104"/>
        <v/>
      </c>
      <c r="AA58" s="290">
        <f t="shared" si="105"/>
        <v>6701.99</v>
      </c>
      <c r="AB58" s="290" t="str">
        <f t="shared" si="106"/>
        <v/>
      </c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</row>
    <row r="59" spans="1:48" ht="99.95" customHeight="1">
      <c r="A59" s="228" t="s">
        <v>443</v>
      </c>
      <c r="B59" s="254" t="str">
        <f>VLOOKUP($A59,Orçamento!$A$9:$J$117,4,0)</f>
        <v xml:space="preserve">INSTALAÇÃO DE PLACA ORIENTATIVA SOBRE EXERCÍCIOS, 2,00M X 1,00M, EM TUBO DE AÇO CARBONO - PARA ACADEMIA AO AR LIVRE / ACADEMIA DA TERCEIRA IDADE - ATI, INSTALADO SOBRE SOLO. AF_10/2021 </v>
      </c>
      <c r="C59" s="227" t="str">
        <f t="shared" si="92"/>
        <v/>
      </c>
      <c r="D59" s="227" t="str">
        <f t="shared" si="93"/>
        <v/>
      </c>
      <c r="E59" s="232" t="str">
        <f t="shared" si="94"/>
        <v>1 UN</v>
      </c>
      <c r="F59" s="227" t="str">
        <f t="shared" si="95"/>
        <v/>
      </c>
      <c r="G59" s="227" t="str">
        <f t="shared" si="96"/>
        <v/>
      </c>
      <c r="H59" s="294" t="str">
        <f>VLOOKUP($A59,Orçamento!$A$9:$J$117,5,0)</f>
        <v>UN</v>
      </c>
      <c r="I59" s="290">
        <f>VLOOKUP($A59,Orçamento!$A$9:$J$117,6,0)</f>
        <v>1</v>
      </c>
      <c r="J59" s="291">
        <f>VLOOKUP($A59,Orçamento!$A$9:$J$117,8,0)</f>
        <v>2745.36</v>
      </c>
      <c r="K59" s="291">
        <f>VLOOKUP($A59,Orçamento!$A$9:$J$117,10,0)</f>
        <v>2745.36</v>
      </c>
      <c r="L59" s="282"/>
      <c r="M59" s="290"/>
      <c r="N59" s="290" t="str">
        <f t="shared" si="97"/>
        <v/>
      </c>
      <c r="O59" s="290"/>
      <c r="P59" s="290" t="str">
        <f t="shared" si="99"/>
        <v/>
      </c>
      <c r="Q59" s="290">
        <f t="shared" si="107"/>
        <v>1</v>
      </c>
      <c r="R59" s="290">
        <f t="shared" si="100"/>
        <v>2745.36</v>
      </c>
      <c r="S59" s="290"/>
      <c r="T59" s="290" t="str">
        <f t="shared" si="101"/>
        <v/>
      </c>
      <c r="U59" s="290"/>
      <c r="V59" s="290" t="str">
        <f t="shared" si="102"/>
        <v/>
      </c>
      <c r="W59" s="271"/>
      <c r="X59" s="271"/>
      <c r="Y59" s="290">
        <f t="shared" si="103"/>
        <v>1</v>
      </c>
      <c r="Z59" s="290" t="str">
        <f t="shared" si="104"/>
        <v/>
      </c>
      <c r="AA59" s="290">
        <f t="shared" si="105"/>
        <v>2745.36</v>
      </c>
      <c r="AB59" s="290" t="str">
        <f t="shared" si="106"/>
        <v/>
      </c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</row>
    <row r="60" spans="1:48" ht="8.25" customHeight="1">
      <c r="A60" s="234"/>
      <c r="B60" s="235"/>
      <c r="C60" s="259"/>
      <c r="D60" s="237"/>
      <c r="E60" s="236"/>
      <c r="F60" s="237"/>
      <c r="G60" s="238"/>
      <c r="H60" s="295"/>
      <c r="I60" s="295"/>
      <c r="J60" s="295"/>
      <c r="K60" s="295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</row>
    <row r="61" spans="1:48" ht="41.25" customHeight="1">
      <c r="A61" s="244">
        <v>4</v>
      </c>
      <c r="B61" s="245" t="str">
        <f>VLOOKUP($A61,Orçamento!$A$9:$J$117,4,0)</f>
        <v>REVITALIZAÇÃO QUIOSQUE</v>
      </c>
      <c r="C61" s="246"/>
      <c r="D61" s="246"/>
      <c r="E61" s="246"/>
      <c r="F61" s="247"/>
      <c r="G61" s="248"/>
      <c r="H61" s="212"/>
      <c r="I61" s="279"/>
      <c r="J61" s="211"/>
      <c r="K61" s="216"/>
      <c r="L61" s="280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82"/>
      <c r="X61" s="282"/>
      <c r="Y61" s="282"/>
      <c r="Z61" s="282"/>
      <c r="AA61" s="282"/>
      <c r="AB61" s="282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</row>
    <row r="62" spans="1:48" ht="41.25" customHeight="1">
      <c r="A62" s="217" t="s">
        <v>757</v>
      </c>
      <c r="B62" s="218" t="str">
        <f>VLOOKUP($A62,Orçamento!$A$9:$J$117,4,0)</f>
        <v>MOBILIZAÇÃO</v>
      </c>
      <c r="C62" s="249"/>
      <c r="D62" s="219" t="s">
        <v>760</v>
      </c>
      <c r="E62" s="249"/>
      <c r="F62" s="220"/>
      <c r="G62" s="221"/>
      <c r="H62" s="283"/>
      <c r="I62" s="284"/>
      <c r="J62" s="285"/>
      <c r="K62" s="286"/>
      <c r="L62" s="282"/>
      <c r="M62" s="287"/>
      <c r="N62" s="288">
        <f>SUM(N63:N64)</f>
        <v>0</v>
      </c>
      <c r="O62" s="287"/>
      <c r="P62" s="288">
        <f>SUM(P63:P64)</f>
        <v>215.04</v>
      </c>
      <c r="Q62" s="287"/>
      <c r="R62" s="288">
        <f>SUM(R63:R64)</f>
        <v>0</v>
      </c>
      <c r="S62" s="287"/>
      <c r="T62" s="288">
        <f>SUM(T63:T64)</f>
        <v>0</v>
      </c>
      <c r="U62" s="287"/>
      <c r="V62" s="288">
        <f>SUM(V63:V64)</f>
        <v>0</v>
      </c>
      <c r="W62" s="282"/>
      <c r="X62" s="282"/>
      <c r="Y62" s="282"/>
      <c r="Z62" s="282"/>
      <c r="AA62" s="282"/>
      <c r="AB62" s="282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</row>
    <row r="63" spans="1:48" ht="60" customHeight="1">
      <c r="A63" s="228" t="s">
        <v>460</v>
      </c>
      <c r="B63" s="254" t="str">
        <f>VLOOKUP($A63,Orçamento!$A$9:$J$117,4,0)</f>
        <v xml:space="preserve">MONTAGEM E DESMONTAGEM DE ANDAIME TORRE METÁLICA COM ALTURA ATÉ 10 M </v>
      </c>
      <c r="C63" s="227" t="str">
        <f t="shared" ref="C63:C64" si="108">IF(M63=0,"",CONCATENATE(M63," ",$H63))</f>
        <v/>
      </c>
      <c r="D63" s="231" t="str">
        <f t="shared" ref="D63:D64" si="109">IF(O63=0,"",CONCATENATE(O63," ",$H63))</f>
        <v>4 M</v>
      </c>
      <c r="E63" s="227" t="str">
        <f t="shared" ref="E63:E64" si="110">IF(Q63=0,"",CONCATENATE(Q63," ",$H63))</f>
        <v/>
      </c>
      <c r="F63" s="227" t="str">
        <f t="shared" ref="F63:F64" si="111">IF(S63=0,"",CONCATENATE(S63," ",$H63))</f>
        <v/>
      </c>
      <c r="G63" s="227" t="str">
        <f t="shared" ref="G63:G64" si="112">IF(U63=0,"",CONCATENATE(U63," ",$H63))</f>
        <v/>
      </c>
      <c r="H63" s="296" t="str">
        <f>VLOOKUP($A63,Orçamento!$A$9:$J$117,5,0)</f>
        <v>M</v>
      </c>
      <c r="I63" s="297">
        <f>VLOOKUP($A63,Orçamento!$A$9:$J$117,6,0)</f>
        <v>4</v>
      </c>
      <c r="J63" s="298">
        <f>VLOOKUP($A63,Orçamento!$A$9:$J$117,8,0)</f>
        <v>17.96</v>
      </c>
      <c r="K63" s="298">
        <f>VLOOKUP($A63,Orçamento!$A$9:$J$117,10,0)</f>
        <v>71.84</v>
      </c>
      <c r="L63" s="282"/>
      <c r="M63" s="290"/>
      <c r="N63" s="290" t="str">
        <f t="shared" ref="N63:N64" si="113">IF(M63=0,"",TRUNC($J63*M63,2))</f>
        <v/>
      </c>
      <c r="O63" s="290">
        <f t="shared" ref="O63:O64" si="114">I63</f>
        <v>4</v>
      </c>
      <c r="P63" s="290">
        <f t="shared" ref="P63:P64" si="115">IF(O63=0,"",TRUNC($J63*O63,2))</f>
        <v>71.84</v>
      </c>
      <c r="Q63" s="290"/>
      <c r="R63" s="290" t="str">
        <f t="shared" ref="R63:R64" si="116">IF(Q63=0,"",TRUNC($J63*Q63,2))</f>
        <v/>
      </c>
      <c r="S63" s="290"/>
      <c r="T63" s="290" t="str">
        <f t="shared" ref="T63:T64" si="117">IF(S63=0,"",TRUNC($J63*S63,2))</f>
        <v/>
      </c>
      <c r="U63" s="290"/>
      <c r="V63" s="290" t="str">
        <f t="shared" ref="V63:V64" si="118">IF(U63=0,"",TRUNC($J63*U63,2))</f>
        <v/>
      </c>
      <c r="W63" s="271"/>
      <c r="X63" s="271"/>
      <c r="Y63" s="290">
        <f t="shared" ref="Y63:Y64" si="119">SUMIF($M$9:$V$9,$M$9,M63:V63)</f>
        <v>4</v>
      </c>
      <c r="Z63" s="290" t="str">
        <f t="shared" ref="Z63:Z64" si="120">IF(Y63=I63,"","FALTA")</f>
        <v/>
      </c>
      <c r="AA63" s="290">
        <f t="shared" ref="AA63:AA64" si="121">SUMIF($M$9:$V$9,$N$9,M63:V63)</f>
        <v>71.84</v>
      </c>
      <c r="AB63" s="290" t="str">
        <f t="shared" ref="AB63:AB64" si="122">IF(AA63=K63,"","FALTA")</f>
        <v/>
      </c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</row>
    <row r="64" spans="1:48" ht="39.950000000000003" customHeight="1">
      <c r="A64" s="228" t="s">
        <v>465</v>
      </c>
      <c r="B64" s="254" t="str">
        <f>VLOOKUP($A64,Orçamento!$A$9:$J$117,4,0)</f>
        <v xml:space="preserve">ANDAIME TORRE METÁLICO (1,5 X 1,5 M) COM PISO METÁLICO </v>
      </c>
      <c r="C64" s="227" t="str">
        <f t="shared" si="108"/>
        <v/>
      </c>
      <c r="D64" s="232" t="str">
        <f t="shared" si="109"/>
        <v>4 MXMES</v>
      </c>
      <c r="E64" s="227" t="str">
        <f t="shared" si="110"/>
        <v/>
      </c>
      <c r="F64" s="227" t="str">
        <f t="shared" si="111"/>
        <v/>
      </c>
      <c r="G64" s="227" t="str">
        <f t="shared" si="112"/>
        <v/>
      </c>
      <c r="H64" s="294" t="str">
        <f>VLOOKUP($A64,Orçamento!$A$9:$J$117,5,0)</f>
        <v>MXMES</v>
      </c>
      <c r="I64" s="290">
        <f>VLOOKUP($A64,Orçamento!$A$9:$J$117,6,0)</f>
        <v>4</v>
      </c>
      <c r="J64" s="291">
        <f>VLOOKUP($A64,Orçamento!$A$9:$J$117,8,0)</f>
        <v>35.799999999999997</v>
      </c>
      <c r="K64" s="291">
        <f>VLOOKUP($A64,Orçamento!$A$9:$J$117,10,0)</f>
        <v>143.19999999999999</v>
      </c>
      <c r="L64" s="282"/>
      <c r="M64" s="290"/>
      <c r="N64" s="290" t="str">
        <f t="shared" si="113"/>
        <v/>
      </c>
      <c r="O64" s="290">
        <f t="shared" si="114"/>
        <v>4</v>
      </c>
      <c r="P64" s="290">
        <f t="shared" si="115"/>
        <v>143.19999999999999</v>
      </c>
      <c r="Q64" s="290"/>
      <c r="R64" s="290" t="str">
        <f t="shared" si="116"/>
        <v/>
      </c>
      <c r="S64" s="290"/>
      <c r="T64" s="290" t="str">
        <f t="shared" si="117"/>
        <v/>
      </c>
      <c r="U64" s="290"/>
      <c r="V64" s="290" t="str">
        <f t="shared" si="118"/>
        <v/>
      </c>
      <c r="W64" s="271"/>
      <c r="X64" s="271"/>
      <c r="Y64" s="290">
        <f t="shared" si="119"/>
        <v>4</v>
      </c>
      <c r="Z64" s="290" t="str">
        <f t="shared" si="120"/>
        <v/>
      </c>
      <c r="AA64" s="290">
        <f t="shared" si="121"/>
        <v>143.19999999999999</v>
      </c>
      <c r="AB64" s="290" t="str">
        <f t="shared" si="122"/>
        <v/>
      </c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</row>
    <row r="65" spans="1:48" ht="8.25" customHeight="1">
      <c r="A65" s="234"/>
      <c r="B65" s="235"/>
      <c r="C65" s="237"/>
      <c r="D65" s="236"/>
      <c r="E65" s="237"/>
      <c r="F65" s="237"/>
      <c r="G65" s="238"/>
      <c r="H65" s="295"/>
      <c r="I65" s="295"/>
      <c r="J65" s="295"/>
      <c r="K65" s="295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</row>
    <row r="66" spans="1:48" ht="41.25" customHeight="1">
      <c r="A66" s="217" t="s">
        <v>794</v>
      </c>
      <c r="B66" s="218" t="str">
        <f>VLOOKUP($A66,Orçamento!$A$9:$J$117,4,0)</f>
        <v>PINTURA COBERTURA</v>
      </c>
      <c r="C66" s="249"/>
      <c r="D66" s="219" t="s">
        <v>795</v>
      </c>
      <c r="E66" s="249"/>
      <c r="F66" s="220"/>
      <c r="G66" s="221"/>
      <c r="H66" s="293"/>
      <c r="I66" s="284"/>
      <c r="J66" s="285"/>
      <c r="K66" s="286"/>
      <c r="L66" s="282"/>
      <c r="M66" s="271"/>
      <c r="N66" s="288">
        <f>SUM(N67:N69)</f>
        <v>0</v>
      </c>
      <c r="O66" s="287"/>
      <c r="P66" s="288">
        <f>SUM(P67:P69)</f>
        <v>5859.85</v>
      </c>
      <c r="Q66" s="287"/>
      <c r="R66" s="288">
        <f>SUM(R67:R69)</f>
        <v>0</v>
      </c>
      <c r="S66" s="287"/>
      <c r="T66" s="288">
        <f>SUM(T67:T69)</f>
        <v>0</v>
      </c>
      <c r="U66" s="287"/>
      <c r="V66" s="288">
        <f>SUM(V67:V69)</f>
        <v>0</v>
      </c>
      <c r="W66" s="282"/>
      <c r="X66" s="282"/>
      <c r="Y66" s="282"/>
      <c r="Z66" s="282"/>
      <c r="AA66" s="282"/>
      <c r="AB66" s="282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</row>
    <row r="67" spans="1:48" ht="60" customHeight="1">
      <c r="A67" s="228" t="s">
        <v>471</v>
      </c>
      <c r="B67" s="254" t="str">
        <f>VLOOKUP($A67,Orçamento!$A$9:$J$117,4,0)</f>
        <v xml:space="preserve">LIXAMENTO MANUAL EM SUPERFÍCIES METÁLICAS EM OBRA. AF_01/2020 </v>
      </c>
      <c r="C67" s="227" t="str">
        <f t="shared" ref="C67:C69" si="123">IF(M67=0,"",CONCATENATE(M67," ",$H67))</f>
        <v/>
      </c>
      <c r="D67" s="231" t="str">
        <f t="shared" ref="D67:D69" si="124">IF(O67=0,"",CONCATENATE(O67," ",$H67))</f>
        <v>82,14 M2</v>
      </c>
      <c r="E67" s="227" t="str">
        <f t="shared" ref="E67:E69" si="125">IF(Q67=0,"",CONCATENATE(Q67," ",$H67))</f>
        <v/>
      </c>
      <c r="F67" s="227" t="str">
        <f t="shared" ref="F67:F69" si="126">IF(S67=0,"",CONCATENATE(S67," ",$H67))</f>
        <v/>
      </c>
      <c r="G67" s="227" t="str">
        <f t="shared" ref="G67:G69" si="127">IF(U67=0,"",CONCATENATE(U67," ",$H67))</f>
        <v/>
      </c>
      <c r="H67" s="294" t="str">
        <f>VLOOKUP($A67,Orçamento!$A$9:$J$117,5,0)</f>
        <v>M2</v>
      </c>
      <c r="I67" s="290">
        <f>VLOOKUP($A67,Orçamento!$A$9:$J$117,6,0)</f>
        <v>82.14</v>
      </c>
      <c r="J67" s="291">
        <f>VLOOKUP($A67,Orçamento!$A$9:$J$117,8,0)</f>
        <v>15.8</v>
      </c>
      <c r="K67" s="291">
        <f>VLOOKUP($A67,Orçamento!$A$9:$J$117,10,0)</f>
        <v>1297.81</v>
      </c>
      <c r="L67" s="282"/>
      <c r="M67" s="290"/>
      <c r="N67" s="290" t="str">
        <f t="shared" ref="N67:N69" si="128">IF(M67=0,"",TRUNC($J67*M67,2))</f>
        <v/>
      </c>
      <c r="O67" s="290">
        <f t="shared" ref="O67:O69" si="129">I67</f>
        <v>82.14</v>
      </c>
      <c r="P67" s="290">
        <f t="shared" ref="P67:P69" si="130">IF(O67=0,"",TRUNC($J67*O67,2))</f>
        <v>1297.81</v>
      </c>
      <c r="Q67" s="290"/>
      <c r="R67" s="290" t="str">
        <f t="shared" ref="R67:R69" si="131">IF(Q67=0,"",TRUNC($J67*Q67,2))</f>
        <v/>
      </c>
      <c r="S67" s="290"/>
      <c r="T67" s="290" t="str">
        <f t="shared" ref="T67:T69" si="132">IF(S67=0,"",TRUNC($J67*S67,2))</f>
        <v/>
      </c>
      <c r="U67" s="290"/>
      <c r="V67" s="290" t="str">
        <f t="shared" ref="V67:V69" si="133">IF(U67=0,"",TRUNC($J67*U67,2))</f>
        <v/>
      </c>
      <c r="W67" s="271"/>
      <c r="X67" s="271"/>
      <c r="Y67" s="290">
        <f t="shared" ref="Y67:Y69" si="134">SUMIF($M$9:$V$9,$M$9,M67:V67)</f>
        <v>82.14</v>
      </c>
      <c r="Z67" s="290" t="str">
        <f t="shared" ref="Z67:Z69" si="135">IF(Y67=I67,"","FALTA")</f>
        <v/>
      </c>
      <c r="AA67" s="290">
        <f t="shared" ref="AA67:AA69" si="136">SUMIF($M$9:$V$9,$N$9,M67:V67)</f>
        <v>1297.81</v>
      </c>
      <c r="AB67" s="290" t="str">
        <f t="shared" ref="AB67:AB69" si="137">IF(AA67=K67,"","FALTA")</f>
        <v/>
      </c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</row>
    <row r="68" spans="1:48" ht="80.099999999999994" customHeight="1">
      <c r="A68" s="228" t="s">
        <v>481</v>
      </c>
      <c r="B68" s="254" t="str">
        <f>VLOOKUP($A68,Orçamento!$A$9:$J$117,4,0)</f>
        <v xml:space="preserve">PINTURA COM TINTA ACRILICA DE FUNDO PULVERIZADA SOBRE SUPERFICIES METALICAS (EXCETO PERFIL) EXECUTADO EM OBRA (POR DEMAO). AF_01/2020 </v>
      </c>
      <c r="C68" s="227" t="str">
        <f t="shared" si="123"/>
        <v/>
      </c>
      <c r="D68" s="251" t="str">
        <f t="shared" si="124"/>
        <v>82,14 M2</v>
      </c>
      <c r="E68" s="253" t="str">
        <f t="shared" si="125"/>
        <v/>
      </c>
      <c r="F68" s="227" t="str">
        <f t="shared" si="126"/>
        <v/>
      </c>
      <c r="G68" s="227" t="str">
        <f t="shared" si="127"/>
        <v/>
      </c>
      <c r="H68" s="294" t="str">
        <f>VLOOKUP($A68,Orçamento!$A$9:$J$117,5,0)</f>
        <v>M2</v>
      </c>
      <c r="I68" s="290">
        <f>VLOOKUP($A68,Orçamento!$A$9:$J$117,6,0)</f>
        <v>82.14</v>
      </c>
      <c r="J68" s="291">
        <f>VLOOKUP($A68,Orçamento!$A$9:$J$117,8,0)</f>
        <v>19.84</v>
      </c>
      <c r="K68" s="291">
        <f>VLOOKUP($A68,Orçamento!$A$9:$J$117,10,0)</f>
        <v>1629.65</v>
      </c>
      <c r="L68" s="282"/>
      <c r="M68" s="290"/>
      <c r="N68" s="290" t="str">
        <f t="shared" si="128"/>
        <v/>
      </c>
      <c r="O68" s="290">
        <f t="shared" si="129"/>
        <v>82.14</v>
      </c>
      <c r="P68" s="290">
        <f t="shared" si="130"/>
        <v>1629.65</v>
      </c>
      <c r="Q68" s="290"/>
      <c r="R68" s="290" t="str">
        <f t="shared" si="131"/>
        <v/>
      </c>
      <c r="S68" s="290"/>
      <c r="T68" s="290" t="str">
        <f t="shared" si="132"/>
        <v/>
      </c>
      <c r="U68" s="290"/>
      <c r="V68" s="290" t="str">
        <f t="shared" si="133"/>
        <v/>
      </c>
      <c r="W68" s="271"/>
      <c r="X68" s="271"/>
      <c r="Y68" s="290">
        <f t="shared" si="134"/>
        <v>82.14</v>
      </c>
      <c r="Z68" s="290" t="str">
        <f t="shared" si="135"/>
        <v/>
      </c>
      <c r="AA68" s="290">
        <f t="shared" si="136"/>
        <v>1629.65</v>
      </c>
      <c r="AB68" s="290" t="str">
        <f t="shared" si="137"/>
        <v/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</row>
    <row r="69" spans="1:48" ht="80.099999999999994" customHeight="1">
      <c r="A69" s="228" t="s">
        <v>494</v>
      </c>
      <c r="B69" s="254" t="str">
        <f>VLOOKUP($A69,Orçamento!$A$9:$J$117,4,0)</f>
        <v xml:space="preserve">PINTURA COM TINTA ACRILICA DE ACABAMENTO PULVERIZADA SOBRE SUPERFICIES METALICAS (EXCETO PERFIL) EXECUTADO EM OBRA (02 DEMAOS). AF_01/2020 </v>
      </c>
      <c r="C69" s="227" t="str">
        <f t="shared" si="123"/>
        <v/>
      </c>
      <c r="D69" s="232" t="str">
        <f t="shared" si="124"/>
        <v>82,14 M2</v>
      </c>
      <c r="E69" s="253" t="str">
        <f t="shared" si="125"/>
        <v/>
      </c>
      <c r="F69" s="227" t="str">
        <f t="shared" si="126"/>
        <v/>
      </c>
      <c r="G69" s="227" t="str">
        <f t="shared" si="127"/>
        <v/>
      </c>
      <c r="H69" s="294" t="str">
        <f>VLOOKUP($A69,Orçamento!$A$9:$J$117,5,0)</f>
        <v>M2</v>
      </c>
      <c r="I69" s="290">
        <f>VLOOKUP($A69,Orçamento!$A$9:$J$117,6,0)</f>
        <v>82.14</v>
      </c>
      <c r="J69" s="291">
        <f>VLOOKUP($A69,Orçamento!$A$9:$J$117,8,0)</f>
        <v>35.700000000000003</v>
      </c>
      <c r="K69" s="291">
        <f>VLOOKUP($A69,Orçamento!$A$9:$J$117,10,0)</f>
        <v>2932.39</v>
      </c>
      <c r="L69" s="282"/>
      <c r="M69" s="290"/>
      <c r="N69" s="290" t="str">
        <f t="shared" si="128"/>
        <v/>
      </c>
      <c r="O69" s="290">
        <f t="shared" si="129"/>
        <v>82.14</v>
      </c>
      <c r="P69" s="290">
        <f t="shared" si="130"/>
        <v>2932.39</v>
      </c>
      <c r="Q69" s="290"/>
      <c r="R69" s="290" t="str">
        <f t="shared" si="131"/>
        <v/>
      </c>
      <c r="S69" s="290"/>
      <c r="T69" s="290" t="str">
        <f t="shared" si="132"/>
        <v/>
      </c>
      <c r="U69" s="290"/>
      <c r="V69" s="290" t="str">
        <f t="shared" si="133"/>
        <v/>
      </c>
      <c r="W69" s="271"/>
      <c r="X69" s="271"/>
      <c r="Y69" s="290">
        <f t="shared" si="134"/>
        <v>82.14</v>
      </c>
      <c r="Z69" s="290" t="str">
        <f t="shared" si="135"/>
        <v/>
      </c>
      <c r="AA69" s="290">
        <f t="shared" si="136"/>
        <v>2932.39</v>
      </c>
      <c r="AB69" s="290" t="str">
        <f t="shared" si="137"/>
        <v/>
      </c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</row>
    <row r="70" spans="1:48" ht="8.25" customHeight="1">
      <c r="A70" s="234"/>
      <c r="B70" s="235"/>
      <c r="C70" s="237"/>
      <c r="D70" s="236"/>
      <c r="E70" s="237"/>
      <c r="F70" s="237"/>
      <c r="G70" s="238"/>
      <c r="H70" s="295"/>
      <c r="I70" s="295"/>
      <c r="J70" s="295"/>
      <c r="K70" s="295"/>
      <c r="L70" s="271"/>
      <c r="M70" s="271"/>
      <c r="N70" s="271"/>
      <c r="O70" s="271"/>
      <c r="P70" s="271"/>
      <c r="Q70" s="271"/>
      <c r="R70" s="271"/>
      <c r="S70" s="271"/>
      <c r="T70" s="271"/>
      <c r="U70" s="271"/>
      <c r="V70" s="271"/>
      <c r="W70" s="271"/>
      <c r="X70" s="271"/>
      <c r="Y70" s="271"/>
      <c r="Z70" s="271"/>
      <c r="AA70" s="271"/>
      <c r="AB70" s="271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</row>
    <row r="71" spans="1:48" ht="41.25" customHeight="1">
      <c r="A71" s="217" t="s">
        <v>834</v>
      </c>
      <c r="B71" s="218" t="str">
        <f>VLOOKUP($A71,Orçamento!$A$9:$J$117,4,0)</f>
        <v>PINTURA EM ALVENARIAS</v>
      </c>
      <c r="C71" s="249"/>
      <c r="D71" s="249"/>
      <c r="E71" s="219" t="s">
        <v>858</v>
      </c>
      <c r="F71" s="220"/>
      <c r="G71" s="221"/>
      <c r="H71" s="293"/>
      <c r="I71" s="284"/>
      <c r="J71" s="285"/>
      <c r="K71" s="286"/>
      <c r="L71" s="282"/>
      <c r="M71" s="271"/>
      <c r="N71" s="288">
        <f>SUM(N72:N73)</f>
        <v>0</v>
      </c>
      <c r="O71" s="287"/>
      <c r="P71" s="288">
        <f>SUM(P72:P73)</f>
        <v>0</v>
      </c>
      <c r="Q71" s="287"/>
      <c r="R71" s="288">
        <f>SUM(R72:R73)</f>
        <v>2800.8500000000004</v>
      </c>
      <c r="S71" s="287"/>
      <c r="T71" s="288">
        <f>SUM(T72:T73)</f>
        <v>0</v>
      </c>
      <c r="U71" s="287"/>
      <c r="V71" s="288">
        <f>SUM(V72:V73)</f>
        <v>0</v>
      </c>
      <c r="W71" s="282"/>
      <c r="X71" s="282"/>
      <c r="Y71" s="282"/>
      <c r="Z71" s="282"/>
      <c r="AA71" s="282"/>
      <c r="AB71" s="282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</row>
    <row r="72" spans="1:48" ht="39.950000000000003" customHeight="1">
      <c r="A72" s="228" t="s">
        <v>504</v>
      </c>
      <c r="B72" s="254" t="str">
        <f>VLOOKUP($A72,Orçamento!$A$9:$J$117,4,0)</f>
        <v xml:space="preserve">LIXAMENTO MANUAL DE SUPERFÍCIE DE CONCRETO </v>
      </c>
      <c r="C72" s="227" t="str">
        <f t="shared" ref="C72:C73" si="138">IF(M72=0,"",CONCATENATE(M72," ",$H72))</f>
        <v/>
      </c>
      <c r="D72" s="227" t="str">
        <f t="shared" ref="D72:D73" si="139">IF(O72=0,"",CONCATENATE(O72," ",$H72))</f>
        <v/>
      </c>
      <c r="E72" s="231" t="str">
        <f t="shared" ref="E72:E73" si="140">IF(Q72=0,"",CONCATENATE(Q72," ",$H72))</f>
        <v>71,07 M2</v>
      </c>
      <c r="F72" s="227" t="str">
        <f t="shared" ref="F72:F73" si="141">IF(S72=0,"",CONCATENATE(S72," ",$H72))</f>
        <v/>
      </c>
      <c r="G72" s="227" t="str">
        <f t="shared" ref="G72:G73" si="142">IF(U72=0,"",CONCATENATE(U72," ",$H72))</f>
        <v/>
      </c>
      <c r="H72" s="294" t="str">
        <f>VLOOKUP($A72,Orçamento!$A$9:$J$117,5,0)</f>
        <v>M2</v>
      </c>
      <c r="I72" s="290">
        <f>VLOOKUP($A72,Orçamento!$A$9:$J$117,6,0)</f>
        <v>71.069999999999993</v>
      </c>
      <c r="J72" s="291">
        <f>VLOOKUP($A72,Orçamento!$A$9:$J$117,8,0)</f>
        <v>4.13</v>
      </c>
      <c r="K72" s="291">
        <f>VLOOKUP($A72,Orçamento!$A$9:$J$117,10,0)</f>
        <v>293.51</v>
      </c>
      <c r="L72" s="282"/>
      <c r="M72" s="290"/>
      <c r="N72" s="290" t="str">
        <f t="shared" ref="N72:N73" si="143">IF(M72=0,"",TRUNC($J72*M72,2))</f>
        <v/>
      </c>
      <c r="O72" s="290"/>
      <c r="P72" s="290" t="str">
        <f t="shared" ref="P72:P73" si="144">IF(O72=0,"",TRUNC($J72*O72,2))</f>
        <v/>
      </c>
      <c r="Q72" s="290">
        <f t="shared" ref="Q72:Q73" si="145">I72</f>
        <v>71.069999999999993</v>
      </c>
      <c r="R72" s="290">
        <f t="shared" ref="R72:R73" si="146">IF(Q72=0,"",TRUNC($J72*Q72,2))</f>
        <v>293.51</v>
      </c>
      <c r="S72" s="290"/>
      <c r="T72" s="290" t="str">
        <f t="shared" ref="T72:T73" si="147">IF(S72=0,"",TRUNC($J72*S72,2))</f>
        <v/>
      </c>
      <c r="U72" s="290"/>
      <c r="V72" s="290" t="str">
        <f t="shared" ref="V72:V73" si="148">IF(U72=0,"",TRUNC($J72*U72,2))</f>
        <v/>
      </c>
      <c r="W72" s="271"/>
      <c r="X72" s="271"/>
      <c r="Y72" s="290">
        <f t="shared" ref="Y72:Y73" si="149">SUMIF($M$9:$V$9,$M$9,M72:V72)</f>
        <v>71.069999999999993</v>
      </c>
      <c r="Z72" s="290" t="str">
        <f t="shared" ref="Z72:Z73" si="150">IF(Y72=I72,"","FALTA")</f>
        <v/>
      </c>
      <c r="AA72" s="290">
        <f t="shared" ref="AA72:AA73" si="151">SUMIF($M$9:$V$9,$N$9,M72:V72)</f>
        <v>293.51</v>
      </c>
      <c r="AB72" s="290" t="str">
        <f t="shared" ref="AB72:AB73" si="152">IF(AA72=K72,"","FALTA")</f>
        <v/>
      </c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</row>
    <row r="73" spans="1:48" ht="39.950000000000003" customHeight="1">
      <c r="A73" s="228" t="s">
        <v>510</v>
      </c>
      <c r="B73" s="254" t="str">
        <f>VLOOKUP($A73,Orçamento!$A$9:$J$117,4,0)</f>
        <v xml:space="preserve">TINTA ACRÍLICA TEXTURADA </v>
      </c>
      <c r="C73" s="227" t="str">
        <f t="shared" si="138"/>
        <v/>
      </c>
      <c r="D73" s="227" t="str">
        <f t="shared" si="139"/>
        <v/>
      </c>
      <c r="E73" s="232" t="str">
        <f t="shared" si="140"/>
        <v>71,07 M2</v>
      </c>
      <c r="F73" s="227" t="str">
        <f t="shared" si="141"/>
        <v/>
      </c>
      <c r="G73" s="227" t="str">
        <f t="shared" si="142"/>
        <v/>
      </c>
      <c r="H73" s="294" t="str">
        <f>VLOOKUP($A73,Orçamento!$A$9:$J$117,5,0)</f>
        <v>M2</v>
      </c>
      <c r="I73" s="290">
        <f>VLOOKUP($A73,Orçamento!$A$9:$J$117,6,0)</f>
        <v>71.069999999999993</v>
      </c>
      <c r="J73" s="291">
        <f>VLOOKUP($A73,Orçamento!$A$9:$J$117,8,0)</f>
        <v>35.28</v>
      </c>
      <c r="K73" s="291">
        <f>VLOOKUP($A73,Orçamento!$A$9:$J$117,10,0)</f>
        <v>2507.34</v>
      </c>
      <c r="L73" s="282"/>
      <c r="M73" s="290"/>
      <c r="N73" s="290" t="str">
        <f t="shared" si="143"/>
        <v/>
      </c>
      <c r="O73" s="290"/>
      <c r="P73" s="290" t="str">
        <f t="shared" si="144"/>
        <v/>
      </c>
      <c r="Q73" s="290">
        <f t="shared" si="145"/>
        <v>71.069999999999993</v>
      </c>
      <c r="R73" s="290">
        <f t="shared" si="146"/>
        <v>2507.34</v>
      </c>
      <c r="S73" s="290"/>
      <c r="T73" s="290" t="str">
        <f t="shared" si="147"/>
        <v/>
      </c>
      <c r="U73" s="290"/>
      <c r="V73" s="290" t="str">
        <f t="shared" si="148"/>
        <v/>
      </c>
      <c r="W73" s="271"/>
      <c r="X73" s="271"/>
      <c r="Y73" s="290">
        <f t="shared" si="149"/>
        <v>71.069999999999993</v>
      </c>
      <c r="Z73" s="290" t="str">
        <f t="shared" si="150"/>
        <v/>
      </c>
      <c r="AA73" s="290">
        <f t="shared" si="151"/>
        <v>2507.34</v>
      </c>
      <c r="AB73" s="290" t="str">
        <f t="shared" si="152"/>
        <v/>
      </c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</row>
    <row r="74" spans="1:48" ht="8.25" customHeight="1">
      <c r="A74" s="234"/>
      <c r="B74" s="235"/>
      <c r="C74" s="237"/>
      <c r="D74" s="237"/>
      <c r="E74" s="236"/>
      <c r="F74" s="237"/>
      <c r="G74" s="238"/>
      <c r="H74" s="295"/>
      <c r="I74" s="295"/>
      <c r="J74" s="295"/>
      <c r="K74" s="295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</row>
    <row r="75" spans="1:48" ht="41.25" customHeight="1">
      <c r="A75" s="217" t="s">
        <v>884</v>
      </c>
      <c r="B75" s="218" t="str">
        <f>VLOOKUP($A75,Orçamento!$A$9:$J$117,4,0)</f>
        <v>LIMPEZA DO PISO</v>
      </c>
      <c r="C75" s="249"/>
      <c r="D75" s="249"/>
      <c r="E75" s="219" t="s">
        <v>901</v>
      </c>
      <c r="F75" s="220"/>
      <c r="G75" s="221"/>
      <c r="H75" s="293"/>
      <c r="I75" s="284"/>
      <c r="J75" s="285"/>
      <c r="K75" s="286"/>
      <c r="L75" s="282"/>
      <c r="M75" s="271"/>
      <c r="N75" s="288">
        <f>SUM(N76)</f>
        <v>0</v>
      </c>
      <c r="O75" s="287"/>
      <c r="P75" s="288">
        <f>SUM(P76)</f>
        <v>0</v>
      </c>
      <c r="Q75" s="287"/>
      <c r="R75" s="288">
        <f>SUM(R76)</f>
        <v>349.92</v>
      </c>
      <c r="S75" s="287"/>
      <c r="T75" s="288">
        <f>SUM(T76)</f>
        <v>0</v>
      </c>
      <c r="U75" s="287"/>
      <c r="V75" s="288">
        <f>SUM(V76)</f>
        <v>0</v>
      </c>
      <c r="W75" s="282"/>
      <c r="X75" s="282"/>
      <c r="Y75" s="282"/>
      <c r="Z75" s="282"/>
      <c r="AA75" s="282"/>
      <c r="AB75" s="282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</row>
    <row r="76" spans="1:48" ht="39.950000000000003" customHeight="1">
      <c r="A76" s="228" t="s">
        <v>521</v>
      </c>
      <c r="B76" s="254" t="str">
        <f>VLOOKUP($A76,Orçamento!$A$9:$J$117,4,0)</f>
        <v xml:space="preserve">LIMPEZA DE SUPERFÍCIES COM HIDROJATEAMENTO </v>
      </c>
      <c r="C76" s="227" t="str">
        <f>IF(M76=0,"",CONCATENATE(M76," ",$H76))</f>
        <v/>
      </c>
      <c r="D76" s="253" t="str">
        <f>IF(O76=0,"",CONCATENATE(O76," ",$H76))</f>
        <v/>
      </c>
      <c r="E76" s="250" t="str">
        <f>IF(Q76=0,"",CONCATENATE(Q76," ",$H76))</f>
        <v>60,75 M2</v>
      </c>
      <c r="F76" s="227" t="str">
        <f>IF(S76=0,"",CONCATENATE(S76," ",$H76))</f>
        <v/>
      </c>
      <c r="G76" s="227" t="str">
        <f>IF(U76=0,"",CONCATENATE(U76," ",$H76))</f>
        <v/>
      </c>
      <c r="H76" s="294" t="str">
        <f>VLOOKUP($A76,Orçamento!$A$9:$J$117,5,0)</f>
        <v>M2</v>
      </c>
      <c r="I76" s="290">
        <f>VLOOKUP($A76,Orçamento!$A$9:$J$117,6,0)</f>
        <v>60.75</v>
      </c>
      <c r="J76" s="291">
        <f>VLOOKUP($A76,Orçamento!$A$9:$J$117,8,0)</f>
        <v>5.76</v>
      </c>
      <c r="K76" s="291">
        <f>VLOOKUP($A76,Orçamento!$A$9:$J$117,10,0)</f>
        <v>349.92</v>
      </c>
      <c r="L76" s="282"/>
      <c r="M76" s="290"/>
      <c r="N76" s="290" t="str">
        <f>IF(M76=0,"",TRUNC($J76*M76,2))</f>
        <v/>
      </c>
      <c r="O76" s="290"/>
      <c r="P76" s="290" t="str">
        <f>IF(O76=0,"",TRUNC($J76*O76,2))</f>
        <v/>
      </c>
      <c r="Q76" s="290">
        <f>I76</f>
        <v>60.75</v>
      </c>
      <c r="R76" s="290">
        <f>IF(Q76=0,"",TRUNC($J76*Q76,2))</f>
        <v>349.92</v>
      </c>
      <c r="S76" s="290"/>
      <c r="T76" s="290" t="str">
        <f>IF(S76=0,"",TRUNC($J76*S76,2))</f>
        <v/>
      </c>
      <c r="U76" s="290"/>
      <c r="V76" s="290" t="str">
        <f>IF(U76=0,"",TRUNC($J76*U76,2))</f>
        <v/>
      </c>
      <c r="W76" s="271"/>
      <c r="X76" s="271"/>
      <c r="Y76" s="290">
        <f>SUMIF($M$9:$V$9,$M$9,M76:V76)</f>
        <v>60.75</v>
      </c>
      <c r="Z76" s="290" t="str">
        <f>IF(Y76=I76,"","FALTA")</f>
        <v/>
      </c>
      <c r="AA76" s="290">
        <f>SUMIF($M$9:$V$9,$N$9,M76:V76)</f>
        <v>349.92</v>
      </c>
      <c r="AB76" s="290" t="str">
        <f>IF(AA76=K76,"","FALTA")</f>
        <v/>
      </c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</row>
    <row r="77" spans="1:48" ht="8.25" customHeight="1">
      <c r="A77" s="234"/>
      <c r="B77" s="235"/>
      <c r="C77" s="259"/>
      <c r="D77" s="237"/>
      <c r="E77" s="236"/>
      <c r="F77" s="237"/>
      <c r="G77" s="238"/>
      <c r="H77" s="295"/>
      <c r="I77" s="295"/>
      <c r="J77" s="295"/>
      <c r="K77" s="295"/>
      <c r="L77" s="271"/>
      <c r="M77" s="271"/>
      <c r="N77" s="271"/>
      <c r="O77" s="271"/>
      <c r="P77" s="271"/>
      <c r="Q77" s="271"/>
      <c r="R77" s="271"/>
      <c r="S77" s="271"/>
      <c r="T77" s="271"/>
      <c r="U77" s="271"/>
      <c r="V77" s="271"/>
      <c r="W77" s="271"/>
      <c r="X77" s="271"/>
      <c r="Y77" s="271"/>
      <c r="Z77" s="271"/>
      <c r="AA77" s="271"/>
      <c r="AB77" s="271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</row>
    <row r="78" spans="1:48" ht="41.25" customHeight="1">
      <c r="A78" s="244">
        <v>5</v>
      </c>
      <c r="B78" s="245" t="str">
        <f>VLOOKUP($A78,Orçamento!$A$9:$J$117,4,0)</f>
        <v>REVITALIZAÇÃO CORETO</v>
      </c>
      <c r="C78" s="246"/>
      <c r="D78" s="246"/>
      <c r="E78" s="246"/>
      <c r="F78" s="247"/>
      <c r="G78" s="248"/>
      <c r="H78" s="212"/>
      <c r="I78" s="279"/>
      <c r="J78" s="211"/>
      <c r="K78" s="216"/>
      <c r="L78" s="280"/>
      <c r="M78" s="271"/>
      <c r="N78" s="271"/>
      <c r="O78" s="271"/>
      <c r="P78" s="271"/>
      <c r="Q78" s="271"/>
      <c r="R78" s="271"/>
      <c r="S78" s="271"/>
      <c r="T78" s="271"/>
      <c r="U78" s="271"/>
      <c r="V78" s="271"/>
      <c r="W78" s="282"/>
      <c r="X78" s="282"/>
      <c r="Y78" s="282"/>
      <c r="Z78" s="282"/>
      <c r="AA78" s="282"/>
      <c r="AB78" s="282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</row>
    <row r="79" spans="1:48" ht="41.25" customHeight="1">
      <c r="A79" s="217" t="s">
        <v>906</v>
      </c>
      <c r="B79" s="218" t="str">
        <f>VLOOKUP($A79,Orçamento!$A$9:$J$117,4,0)</f>
        <v>MOBILIZAÇÃO</v>
      </c>
      <c r="C79" s="249"/>
      <c r="D79" s="219" t="s">
        <v>920</v>
      </c>
      <c r="E79" s="249"/>
      <c r="F79" s="220"/>
      <c r="G79" s="221"/>
      <c r="H79" s="283"/>
      <c r="I79" s="284"/>
      <c r="J79" s="285"/>
      <c r="K79" s="286"/>
      <c r="L79" s="282"/>
      <c r="M79" s="287"/>
      <c r="N79" s="288">
        <f>SUM(N80:N81)</f>
        <v>0</v>
      </c>
      <c r="O79" s="287"/>
      <c r="P79" s="288">
        <f>SUM(P80:P81)</f>
        <v>322.56</v>
      </c>
      <c r="Q79" s="287"/>
      <c r="R79" s="288">
        <f>SUM(R80:R81)</f>
        <v>0</v>
      </c>
      <c r="S79" s="287"/>
      <c r="T79" s="288">
        <f>SUM(T80:T81)</f>
        <v>0</v>
      </c>
      <c r="U79" s="287"/>
      <c r="V79" s="288">
        <f>SUM(V80:V81)</f>
        <v>0</v>
      </c>
      <c r="W79" s="282"/>
      <c r="X79" s="282"/>
      <c r="Y79" s="282"/>
      <c r="Z79" s="282"/>
      <c r="AA79" s="282"/>
      <c r="AB79" s="282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</row>
    <row r="80" spans="1:48" ht="60" customHeight="1">
      <c r="A80" s="228" t="s">
        <v>532</v>
      </c>
      <c r="B80" s="254" t="str">
        <f>VLOOKUP($A80,Orçamento!$A$9:$J$117,4,0)</f>
        <v xml:space="preserve">MONTAGEM E DESMONTAGEM DE ANDAIME TORRE METÁLICA COM ALTURA ATÉ 10 M </v>
      </c>
      <c r="C80" s="227" t="str">
        <f t="shared" ref="C80:C81" si="153">IF(M80=0,"",CONCATENATE(M80," ",$H80))</f>
        <v/>
      </c>
      <c r="D80" s="231" t="str">
        <f t="shared" ref="D80:D81" si="154">IF(O80=0,"",CONCATENATE(O80," ",$H80))</f>
        <v>6 M</v>
      </c>
      <c r="E80" s="227" t="str">
        <f t="shared" ref="E80:E81" si="155">IF(Q80=0,"",CONCATENATE(Q80," ",$H80))</f>
        <v/>
      </c>
      <c r="F80" s="227" t="str">
        <f t="shared" ref="F80:F81" si="156">IF(S80=0,"",CONCATENATE(S80," ",$H80))</f>
        <v/>
      </c>
      <c r="G80" s="227" t="str">
        <f t="shared" ref="G80:G81" si="157">IF(U80=0,"",CONCATENATE(U80," ",$H80))</f>
        <v/>
      </c>
      <c r="H80" s="296" t="str">
        <f>VLOOKUP($A80,Orçamento!$A$9:$J$117,5,0)</f>
        <v>M</v>
      </c>
      <c r="I80" s="297">
        <f>VLOOKUP($A80,Orçamento!$A$9:$J$117,6,0)</f>
        <v>6</v>
      </c>
      <c r="J80" s="298">
        <f>VLOOKUP($A80,Orçamento!$A$9:$J$117,8,0)</f>
        <v>17.96</v>
      </c>
      <c r="K80" s="298">
        <f>VLOOKUP($A80,Orçamento!$A$9:$J$117,10,0)</f>
        <v>107.76</v>
      </c>
      <c r="L80" s="282"/>
      <c r="M80" s="290"/>
      <c r="N80" s="290" t="str">
        <f t="shared" ref="N80:N81" si="158">IF(M80=0,"",TRUNC($J80*M80,2))</f>
        <v/>
      </c>
      <c r="O80" s="290">
        <f t="shared" ref="O80:O81" si="159">I80</f>
        <v>6</v>
      </c>
      <c r="P80" s="290">
        <f t="shared" ref="P80:P81" si="160">IF(O80=0,"",TRUNC($J80*O80,2))</f>
        <v>107.76</v>
      </c>
      <c r="Q80" s="290"/>
      <c r="R80" s="290" t="str">
        <f t="shared" ref="R80:R81" si="161">IF(Q80=0,"",TRUNC($J80*Q80,2))</f>
        <v/>
      </c>
      <c r="S80" s="290"/>
      <c r="T80" s="290" t="str">
        <f t="shared" ref="T80:T81" si="162">IF(S80=0,"",TRUNC($J80*S80,2))</f>
        <v/>
      </c>
      <c r="U80" s="290"/>
      <c r="V80" s="290" t="str">
        <f t="shared" ref="V80:V81" si="163">IF(U80=0,"",TRUNC($J80*U80,2))</f>
        <v/>
      </c>
      <c r="W80" s="271"/>
      <c r="X80" s="271"/>
      <c r="Y80" s="290">
        <f t="shared" ref="Y80:Y81" si="164">SUMIF($M$9:$V$9,$M$9,M80:V80)</f>
        <v>6</v>
      </c>
      <c r="Z80" s="290" t="str">
        <f t="shared" ref="Z80:Z81" si="165">IF(Y80=I80,"","FALTA")</f>
        <v/>
      </c>
      <c r="AA80" s="290">
        <f t="shared" ref="AA80:AA81" si="166">SUMIF($M$9:$V$9,$N$9,M80:V80)</f>
        <v>107.76</v>
      </c>
      <c r="AB80" s="290" t="str">
        <f t="shared" ref="AB80:AB81" si="167">IF(AA80=K80,"","FALTA")</f>
        <v/>
      </c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</row>
    <row r="81" spans="1:48" ht="39.950000000000003" customHeight="1">
      <c r="A81" s="228" t="s">
        <v>533</v>
      </c>
      <c r="B81" s="254" t="str">
        <f>VLOOKUP($A81,Orçamento!$A$9:$J$117,4,0)</f>
        <v xml:space="preserve">ANDAIME TORRE METÁLICO (1,5 X 1,5 M) COM PISO METÁLICO </v>
      </c>
      <c r="C81" s="227" t="str">
        <f t="shared" si="153"/>
        <v/>
      </c>
      <c r="D81" s="232" t="str">
        <f t="shared" si="154"/>
        <v>6 MXMES</v>
      </c>
      <c r="E81" s="227" t="str">
        <f t="shared" si="155"/>
        <v/>
      </c>
      <c r="F81" s="227" t="str">
        <f t="shared" si="156"/>
        <v/>
      </c>
      <c r="G81" s="227" t="str">
        <f t="shared" si="157"/>
        <v/>
      </c>
      <c r="H81" s="294" t="str">
        <f>VLOOKUP($A81,Orçamento!$A$9:$J$117,5,0)</f>
        <v>MXMES</v>
      </c>
      <c r="I81" s="290">
        <f>VLOOKUP($A81,Orçamento!$A$9:$J$117,6,0)</f>
        <v>6</v>
      </c>
      <c r="J81" s="291">
        <f>VLOOKUP($A81,Orçamento!$A$9:$J$117,8,0)</f>
        <v>35.799999999999997</v>
      </c>
      <c r="K81" s="291">
        <f>VLOOKUP($A81,Orçamento!$A$9:$J$117,10,0)</f>
        <v>214.8</v>
      </c>
      <c r="L81" s="282"/>
      <c r="M81" s="290"/>
      <c r="N81" s="290" t="str">
        <f t="shared" si="158"/>
        <v/>
      </c>
      <c r="O81" s="290">
        <f t="shared" si="159"/>
        <v>6</v>
      </c>
      <c r="P81" s="290">
        <f t="shared" si="160"/>
        <v>214.8</v>
      </c>
      <c r="Q81" s="290"/>
      <c r="R81" s="290" t="str">
        <f t="shared" si="161"/>
        <v/>
      </c>
      <c r="S81" s="290"/>
      <c r="T81" s="290" t="str">
        <f t="shared" si="162"/>
        <v/>
      </c>
      <c r="U81" s="290"/>
      <c r="V81" s="290" t="str">
        <f t="shared" si="163"/>
        <v/>
      </c>
      <c r="W81" s="271"/>
      <c r="X81" s="271"/>
      <c r="Y81" s="290">
        <f t="shared" si="164"/>
        <v>6</v>
      </c>
      <c r="Z81" s="290" t="str">
        <f t="shared" si="165"/>
        <v/>
      </c>
      <c r="AA81" s="290">
        <f t="shared" si="166"/>
        <v>214.8</v>
      </c>
      <c r="AB81" s="290" t="str">
        <f t="shared" si="167"/>
        <v/>
      </c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</row>
    <row r="82" spans="1:48" ht="8.25" customHeight="1">
      <c r="A82" s="234"/>
      <c r="B82" s="235"/>
      <c r="C82" s="237"/>
      <c r="D82" s="236"/>
      <c r="E82" s="237"/>
      <c r="F82" s="237"/>
      <c r="G82" s="238"/>
      <c r="H82" s="295"/>
      <c r="I82" s="295"/>
      <c r="J82" s="295"/>
      <c r="K82" s="295"/>
      <c r="L82" s="271"/>
      <c r="M82" s="271"/>
      <c r="N82" s="271"/>
      <c r="O82" s="271"/>
      <c r="P82" s="271"/>
      <c r="Q82" s="271"/>
      <c r="R82" s="271"/>
      <c r="S82" s="271"/>
      <c r="T82" s="271"/>
      <c r="U82" s="271"/>
      <c r="V82" s="271"/>
      <c r="W82" s="271"/>
      <c r="X82" s="271"/>
      <c r="Y82" s="271"/>
      <c r="Z82" s="271"/>
      <c r="AA82" s="271"/>
      <c r="AB82" s="271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</row>
    <row r="83" spans="1:48" ht="41.25" customHeight="1">
      <c r="A83" s="217" t="s">
        <v>925</v>
      </c>
      <c r="B83" s="218" t="str">
        <f>VLOOKUP($A83,Orçamento!$A$9:$J$117,4,0)</f>
        <v>PINTURA COBERTURA</v>
      </c>
      <c r="C83" s="249"/>
      <c r="D83" s="219" t="s">
        <v>967</v>
      </c>
      <c r="E83" s="249"/>
      <c r="F83" s="220"/>
      <c r="G83" s="221"/>
      <c r="H83" s="293"/>
      <c r="I83" s="284"/>
      <c r="J83" s="285"/>
      <c r="K83" s="286"/>
      <c r="L83" s="282"/>
      <c r="M83" s="271"/>
      <c r="N83" s="288">
        <f>SUM(N84:N86)</f>
        <v>0</v>
      </c>
      <c r="O83" s="287"/>
      <c r="P83" s="288">
        <f>SUM(P84:P86)</f>
        <v>6831.5</v>
      </c>
      <c r="Q83" s="287"/>
      <c r="R83" s="288">
        <f>SUM(R84:R86)</f>
        <v>0</v>
      </c>
      <c r="S83" s="287"/>
      <c r="T83" s="288">
        <f>SUM(T84:T86)</f>
        <v>0</v>
      </c>
      <c r="U83" s="287"/>
      <c r="V83" s="288">
        <f>SUM(V84:V86)</f>
        <v>0</v>
      </c>
      <c r="W83" s="282"/>
      <c r="X83" s="282"/>
      <c r="Y83" s="282"/>
      <c r="Z83" s="282"/>
      <c r="AA83" s="282"/>
      <c r="AB83" s="282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</row>
    <row r="84" spans="1:48" ht="60" customHeight="1">
      <c r="A84" s="228" t="s">
        <v>535</v>
      </c>
      <c r="B84" s="254" t="str">
        <f>VLOOKUP($A84,Orçamento!$A$9:$J$117,4,0)</f>
        <v xml:space="preserve">LIXAMENTO MANUAL EM SUPERFÍCIES METÁLICAS EM OBRA. AF_01/2020 </v>
      </c>
      <c r="C84" s="227" t="str">
        <f t="shared" ref="C84:C86" si="168">IF(M84=0,"",CONCATENATE(M84," ",$H84))</f>
        <v/>
      </c>
      <c r="D84" s="231" t="str">
        <f t="shared" ref="D84:D86" si="169">IF(O84=0,"",CONCATENATE(O84," ",$H84))</f>
        <v>95,76 M2</v>
      </c>
      <c r="E84" s="227" t="str">
        <f t="shared" ref="E84:E86" si="170">IF(Q84=0,"",CONCATENATE(Q84," ",$H84))</f>
        <v/>
      </c>
      <c r="F84" s="227" t="str">
        <f t="shared" ref="F84:F86" si="171">IF(S84=0,"",CONCATENATE(S84," ",$H84))</f>
        <v/>
      </c>
      <c r="G84" s="227" t="str">
        <f t="shared" ref="G84:G86" si="172">IF(U84=0,"",CONCATENATE(U84," ",$H84))</f>
        <v/>
      </c>
      <c r="H84" s="294" t="str">
        <f>VLOOKUP($A84,Orçamento!$A$9:$J$117,5,0)</f>
        <v>M2</v>
      </c>
      <c r="I84" s="290">
        <f>VLOOKUP($A84,Orçamento!$A$9:$J$117,6,0)</f>
        <v>95.76</v>
      </c>
      <c r="J84" s="291">
        <f>VLOOKUP($A84,Orçamento!$A$9:$J$117,8,0)</f>
        <v>15.8</v>
      </c>
      <c r="K84" s="291">
        <f>VLOOKUP($A84,Orçamento!$A$9:$J$117,10,0)</f>
        <v>1513</v>
      </c>
      <c r="L84" s="282"/>
      <c r="M84" s="290"/>
      <c r="N84" s="290" t="str">
        <f t="shared" ref="N84:N86" si="173">IF(M84=0,"",TRUNC($J84*M84,2))</f>
        <v/>
      </c>
      <c r="O84" s="290">
        <f t="shared" ref="O84:O86" si="174">I84</f>
        <v>95.76</v>
      </c>
      <c r="P84" s="290">
        <f t="shared" ref="P84:P86" si="175">IF(O84=0,"",TRUNC($J84*O84,2))</f>
        <v>1513</v>
      </c>
      <c r="Q84" s="290"/>
      <c r="R84" s="290" t="str">
        <f t="shared" ref="R84:R86" si="176">IF(Q84=0,"",TRUNC($J84*Q84,2))</f>
        <v/>
      </c>
      <c r="S84" s="290"/>
      <c r="T84" s="290" t="str">
        <f t="shared" ref="T84:T86" si="177">IF(S84=0,"",TRUNC($J84*S84,2))</f>
        <v/>
      </c>
      <c r="U84" s="290"/>
      <c r="V84" s="290" t="str">
        <f t="shared" ref="V84:V86" si="178">IF(U84=0,"",TRUNC($J84*U84,2))</f>
        <v/>
      </c>
      <c r="W84" s="271"/>
      <c r="X84" s="271"/>
      <c r="Y84" s="290">
        <f t="shared" ref="Y84:Y86" si="179">SUMIF($M$9:$V$9,$M$9,M84:V84)</f>
        <v>95.76</v>
      </c>
      <c r="Z84" s="290" t="str">
        <f t="shared" ref="Z84:Z86" si="180">IF(Y84=I84,"","FALTA")</f>
        <v/>
      </c>
      <c r="AA84" s="290">
        <f t="shared" ref="AA84:AA86" si="181">SUMIF($M$9:$V$9,$N$9,M84:V84)</f>
        <v>1513</v>
      </c>
      <c r="AB84" s="290" t="str">
        <f t="shared" ref="AB84:AB86" si="182">IF(AA84=K84,"","FALTA")</f>
        <v/>
      </c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</row>
    <row r="85" spans="1:48" ht="80.099999999999994" customHeight="1">
      <c r="A85" s="228" t="s">
        <v>537</v>
      </c>
      <c r="B85" s="254" t="str">
        <f>VLOOKUP($A85,Orçamento!$A$9:$J$117,4,0)</f>
        <v xml:space="preserve">PINTURA COM TINTA ACRILICA DE FUNDO PULVERIZADA SOBRE SUPERFICIES METALICAS (EXCETO PERFIL) EXECUTADO EM OBRA (POR DEMAO). AF_01/2020 </v>
      </c>
      <c r="C85" s="227" t="str">
        <f t="shared" si="168"/>
        <v/>
      </c>
      <c r="D85" s="251" t="str">
        <f t="shared" si="169"/>
        <v>95,76 M2</v>
      </c>
      <c r="E85" s="227" t="str">
        <f t="shared" si="170"/>
        <v/>
      </c>
      <c r="F85" s="227" t="str">
        <f t="shared" si="171"/>
        <v/>
      </c>
      <c r="G85" s="227" t="str">
        <f t="shared" si="172"/>
        <v/>
      </c>
      <c r="H85" s="294" t="str">
        <f>VLOOKUP($A85,Orçamento!$A$9:$J$117,5,0)</f>
        <v>M2</v>
      </c>
      <c r="I85" s="290">
        <f>VLOOKUP($A85,Orçamento!$A$9:$J$117,6,0)</f>
        <v>95.76</v>
      </c>
      <c r="J85" s="291">
        <f>VLOOKUP($A85,Orçamento!$A$9:$J$117,8,0)</f>
        <v>19.84</v>
      </c>
      <c r="K85" s="291">
        <f>VLOOKUP($A85,Orçamento!$A$9:$J$117,10,0)</f>
        <v>1899.87</v>
      </c>
      <c r="L85" s="282"/>
      <c r="M85" s="290"/>
      <c r="N85" s="290" t="str">
        <f t="shared" si="173"/>
        <v/>
      </c>
      <c r="O85" s="290">
        <f t="shared" si="174"/>
        <v>95.76</v>
      </c>
      <c r="P85" s="290">
        <f t="shared" si="175"/>
        <v>1899.87</v>
      </c>
      <c r="Q85" s="290"/>
      <c r="R85" s="290" t="str">
        <f t="shared" si="176"/>
        <v/>
      </c>
      <c r="S85" s="290"/>
      <c r="T85" s="290" t="str">
        <f t="shared" si="177"/>
        <v/>
      </c>
      <c r="U85" s="290"/>
      <c r="V85" s="290" t="str">
        <f t="shared" si="178"/>
        <v/>
      </c>
      <c r="W85" s="271"/>
      <c r="X85" s="271"/>
      <c r="Y85" s="290">
        <f t="shared" si="179"/>
        <v>95.76</v>
      </c>
      <c r="Z85" s="290" t="str">
        <f t="shared" si="180"/>
        <v/>
      </c>
      <c r="AA85" s="290">
        <f t="shared" si="181"/>
        <v>1899.87</v>
      </c>
      <c r="AB85" s="290" t="str">
        <f t="shared" si="182"/>
        <v/>
      </c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</row>
    <row r="86" spans="1:48" ht="80.099999999999994" customHeight="1">
      <c r="A86" s="228" t="s">
        <v>538</v>
      </c>
      <c r="B86" s="254" t="str">
        <f>VLOOKUP($A86,Orçamento!$A$9:$J$117,4,0)</f>
        <v xml:space="preserve">PINTURA COM TINTA ACRILICA DE ACABAMENTO PULVERIZADA SOBRE SUPERFICIES METALICAS (EXCETO PERFIL) EXECUTADO EM OBRA (02 DEMAOS). AF_01/2020 </v>
      </c>
      <c r="C86" s="227" t="str">
        <f t="shared" si="168"/>
        <v/>
      </c>
      <c r="D86" s="232" t="str">
        <f t="shared" si="169"/>
        <v>95,76 M2</v>
      </c>
      <c r="E86" s="227" t="str">
        <f t="shared" si="170"/>
        <v/>
      </c>
      <c r="F86" s="227" t="str">
        <f t="shared" si="171"/>
        <v/>
      </c>
      <c r="G86" s="227" t="str">
        <f t="shared" si="172"/>
        <v/>
      </c>
      <c r="H86" s="294" t="str">
        <f>VLOOKUP($A86,Orçamento!$A$9:$J$117,5,0)</f>
        <v>M2</v>
      </c>
      <c r="I86" s="290">
        <f>VLOOKUP($A86,Orçamento!$A$9:$J$117,6,0)</f>
        <v>95.76</v>
      </c>
      <c r="J86" s="291">
        <f>VLOOKUP($A86,Orçamento!$A$9:$J$117,8,0)</f>
        <v>35.700000000000003</v>
      </c>
      <c r="K86" s="291">
        <f>VLOOKUP($A86,Orçamento!$A$9:$J$117,10,0)</f>
        <v>3418.63</v>
      </c>
      <c r="L86" s="282"/>
      <c r="M86" s="290"/>
      <c r="N86" s="290" t="str">
        <f t="shared" si="173"/>
        <v/>
      </c>
      <c r="O86" s="290">
        <f t="shared" si="174"/>
        <v>95.76</v>
      </c>
      <c r="P86" s="290">
        <f t="shared" si="175"/>
        <v>3418.63</v>
      </c>
      <c r="Q86" s="290"/>
      <c r="R86" s="290" t="str">
        <f t="shared" si="176"/>
        <v/>
      </c>
      <c r="S86" s="290"/>
      <c r="T86" s="290" t="str">
        <f t="shared" si="177"/>
        <v/>
      </c>
      <c r="U86" s="290"/>
      <c r="V86" s="290" t="str">
        <f t="shared" si="178"/>
        <v/>
      </c>
      <c r="W86" s="271"/>
      <c r="X86" s="271"/>
      <c r="Y86" s="290">
        <f t="shared" si="179"/>
        <v>95.76</v>
      </c>
      <c r="Z86" s="290" t="str">
        <f t="shared" si="180"/>
        <v/>
      </c>
      <c r="AA86" s="290">
        <f t="shared" si="181"/>
        <v>3418.63</v>
      </c>
      <c r="AB86" s="290" t="str">
        <f t="shared" si="182"/>
        <v/>
      </c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</row>
    <row r="87" spans="1:48" ht="8.25" customHeight="1">
      <c r="A87" s="234"/>
      <c r="B87" s="235"/>
      <c r="C87" s="237"/>
      <c r="D87" s="236"/>
      <c r="E87" s="237"/>
      <c r="F87" s="237"/>
      <c r="G87" s="238"/>
      <c r="H87" s="295"/>
      <c r="I87" s="295"/>
      <c r="J87" s="295"/>
      <c r="K87" s="295"/>
      <c r="L87" s="271"/>
      <c r="M87" s="271"/>
      <c r="N87" s="271"/>
      <c r="O87" s="271"/>
      <c r="P87" s="271"/>
      <c r="Q87" s="271"/>
      <c r="R87" s="271"/>
      <c r="S87" s="271"/>
      <c r="T87" s="271"/>
      <c r="U87" s="271"/>
      <c r="V87" s="271"/>
      <c r="W87" s="271"/>
      <c r="X87" s="271"/>
      <c r="Y87" s="271"/>
      <c r="Z87" s="271"/>
      <c r="AA87" s="271"/>
      <c r="AB87" s="271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</row>
    <row r="88" spans="1:48" ht="41.25" customHeight="1">
      <c r="A88" s="217" t="s">
        <v>971</v>
      </c>
      <c r="B88" s="218" t="str">
        <f>VLOOKUP($A88,Orçamento!$A$9:$J$117,4,0)</f>
        <v>PINTURA EM ALVENARIAS</v>
      </c>
      <c r="C88" s="249"/>
      <c r="D88" s="219" t="s">
        <v>1005</v>
      </c>
      <c r="E88" s="219" t="s">
        <v>1006</v>
      </c>
      <c r="F88" s="220"/>
      <c r="G88" s="221"/>
      <c r="H88" s="293"/>
      <c r="I88" s="284"/>
      <c r="J88" s="285"/>
      <c r="K88" s="286"/>
      <c r="L88" s="282"/>
      <c r="M88" s="271"/>
      <c r="N88" s="288">
        <f>SUM(N89:N93)</f>
        <v>0</v>
      </c>
      <c r="O88" s="287"/>
      <c r="P88" s="288">
        <f>SUM(P89:P93)</f>
        <v>1533.34</v>
      </c>
      <c r="Q88" s="287"/>
      <c r="R88" s="288">
        <f>SUM(R89:R93)</f>
        <v>3022.7799999999997</v>
      </c>
      <c r="S88" s="287"/>
      <c r="T88" s="288">
        <f>SUM(T89:T93)</f>
        <v>0</v>
      </c>
      <c r="U88" s="287"/>
      <c r="V88" s="288">
        <f>SUM(V89:V93)</f>
        <v>0</v>
      </c>
      <c r="W88" s="282"/>
      <c r="X88" s="282"/>
      <c r="Y88" s="282"/>
      <c r="Z88" s="282"/>
      <c r="AA88" s="282"/>
      <c r="AB88" s="282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</row>
    <row r="89" spans="1:48" ht="60" customHeight="1">
      <c r="A89" s="228" t="s">
        <v>539</v>
      </c>
      <c r="B89" s="254" t="str">
        <f>VLOOKUP($A89,Orçamento!$A$9:$J$117,4,0)</f>
        <v xml:space="preserve">DEMOLIÇÃO MANUAL DE REVESTIMENTO EM MASSA DE PAREDE OU TETO </v>
      </c>
      <c r="C89" s="227" t="str">
        <f t="shared" ref="C89:C93" si="183">IF(M89=0,"",CONCATENATE(M89," ",$H89))</f>
        <v/>
      </c>
      <c r="D89" s="231" t="str">
        <f t="shared" ref="D89:D93" si="184">IF(O89=0,"",CONCATENATE(O89," ",$H89))</f>
        <v>27,44 M2</v>
      </c>
      <c r="E89" s="255" t="str">
        <f t="shared" ref="E89:E93" si="185">IF(Q89=0,"",CONCATENATE(Q89," ",$H89))</f>
        <v/>
      </c>
      <c r="F89" s="227" t="str">
        <f t="shared" ref="F89:F93" si="186">IF(S89=0,"",CONCATENATE(S89," ",$H89))</f>
        <v/>
      </c>
      <c r="G89" s="227" t="str">
        <f t="shared" ref="G89:G93" si="187">IF(U89=0,"",CONCATENATE(U89," ",$H89))</f>
        <v/>
      </c>
      <c r="H89" s="294" t="str">
        <f>VLOOKUP($A89,Orçamento!$A$9:$J$117,5,0)</f>
        <v>M2</v>
      </c>
      <c r="I89" s="290">
        <f>VLOOKUP($A89,Orçamento!$A$9:$J$117,6,0)</f>
        <v>27.44</v>
      </c>
      <c r="J89" s="291">
        <f>VLOOKUP($A89,Orçamento!$A$9:$J$117,8,0)</f>
        <v>8.85</v>
      </c>
      <c r="K89" s="291">
        <f>VLOOKUP($A89,Orçamento!$A$9:$J$117,10,0)</f>
        <v>242.84</v>
      </c>
      <c r="L89" s="282"/>
      <c r="M89" s="290"/>
      <c r="N89" s="290" t="str">
        <f t="shared" ref="N89:N93" si="188">IF(M89=0,"",TRUNC($J89*M89,2))</f>
        <v/>
      </c>
      <c r="O89" s="290">
        <f t="shared" ref="O89:O90" si="189">I89</f>
        <v>27.44</v>
      </c>
      <c r="P89" s="290">
        <f t="shared" ref="P89:P93" si="190">IF(O89=0,"",TRUNC($J89*O89,2))</f>
        <v>242.84</v>
      </c>
      <c r="Q89" s="290"/>
      <c r="R89" s="290" t="str">
        <f t="shared" ref="R89:R93" si="191">IF(Q89=0,"",TRUNC($J89*Q89,2))</f>
        <v/>
      </c>
      <c r="S89" s="290"/>
      <c r="T89" s="290" t="str">
        <f t="shared" ref="T89:T93" si="192">IF(S89=0,"",TRUNC($J89*S89,2))</f>
        <v/>
      </c>
      <c r="U89" s="290"/>
      <c r="V89" s="290" t="str">
        <f t="shared" ref="V89:V93" si="193">IF(U89=0,"",TRUNC($J89*U89,2))</f>
        <v/>
      </c>
      <c r="W89" s="271"/>
      <c r="X89" s="271"/>
      <c r="Y89" s="290">
        <f t="shared" ref="Y89:Y93" si="194">SUMIF($M$9:$V$9,$M$9,M89:V89)</f>
        <v>27.44</v>
      </c>
      <c r="Z89" s="290" t="str">
        <f t="shared" ref="Z89:Z93" si="195">IF(Y89=I89,"","FALTA")</f>
        <v/>
      </c>
      <c r="AA89" s="290">
        <f t="shared" ref="AA89:AA93" si="196">SUMIF($M$9:$V$9,$N$9,M89:V89)</f>
        <v>242.84</v>
      </c>
      <c r="AB89" s="290" t="str">
        <f t="shared" ref="AB89:AB93" si="197">IF(AA89=K89,"","FALTA")</f>
        <v/>
      </c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</row>
    <row r="90" spans="1:48" ht="60" customHeight="1">
      <c r="A90" s="228" t="s">
        <v>543</v>
      </c>
      <c r="B90" s="254" t="str">
        <f>VLOOKUP($A90,Orçamento!$A$9:$J$117,4,0)</f>
        <v xml:space="preserve">IMPERMEABILIZAÇÃO DE SUPERFÍCIE COM ARGAMASSA POLIMÉRICA / MEMBRANA ACRÍLICA, 3 DEMÃOS. AF_09/2023 </v>
      </c>
      <c r="C90" s="257" t="str">
        <f t="shared" si="183"/>
        <v/>
      </c>
      <c r="D90" s="232" t="str">
        <f t="shared" si="184"/>
        <v>27,44 M2</v>
      </c>
      <c r="E90" s="258" t="str">
        <f t="shared" si="185"/>
        <v/>
      </c>
      <c r="F90" s="227" t="str">
        <f t="shared" si="186"/>
        <v/>
      </c>
      <c r="G90" s="227" t="str">
        <f t="shared" si="187"/>
        <v/>
      </c>
      <c r="H90" s="294" t="str">
        <f>VLOOKUP($A90,Orçamento!$A$9:$J$117,5,0)</f>
        <v>M2</v>
      </c>
      <c r="I90" s="290">
        <f>VLOOKUP($A90,Orçamento!$A$9:$J$117,6,0)</f>
        <v>27.44</v>
      </c>
      <c r="J90" s="291">
        <f>VLOOKUP($A90,Orçamento!$A$9:$J$117,8,0)</f>
        <v>47.03</v>
      </c>
      <c r="K90" s="291">
        <f>VLOOKUP($A90,Orçamento!$A$9:$J$117,10,0)</f>
        <v>1290.5</v>
      </c>
      <c r="L90" s="282"/>
      <c r="M90" s="290"/>
      <c r="N90" s="290" t="str">
        <f t="shared" si="188"/>
        <v/>
      </c>
      <c r="O90" s="290">
        <f t="shared" si="189"/>
        <v>27.44</v>
      </c>
      <c r="P90" s="290">
        <f t="shared" si="190"/>
        <v>1290.5</v>
      </c>
      <c r="Q90" s="290"/>
      <c r="R90" s="290" t="str">
        <f t="shared" si="191"/>
        <v/>
      </c>
      <c r="S90" s="290"/>
      <c r="T90" s="290" t="str">
        <f t="shared" si="192"/>
        <v/>
      </c>
      <c r="U90" s="290"/>
      <c r="V90" s="290" t="str">
        <f t="shared" si="193"/>
        <v/>
      </c>
      <c r="W90" s="271"/>
      <c r="X90" s="271"/>
      <c r="Y90" s="290">
        <f t="shared" si="194"/>
        <v>27.44</v>
      </c>
      <c r="Z90" s="290" t="str">
        <f t="shared" si="195"/>
        <v/>
      </c>
      <c r="AA90" s="290">
        <f t="shared" si="196"/>
        <v>1290.5</v>
      </c>
      <c r="AB90" s="290" t="str">
        <f t="shared" si="197"/>
        <v/>
      </c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</row>
    <row r="91" spans="1:48" ht="99.95" customHeight="1">
      <c r="A91" s="228" t="s">
        <v>556</v>
      </c>
      <c r="B91" s="254" t="str">
        <f>VLOOKUP($A91,Orçamento!$A$9:$J$117,4,0)</f>
        <v xml:space="preserve">EMBOÇO OU MASSA ÚNICA EM ARGAMASSA TRAÇO 1:2:8, PREPARO MANUAL, APLICADA MANUALMENTE EM PANOS CEGOS DE FACHADA (SEM PRESENÇA DE VÃOS), ESPESSURA DE 25 MM. AF_09/2022 </v>
      </c>
      <c r="C91" s="227" t="str">
        <f t="shared" si="183"/>
        <v/>
      </c>
      <c r="D91" s="227" t="str">
        <f t="shared" si="184"/>
        <v/>
      </c>
      <c r="E91" s="231" t="str">
        <f t="shared" si="185"/>
        <v>27,44 M2</v>
      </c>
      <c r="F91" s="227" t="str">
        <f t="shared" si="186"/>
        <v/>
      </c>
      <c r="G91" s="227" t="str">
        <f t="shared" si="187"/>
        <v/>
      </c>
      <c r="H91" s="294" t="str">
        <f>VLOOKUP($A91,Orçamento!$A$9:$J$117,5,0)</f>
        <v>M2</v>
      </c>
      <c r="I91" s="290">
        <f>VLOOKUP($A91,Orçamento!$A$9:$J$117,6,0)</f>
        <v>27.44</v>
      </c>
      <c r="J91" s="291">
        <f>VLOOKUP($A91,Orçamento!$A$9:$J$117,8,0)</f>
        <v>67.55</v>
      </c>
      <c r="K91" s="291">
        <f>VLOOKUP($A91,Orçamento!$A$9:$J$117,10,0)</f>
        <v>1853.57</v>
      </c>
      <c r="L91" s="282"/>
      <c r="M91" s="290"/>
      <c r="N91" s="290" t="str">
        <f t="shared" si="188"/>
        <v/>
      </c>
      <c r="O91" s="290"/>
      <c r="P91" s="290" t="str">
        <f t="shared" si="190"/>
        <v/>
      </c>
      <c r="Q91" s="290">
        <f t="shared" ref="Q91:Q93" si="198">I91</f>
        <v>27.44</v>
      </c>
      <c r="R91" s="290">
        <f t="shared" si="191"/>
        <v>1853.57</v>
      </c>
      <c r="S91" s="290"/>
      <c r="T91" s="290" t="str">
        <f t="shared" si="192"/>
        <v/>
      </c>
      <c r="U91" s="290"/>
      <c r="V91" s="290" t="str">
        <f t="shared" si="193"/>
        <v/>
      </c>
      <c r="W91" s="271"/>
      <c r="X91" s="271"/>
      <c r="Y91" s="290">
        <f t="shared" si="194"/>
        <v>27.44</v>
      </c>
      <c r="Z91" s="290" t="str">
        <f t="shared" si="195"/>
        <v/>
      </c>
      <c r="AA91" s="290">
        <f t="shared" si="196"/>
        <v>1853.57</v>
      </c>
      <c r="AB91" s="290" t="str">
        <f t="shared" si="197"/>
        <v/>
      </c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</row>
    <row r="92" spans="1:48" ht="60" customHeight="1">
      <c r="A92" s="228" t="s">
        <v>566</v>
      </c>
      <c r="B92" s="254" t="str">
        <f>VLOOKUP($A92,Orçamento!$A$9:$J$117,4,0)</f>
        <v xml:space="preserve">FUNDO SELADOR ACRÍLICO, APLICAÇÃO MANUAL EM PAREDE, UMA DEMÃO. AF_04/2023 </v>
      </c>
      <c r="C92" s="227" t="str">
        <f t="shared" si="183"/>
        <v/>
      </c>
      <c r="D92" s="227" t="str">
        <f t="shared" si="184"/>
        <v/>
      </c>
      <c r="E92" s="251" t="str">
        <f t="shared" si="185"/>
        <v>27,44 M2</v>
      </c>
      <c r="F92" s="227" t="str">
        <f t="shared" si="186"/>
        <v/>
      </c>
      <c r="G92" s="227" t="str">
        <f t="shared" si="187"/>
        <v/>
      </c>
      <c r="H92" s="294" t="str">
        <f>VLOOKUP($A92,Orçamento!$A$9:$J$117,5,0)</f>
        <v>M2</v>
      </c>
      <c r="I92" s="290">
        <f>VLOOKUP($A92,Orçamento!$A$9:$J$117,6,0)</f>
        <v>27.44</v>
      </c>
      <c r="J92" s="291">
        <f>VLOOKUP($A92,Orçamento!$A$9:$J$117,8,0)</f>
        <v>6.38</v>
      </c>
      <c r="K92" s="291">
        <f>VLOOKUP($A92,Orçamento!$A$9:$J$117,10,0)</f>
        <v>175.06</v>
      </c>
      <c r="L92" s="282"/>
      <c r="M92" s="290"/>
      <c r="N92" s="290" t="str">
        <f t="shared" si="188"/>
        <v/>
      </c>
      <c r="O92" s="290"/>
      <c r="P92" s="290" t="str">
        <f t="shared" si="190"/>
        <v/>
      </c>
      <c r="Q92" s="290">
        <f t="shared" si="198"/>
        <v>27.44</v>
      </c>
      <c r="R92" s="290">
        <f t="shared" si="191"/>
        <v>175.06</v>
      </c>
      <c r="S92" s="290"/>
      <c r="T92" s="290" t="str">
        <f t="shared" si="192"/>
        <v/>
      </c>
      <c r="U92" s="290"/>
      <c r="V92" s="290" t="str">
        <f t="shared" si="193"/>
        <v/>
      </c>
      <c r="W92" s="271"/>
      <c r="X92" s="271"/>
      <c r="Y92" s="290">
        <f t="shared" si="194"/>
        <v>27.44</v>
      </c>
      <c r="Z92" s="290" t="str">
        <f t="shared" si="195"/>
        <v/>
      </c>
      <c r="AA92" s="290">
        <f t="shared" si="196"/>
        <v>175.06</v>
      </c>
      <c r="AB92" s="290" t="str">
        <f t="shared" si="197"/>
        <v/>
      </c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</row>
    <row r="93" spans="1:48" ht="80.099999999999994" customHeight="1">
      <c r="A93" s="228" t="s">
        <v>574</v>
      </c>
      <c r="B93" s="254" t="str">
        <f>VLOOKUP($A93,Orçamento!$A$9:$J$117,4,0)</f>
        <v xml:space="preserve">APLICAÇÃO MANUAL DE PINTURA COM TINTA TEXTURIZADA ACRÍLICA EM PAREDES EXTERNAS DE CASAS, DUAS CORES. AF_03/2024 </v>
      </c>
      <c r="C93" s="227" t="str">
        <f t="shared" si="183"/>
        <v/>
      </c>
      <c r="D93" s="227" t="str">
        <f t="shared" si="184"/>
        <v/>
      </c>
      <c r="E93" s="232" t="str">
        <f t="shared" si="185"/>
        <v>27,44 M2</v>
      </c>
      <c r="F93" s="227" t="str">
        <f t="shared" si="186"/>
        <v/>
      </c>
      <c r="G93" s="227" t="str">
        <f t="shared" si="187"/>
        <v/>
      </c>
      <c r="H93" s="294" t="str">
        <f>VLOOKUP($A93,Orçamento!$A$9:$J$117,5,0)</f>
        <v>M2</v>
      </c>
      <c r="I93" s="290">
        <f>VLOOKUP($A93,Orçamento!$A$9:$J$117,6,0)</f>
        <v>27.44</v>
      </c>
      <c r="J93" s="291">
        <f>VLOOKUP($A93,Orçamento!$A$9:$J$117,8,0)</f>
        <v>36.229999999999997</v>
      </c>
      <c r="K93" s="291">
        <f>VLOOKUP($A93,Orçamento!$A$9:$J$117,10,0)</f>
        <v>994.15</v>
      </c>
      <c r="L93" s="282"/>
      <c r="M93" s="290"/>
      <c r="N93" s="290" t="str">
        <f t="shared" si="188"/>
        <v/>
      </c>
      <c r="O93" s="290"/>
      <c r="P93" s="290" t="str">
        <f t="shared" si="190"/>
        <v/>
      </c>
      <c r="Q93" s="290">
        <f t="shared" si="198"/>
        <v>27.44</v>
      </c>
      <c r="R93" s="290">
        <f t="shared" si="191"/>
        <v>994.15</v>
      </c>
      <c r="S93" s="290"/>
      <c r="T93" s="290" t="str">
        <f t="shared" si="192"/>
        <v/>
      </c>
      <c r="U93" s="290"/>
      <c r="V93" s="290" t="str">
        <f t="shared" si="193"/>
        <v/>
      </c>
      <c r="W93" s="271"/>
      <c r="X93" s="271"/>
      <c r="Y93" s="290">
        <f t="shared" si="194"/>
        <v>27.44</v>
      </c>
      <c r="Z93" s="290" t="str">
        <f t="shared" si="195"/>
        <v/>
      </c>
      <c r="AA93" s="290">
        <f t="shared" si="196"/>
        <v>994.15</v>
      </c>
      <c r="AB93" s="290" t="str">
        <f t="shared" si="197"/>
        <v/>
      </c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</row>
    <row r="94" spans="1:48" ht="8.25" customHeight="1">
      <c r="A94" s="234"/>
      <c r="B94" s="235"/>
      <c r="C94" s="237"/>
      <c r="D94" s="237"/>
      <c r="E94" s="236"/>
      <c r="F94" s="237"/>
      <c r="G94" s="238"/>
      <c r="H94" s="295"/>
      <c r="I94" s="295"/>
      <c r="J94" s="295"/>
      <c r="K94" s="295"/>
      <c r="L94" s="271"/>
      <c r="M94" s="271"/>
      <c r="N94" s="271"/>
      <c r="O94" s="271"/>
      <c r="P94" s="271"/>
      <c r="Q94" s="271"/>
      <c r="R94" s="271"/>
      <c r="S94" s="271"/>
      <c r="T94" s="271"/>
      <c r="U94" s="271"/>
      <c r="V94" s="271"/>
      <c r="W94" s="271"/>
      <c r="X94" s="271"/>
      <c r="Y94" s="271"/>
      <c r="Z94" s="271"/>
      <c r="AA94" s="271"/>
      <c r="AB94" s="271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</row>
    <row r="95" spans="1:48" ht="41.25" customHeight="1">
      <c r="A95" s="217" t="s">
        <v>1015</v>
      </c>
      <c r="B95" s="218" t="str">
        <f>VLOOKUP($A95,Orçamento!$A$9:$J$117,4,0)</f>
        <v>GUARDA-CORPO E CORRIMÃO</v>
      </c>
      <c r="C95" s="249"/>
      <c r="D95" s="249"/>
      <c r="E95" s="219" t="s">
        <v>1056</v>
      </c>
      <c r="F95" s="220"/>
      <c r="G95" s="221"/>
      <c r="H95" s="293"/>
      <c r="I95" s="284"/>
      <c r="J95" s="285"/>
      <c r="K95" s="286"/>
      <c r="L95" s="282"/>
      <c r="M95" s="271"/>
      <c r="N95" s="288">
        <f>SUM(N96:N99)</f>
        <v>0</v>
      </c>
      <c r="O95" s="287"/>
      <c r="P95" s="288">
        <f>SUM(P96:P99)</f>
        <v>0</v>
      </c>
      <c r="Q95" s="287"/>
      <c r="R95" s="288">
        <f>SUM(R96:R99)</f>
        <v>2803.5600000000004</v>
      </c>
      <c r="S95" s="287"/>
      <c r="T95" s="288">
        <f>SUM(T96:T99)</f>
        <v>0</v>
      </c>
      <c r="U95" s="287"/>
      <c r="V95" s="288">
        <f>SUM(V96:V99)</f>
        <v>0</v>
      </c>
      <c r="W95" s="282"/>
      <c r="X95" s="282"/>
      <c r="Y95" s="282"/>
      <c r="Z95" s="282"/>
      <c r="AA95" s="282"/>
      <c r="AB95" s="282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</row>
    <row r="96" spans="1:48" ht="60" customHeight="1">
      <c r="A96" s="228" t="s">
        <v>582</v>
      </c>
      <c r="B96" s="254" t="str">
        <f>VLOOKUP($A96,Orçamento!$A$9:$J$117,4,0)</f>
        <v xml:space="preserve">CORRIMÃO SIMPLES FIXADO EM PAREDE, DIÂMETRO EXTERNO = 1 1/2", EM AÇO GALVANIZADO. AF_10/2025 </v>
      </c>
      <c r="C96" s="227" t="str">
        <f t="shared" ref="C96:C99" si="199">IF(M96=0,"",CONCATENATE(M96," ",$H96))</f>
        <v/>
      </c>
      <c r="D96" s="227" t="str">
        <f t="shared" ref="D96:D99" si="200">IF(O96=0,"",CONCATENATE(O96," ",$H96))</f>
        <v/>
      </c>
      <c r="E96" s="231" t="str">
        <f t="shared" ref="E96:E99" si="201">IF(Q96=0,"",CONCATENATE(Q96," ",$H96))</f>
        <v>2,2 M</v>
      </c>
      <c r="F96" s="227" t="str">
        <f t="shared" ref="F96:F99" si="202">IF(S96=0,"",CONCATENATE(S96," ",$H96))</f>
        <v/>
      </c>
      <c r="G96" s="227" t="str">
        <f t="shared" ref="G96:G99" si="203">IF(U96=0,"",CONCATENATE(U96," ",$H96))</f>
        <v/>
      </c>
      <c r="H96" s="294" t="str">
        <f>VLOOKUP($A96,Orçamento!$A$9:$J$117,5,0)</f>
        <v>M</v>
      </c>
      <c r="I96" s="290">
        <f>VLOOKUP($A96,Orçamento!$A$9:$J$117,6,0)</f>
        <v>2.2000000000000002</v>
      </c>
      <c r="J96" s="291">
        <f>VLOOKUP($A96,Orçamento!$A$9:$J$117,8,0)</f>
        <v>120.37</v>
      </c>
      <c r="K96" s="291">
        <f>VLOOKUP($A96,Orçamento!$A$9:$J$117,10,0)</f>
        <v>264.81</v>
      </c>
      <c r="L96" s="282"/>
      <c r="M96" s="290"/>
      <c r="N96" s="290" t="str">
        <f t="shared" ref="N96:N99" si="204">IF(M96=0,"",TRUNC($J96*M96,2))</f>
        <v/>
      </c>
      <c r="O96" s="290"/>
      <c r="P96" s="290" t="str">
        <f t="shared" ref="P96:P99" si="205">IF(O96=0,"",TRUNC($J96*O96,2))</f>
        <v/>
      </c>
      <c r="Q96" s="290">
        <f t="shared" ref="Q96:Q99" si="206">I96</f>
        <v>2.2000000000000002</v>
      </c>
      <c r="R96" s="290">
        <f t="shared" ref="R96:R99" si="207">IF(Q96=0,"",TRUNC($J96*Q96,2))</f>
        <v>264.81</v>
      </c>
      <c r="S96" s="290"/>
      <c r="T96" s="290" t="str">
        <f t="shared" ref="T96:T99" si="208">IF(S96=0,"",TRUNC($J96*S96,2))</f>
        <v/>
      </c>
      <c r="U96" s="290"/>
      <c r="V96" s="290" t="str">
        <f t="shared" ref="V96:V99" si="209">IF(U96=0,"",TRUNC($J96*U96,2))</f>
        <v/>
      </c>
      <c r="W96" s="271"/>
      <c r="X96" s="271"/>
      <c r="Y96" s="290">
        <f t="shared" ref="Y96:Y99" si="210">SUMIF($M$9:$V$9,$M$9,M96:V96)</f>
        <v>2.2000000000000002</v>
      </c>
      <c r="Z96" s="290" t="str">
        <f t="shared" ref="Z96:Z99" si="211">IF(Y96=I96,"","FALTA")</f>
        <v/>
      </c>
      <c r="AA96" s="290">
        <f t="shared" ref="AA96:AA99" si="212">SUMIF($M$9:$V$9,$N$9,M96:V96)</f>
        <v>264.81</v>
      </c>
      <c r="AB96" s="290" t="str">
        <f t="shared" ref="AB96:AB99" si="213">IF(AA96=K96,"","FALTA")</f>
        <v/>
      </c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</row>
    <row r="97" spans="1:48" ht="60" customHeight="1">
      <c r="A97" s="228" t="s">
        <v>602</v>
      </c>
      <c r="B97" s="254" t="str">
        <f>VLOOKUP($A97,Orçamento!$A$9:$J$117,4,0)</f>
        <v xml:space="preserve">LIXAMENTO MANUAL EM SUPERFÍCIES METÁLICAS EM OBRA. AF_01/2020 </v>
      </c>
      <c r="C97" s="227" t="str">
        <f t="shared" si="199"/>
        <v/>
      </c>
      <c r="D97" s="227" t="str">
        <f t="shared" si="200"/>
        <v/>
      </c>
      <c r="E97" s="251" t="str">
        <f t="shared" si="201"/>
        <v>14,68 M2</v>
      </c>
      <c r="F97" s="227" t="str">
        <f t="shared" si="202"/>
        <v/>
      </c>
      <c r="G97" s="227" t="str">
        <f t="shared" si="203"/>
        <v/>
      </c>
      <c r="H97" s="294" t="str">
        <f>VLOOKUP($A97,Orçamento!$A$9:$J$117,5,0)</f>
        <v>M2</v>
      </c>
      <c r="I97" s="290">
        <f>VLOOKUP($A97,Orçamento!$A$9:$J$117,6,0)</f>
        <v>14.68</v>
      </c>
      <c r="J97" s="291">
        <f>VLOOKUP($A97,Orçamento!$A$9:$J$117,8,0)</f>
        <v>15.8</v>
      </c>
      <c r="K97" s="291">
        <f>VLOOKUP($A97,Orçamento!$A$9:$J$117,10,0)</f>
        <v>231.94</v>
      </c>
      <c r="L97" s="282"/>
      <c r="M97" s="290"/>
      <c r="N97" s="290" t="str">
        <f t="shared" si="204"/>
        <v/>
      </c>
      <c r="O97" s="290"/>
      <c r="P97" s="290" t="str">
        <f t="shared" si="205"/>
        <v/>
      </c>
      <c r="Q97" s="290">
        <f t="shared" si="206"/>
        <v>14.68</v>
      </c>
      <c r="R97" s="290">
        <f t="shared" si="207"/>
        <v>231.94</v>
      </c>
      <c r="S97" s="290"/>
      <c r="T97" s="290" t="str">
        <f t="shared" si="208"/>
        <v/>
      </c>
      <c r="U97" s="290"/>
      <c r="V97" s="290" t="str">
        <f t="shared" si="209"/>
        <v/>
      </c>
      <c r="W97" s="271"/>
      <c r="X97" s="271"/>
      <c r="Y97" s="290">
        <f t="shared" si="210"/>
        <v>14.68</v>
      </c>
      <c r="Z97" s="290" t="str">
        <f t="shared" si="211"/>
        <v/>
      </c>
      <c r="AA97" s="290">
        <f t="shared" si="212"/>
        <v>231.94</v>
      </c>
      <c r="AB97" s="290" t="str">
        <f t="shared" si="213"/>
        <v/>
      </c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</row>
    <row r="98" spans="1:48" ht="99.95" customHeight="1">
      <c r="A98" s="228" t="s">
        <v>604</v>
      </c>
      <c r="B98" s="254" t="str">
        <f>VLOOKUP($A98,Orçamento!$A$9:$J$117,4,0)</f>
        <v xml:space="preserve">PINTURA COM TINTA ALQUÍDICA DE FUNDO (TIPO ZARCÃO) APLICADA A ROLO OU PINCEL SOBRE SUPERFÍCIES METÁLICAS (EXCETO PERFIL) EXECUTADO EM OBRA (POR DEMÃO). AF_01/2020 </v>
      </c>
      <c r="C98" s="227" t="str">
        <f t="shared" si="199"/>
        <v/>
      </c>
      <c r="D98" s="227" t="str">
        <f t="shared" si="200"/>
        <v/>
      </c>
      <c r="E98" s="251" t="str">
        <f t="shared" si="201"/>
        <v>29,36 M2</v>
      </c>
      <c r="F98" s="227" t="str">
        <f t="shared" si="202"/>
        <v/>
      </c>
      <c r="G98" s="227" t="str">
        <f t="shared" si="203"/>
        <v/>
      </c>
      <c r="H98" s="294" t="str">
        <f>VLOOKUP($A98,Orçamento!$A$9:$J$117,5,0)</f>
        <v>M2</v>
      </c>
      <c r="I98" s="290">
        <f>VLOOKUP($A98,Orçamento!$A$9:$J$117,6,0)</f>
        <v>29.36</v>
      </c>
      <c r="J98" s="291">
        <f>VLOOKUP($A98,Orçamento!$A$9:$J$117,8,0)</f>
        <v>39.03</v>
      </c>
      <c r="K98" s="291">
        <f>VLOOKUP($A98,Orçamento!$A$9:$J$117,10,0)</f>
        <v>1145.92</v>
      </c>
      <c r="L98" s="282"/>
      <c r="M98" s="290"/>
      <c r="N98" s="290" t="str">
        <f t="shared" si="204"/>
        <v/>
      </c>
      <c r="O98" s="290"/>
      <c r="P98" s="290" t="str">
        <f t="shared" si="205"/>
        <v/>
      </c>
      <c r="Q98" s="290">
        <f t="shared" si="206"/>
        <v>29.36</v>
      </c>
      <c r="R98" s="290">
        <f t="shared" si="207"/>
        <v>1145.92</v>
      </c>
      <c r="S98" s="290"/>
      <c r="T98" s="290" t="str">
        <f t="shared" si="208"/>
        <v/>
      </c>
      <c r="U98" s="290"/>
      <c r="V98" s="290" t="str">
        <f t="shared" si="209"/>
        <v/>
      </c>
      <c r="W98" s="271"/>
      <c r="X98" s="271"/>
      <c r="Y98" s="290">
        <f t="shared" si="210"/>
        <v>29.36</v>
      </c>
      <c r="Z98" s="290" t="str">
        <f t="shared" si="211"/>
        <v/>
      </c>
      <c r="AA98" s="290">
        <f t="shared" si="212"/>
        <v>1145.92</v>
      </c>
      <c r="AB98" s="290" t="str">
        <f t="shared" si="213"/>
        <v/>
      </c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</row>
    <row r="99" spans="1:48" ht="99.95" customHeight="1">
      <c r="A99" s="228" t="s">
        <v>615</v>
      </c>
      <c r="B99" s="254" t="str">
        <f>VLOOKUP($A99,Orçamento!$A$9:$J$117,4,0)</f>
        <v xml:space="preserve">PINTURA COM TINTA ALQUÍDICA DE ACABAMENTO (ESMALTE SINTÉTICO BRILHANTE) APLICADA A ROLO OU PINCEL SOBRE SUPERFÍCIES METÁLICAS (EXCETO PERFIL) EXECUTADO EM OBRA (POR DEMÃO). AF_01/2020 </v>
      </c>
      <c r="C99" s="227" t="str">
        <f t="shared" si="199"/>
        <v/>
      </c>
      <c r="D99" s="227" t="str">
        <f t="shared" si="200"/>
        <v/>
      </c>
      <c r="E99" s="232" t="str">
        <f t="shared" si="201"/>
        <v>29,36 M2</v>
      </c>
      <c r="F99" s="227" t="str">
        <f t="shared" si="202"/>
        <v/>
      </c>
      <c r="G99" s="227" t="str">
        <f t="shared" si="203"/>
        <v/>
      </c>
      <c r="H99" s="294" t="str">
        <f>VLOOKUP($A99,Orçamento!$A$9:$J$117,5,0)</f>
        <v>M2</v>
      </c>
      <c r="I99" s="290">
        <f>VLOOKUP($A99,Orçamento!$A$9:$J$117,6,0)</f>
        <v>29.36</v>
      </c>
      <c r="J99" s="291">
        <f>VLOOKUP($A99,Orçamento!$A$9:$J$117,8,0)</f>
        <v>39.54</v>
      </c>
      <c r="K99" s="291">
        <f>VLOOKUP($A99,Orçamento!$A$9:$J$117,10,0)</f>
        <v>1160.8900000000001</v>
      </c>
      <c r="L99" s="282"/>
      <c r="M99" s="290"/>
      <c r="N99" s="290" t="str">
        <f t="shared" si="204"/>
        <v/>
      </c>
      <c r="O99" s="290"/>
      <c r="P99" s="290" t="str">
        <f t="shared" si="205"/>
        <v/>
      </c>
      <c r="Q99" s="290">
        <f t="shared" si="206"/>
        <v>29.36</v>
      </c>
      <c r="R99" s="290">
        <f t="shared" si="207"/>
        <v>1160.8900000000001</v>
      </c>
      <c r="S99" s="290"/>
      <c r="T99" s="290" t="str">
        <f t="shared" si="208"/>
        <v/>
      </c>
      <c r="U99" s="290"/>
      <c r="V99" s="290" t="str">
        <f t="shared" si="209"/>
        <v/>
      </c>
      <c r="W99" s="271"/>
      <c r="X99" s="271"/>
      <c r="Y99" s="290">
        <f t="shared" si="210"/>
        <v>29.36</v>
      </c>
      <c r="Z99" s="290" t="str">
        <f t="shared" si="211"/>
        <v/>
      </c>
      <c r="AA99" s="290">
        <f t="shared" si="212"/>
        <v>1160.8900000000001</v>
      </c>
      <c r="AB99" s="290" t="str">
        <f t="shared" si="213"/>
        <v/>
      </c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</row>
    <row r="100" spans="1:48" ht="8.25" customHeight="1">
      <c r="A100" s="234"/>
      <c r="B100" s="235"/>
      <c r="C100" s="237"/>
      <c r="D100" s="237"/>
      <c r="E100" s="236"/>
      <c r="F100" s="237"/>
      <c r="G100" s="238"/>
      <c r="H100" s="295"/>
      <c r="I100" s="295"/>
      <c r="J100" s="295"/>
      <c r="K100" s="295"/>
      <c r="L100" s="271"/>
      <c r="M100" s="271"/>
      <c r="N100" s="271"/>
      <c r="O100" s="271"/>
      <c r="P100" s="271"/>
      <c r="Q100" s="271"/>
      <c r="R100" s="271"/>
      <c r="S100" s="271"/>
      <c r="T100" s="271"/>
      <c r="U100" s="271"/>
      <c r="V100" s="271"/>
      <c r="W100" s="271"/>
      <c r="X100" s="271"/>
      <c r="Y100" s="271"/>
      <c r="Z100" s="271"/>
      <c r="AA100" s="271"/>
      <c r="AB100" s="271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</row>
    <row r="101" spans="1:48" ht="41.25" customHeight="1">
      <c r="A101" s="217" t="s">
        <v>1057</v>
      </c>
      <c r="B101" s="218" t="str">
        <f>VLOOKUP($A101,Orçamento!$A$9:$J$117,4,0)</f>
        <v>LIMPEZA DO PISO</v>
      </c>
      <c r="C101" s="249"/>
      <c r="D101" s="249"/>
      <c r="E101" s="219" t="s">
        <v>1094</v>
      </c>
      <c r="F101" s="220"/>
      <c r="G101" s="221"/>
      <c r="H101" s="293"/>
      <c r="I101" s="284"/>
      <c r="J101" s="285"/>
      <c r="K101" s="286"/>
      <c r="L101" s="282"/>
      <c r="M101" s="271"/>
      <c r="N101" s="288">
        <f>SUM(N102)</f>
        <v>0</v>
      </c>
      <c r="O101" s="287"/>
      <c r="P101" s="288">
        <f>SUM(P102)</f>
        <v>0</v>
      </c>
      <c r="Q101" s="287"/>
      <c r="R101" s="288">
        <f>SUM(R102)</f>
        <v>195.37</v>
      </c>
      <c r="S101" s="287"/>
      <c r="T101" s="288">
        <f>SUM(T102)</f>
        <v>0</v>
      </c>
      <c r="U101" s="287"/>
      <c r="V101" s="288">
        <f>SUM(V102)</f>
        <v>0</v>
      </c>
      <c r="W101" s="282"/>
      <c r="X101" s="282"/>
      <c r="Y101" s="282"/>
      <c r="Z101" s="282"/>
      <c r="AA101" s="282"/>
      <c r="AB101" s="282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</row>
    <row r="102" spans="1:48" ht="39.950000000000003" customHeight="1">
      <c r="A102" s="228" t="s">
        <v>622</v>
      </c>
      <c r="B102" s="254" t="str">
        <f>VLOOKUP($A102,Orçamento!$A$9:$J$117,4,0)</f>
        <v xml:space="preserve">LIMPEZA DE SUPERFÍCIES COM HIDROJATEAMENTO </v>
      </c>
      <c r="C102" s="227" t="str">
        <f>IF(M102=0,"",CONCATENATE(M102," ",$H102))</f>
        <v/>
      </c>
      <c r="D102" s="227" t="str">
        <f>IF(O102=0,"",CONCATENATE(O102," ",$H102))</f>
        <v/>
      </c>
      <c r="E102" s="250" t="str">
        <f>IF(Q102=0,"",CONCATENATE(Q102," ",$H102))</f>
        <v>33,92 M2</v>
      </c>
      <c r="F102" s="227" t="str">
        <f>IF(S102=0,"",CONCATENATE(S102," ",$H102))</f>
        <v/>
      </c>
      <c r="G102" s="227" t="str">
        <f>IF(U102=0,"",CONCATENATE(U102," ",$H102))</f>
        <v/>
      </c>
      <c r="H102" s="294" t="str">
        <f>VLOOKUP($A102,Orçamento!$A$9:$J$117,5,0)</f>
        <v>M2</v>
      </c>
      <c r="I102" s="290">
        <f>VLOOKUP($A102,Orçamento!$A$9:$J$117,6,0)</f>
        <v>33.92</v>
      </c>
      <c r="J102" s="291">
        <f>VLOOKUP($A102,Orçamento!$A$9:$J$117,8,0)</f>
        <v>5.76</v>
      </c>
      <c r="K102" s="291">
        <f>VLOOKUP($A102,Orçamento!$A$9:$J$117,10,0)</f>
        <v>195.37</v>
      </c>
      <c r="L102" s="282"/>
      <c r="M102" s="290"/>
      <c r="N102" s="290" t="str">
        <f>IF(M102=0,"",TRUNC($J102*M102,2))</f>
        <v/>
      </c>
      <c r="O102" s="290"/>
      <c r="P102" s="290" t="str">
        <f>IF(O102=0,"",TRUNC($J102*O102,2))</f>
        <v/>
      </c>
      <c r="Q102" s="290">
        <f>I102</f>
        <v>33.92</v>
      </c>
      <c r="R102" s="290">
        <f>IF(Q102=0,"",TRUNC($J102*Q102,2))</f>
        <v>195.37</v>
      </c>
      <c r="S102" s="290"/>
      <c r="T102" s="290" t="str">
        <f>IF(S102=0,"",TRUNC($J102*S102,2))</f>
        <v/>
      </c>
      <c r="U102" s="290"/>
      <c r="V102" s="290" t="str">
        <f>IF(U102=0,"",TRUNC($J102*U102,2))</f>
        <v/>
      </c>
      <c r="W102" s="271"/>
      <c r="X102" s="271"/>
      <c r="Y102" s="290">
        <f>SUMIF($M$9:$V$9,$M$9,M102:V102)</f>
        <v>33.92</v>
      </c>
      <c r="Z102" s="290" t="str">
        <f>IF(Y102=I102,"","FALTA")</f>
        <v/>
      </c>
      <c r="AA102" s="290">
        <f>SUMIF($M$9:$V$9,$N$9,M102:V102)</f>
        <v>195.37</v>
      </c>
      <c r="AB102" s="290" t="str">
        <f>IF(AA102=K102,"","FALTA")</f>
        <v/>
      </c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</row>
    <row r="103" spans="1:48" ht="8.25" customHeight="1">
      <c r="A103" s="234"/>
      <c r="B103" s="235"/>
      <c r="C103" s="259"/>
      <c r="D103" s="237"/>
      <c r="E103" s="236"/>
      <c r="F103" s="237"/>
      <c r="G103" s="238"/>
      <c r="H103" s="295"/>
      <c r="I103" s="295"/>
      <c r="J103" s="295"/>
      <c r="K103" s="295"/>
      <c r="L103" s="271"/>
      <c r="M103" s="271"/>
      <c r="N103" s="271"/>
      <c r="O103" s="271"/>
      <c r="P103" s="271"/>
      <c r="Q103" s="271"/>
      <c r="R103" s="271"/>
      <c r="S103" s="271"/>
      <c r="T103" s="271"/>
      <c r="U103" s="271"/>
      <c r="V103" s="299"/>
      <c r="W103" s="271"/>
      <c r="X103" s="271"/>
      <c r="Y103" s="271"/>
      <c r="Z103" s="271"/>
      <c r="AA103" s="271"/>
      <c r="AB103" s="271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</row>
    <row r="104" spans="1:48" ht="41.25" customHeight="1">
      <c r="A104" s="244">
        <v>6</v>
      </c>
      <c r="B104" s="245" t="str">
        <f>VLOOKUP($A104,Orçamento!$A$9:$J$117,4,0)</f>
        <v>CALÇADA EXTERNA E PASSEIO DA PRAÇA</v>
      </c>
      <c r="C104" s="246"/>
      <c r="D104" s="246"/>
      <c r="E104" s="246"/>
      <c r="F104" s="247"/>
      <c r="G104" s="248"/>
      <c r="H104" s="212"/>
      <c r="I104" s="279"/>
      <c r="J104" s="211"/>
      <c r="K104" s="216"/>
      <c r="L104" s="280"/>
      <c r="M104" s="271"/>
      <c r="N104" s="271"/>
      <c r="O104" s="271"/>
      <c r="P104" s="271"/>
      <c r="Q104" s="271"/>
      <c r="R104" s="271"/>
      <c r="S104" s="271"/>
      <c r="T104" s="271"/>
      <c r="U104" s="271"/>
      <c r="V104" s="271"/>
      <c r="W104" s="282"/>
      <c r="X104" s="282"/>
      <c r="Y104" s="282"/>
      <c r="Z104" s="282"/>
      <c r="AA104" s="282"/>
      <c r="AB104" s="282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</row>
    <row r="105" spans="1:48" ht="41.25" customHeight="1">
      <c r="A105" s="217" t="s">
        <v>1079</v>
      </c>
      <c r="B105" s="218" t="str">
        <f>VLOOKUP($A105,Orçamento!$A$9:$J$117,4,0)</f>
        <v>REVITALIZAÇÃO DE PINTURA RECREATIVA</v>
      </c>
      <c r="C105" s="249"/>
      <c r="D105" s="219" t="s">
        <v>1101</v>
      </c>
      <c r="E105" s="219" t="s">
        <v>1102</v>
      </c>
      <c r="F105" s="220"/>
      <c r="G105" s="221"/>
      <c r="H105" s="283"/>
      <c r="I105" s="284"/>
      <c r="J105" s="285"/>
      <c r="K105" s="286"/>
      <c r="L105" s="282"/>
      <c r="M105" s="287"/>
      <c r="N105" s="288">
        <f>SUM(N106:N109)</f>
        <v>0</v>
      </c>
      <c r="O105" s="287"/>
      <c r="P105" s="288">
        <f>SUM(P106:P109)</f>
        <v>1038.7</v>
      </c>
      <c r="Q105" s="287"/>
      <c r="R105" s="288">
        <f>SUM(R106:R109)</f>
        <v>6184.54</v>
      </c>
      <c r="S105" s="287"/>
      <c r="T105" s="288">
        <f>SUM(T106:T109)</f>
        <v>0</v>
      </c>
      <c r="U105" s="287"/>
      <c r="V105" s="288">
        <f>SUM(V106:V109)</f>
        <v>0</v>
      </c>
      <c r="W105" s="282"/>
      <c r="X105" s="282"/>
      <c r="Y105" s="282"/>
      <c r="Z105" s="282"/>
      <c r="AA105" s="282"/>
      <c r="AB105" s="282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</row>
    <row r="106" spans="1:48" ht="60" customHeight="1">
      <c r="A106" s="228" t="s">
        <v>626</v>
      </c>
      <c r="B106" s="254" t="str">
        <f>VLOOKUP($A106,Orçamento!$A$9:$J$117,4,0)</f>
        <v xml:space="preserve">PREPARO DO PISO CIMENTADO PARA PINTURA - LIXAMENTO E LIMPEZA. AF_05/2021 </v>
      </c>
      <c r="C106" s="260" t="str">
        <f t="shared" ref="C106:C109" si="214">IF(M106=0,"",CONCATENATE(M106," ",$H106))</f>
        <v/>
      </c>
      <c r="D106" s="250" t="str">
        <f t="shared" ref="D106:D109" si="215">IF(O106=0,"",CONCATENATE(O106," ",$H106))</f>
        <v>170 M2</v>
      </c>
      <c r="E106" s="225" t="str">
        <f t="shared" ref="E106:E109" si="216">IF(Q106=0,"",CONCATENATE(Q106," ",$H106))</f>
        <v/>
      </c>
      <c r="F106" s="227" t="str">
        <f t="shared" ref="F106:F109" si="217">IF(S106=0,"",CONCATENATE(S106," ",$H106))</f>
        <v/>
      </c>
      <c r="G106" s="227" t="str">
        <f t="shared" ref="G106:G109" si="218">IF(U106=0,"",CONCATENATE(U106," ",$H106))</f>
        <v/>
      </c>
      <c r="H106" s="296" t="str">
        <f>VLOOKUP($A106,Orçamento!$A$9:$J$117,5,0)</f>
        <v>M2</v>
      </c>
      <c r="I106" s="297">
        <f>VLOOKUP($A106,Orçamento!$A$9:$J$117,6,0)</f>
        <v>170</v>
      </c>
      <c r="J106" s="298">
        <f>VLOOKUP($A106,Orçamento!$A$9:$J$117,8,0)</f>
        <v>6.11</v>
      </c>
      <c r="K106" s="298">
        <f>VLOOKUP($A106,Orçamento!$A$9:$J$117,10,0)</f>
        <v>1038.7</v>
      </c>
      <c r="L106" s="282"/>
      <c r="M106" s="290"/>
      <c r="N106" s="290" t="str">
        <f t="shared" ref="N106:N109" si="219">IF(M106=0,"",TRUNC($J106*M106,2))</f>
        <v/>
      </c>
      <c r="O106" s="290">
        <f>I106</f>
        <v>170</v>
      </c>
      <c r="P106" s="290">
        <f t="shared" ref="P106:P109" si="220">IF(O106=0,"",TRUNC($J106*O106,2))</f>
        <v>1038.7</v>
      </c>
      <c r="Q106" s="290"/>
      <c r="R106" s="290" t="str">
        <f t="shared" ref="R106:R109" si="221">IF(Q106=0,"",TRUNC($J106*Q106,2))</f>
        <v/>
      </c>
      <c r="S106" s="290"/>
      <c r="T106" s="290" t="str">
        <f t="shared" ref="T106:T109" si="222">IF(S106=0,"",TRUNC($J106*S106,2))</f>
        <v/>
      </c>
      <c r="U106" s="290"/>
      <c r="V106" s="290" t="str">
        <f t="shared" ref="V106:V109" si="223">IF(U106=0,"",TRUNC($J106*U106,2))</f>
        <v/>
      </c>
      <c r="W106" s="271"/>
      <c r="X106" s="271"/>
      <c r="Y106" s="290">
        <f t="shared" ref="Y106:Y109" si="224">SUMIF($M$9:$V$9,$M$9,M106:V106)</f>
        <v>170</v>
      </c>
      <c r="Z106" s="290" t="str">
        <f t="shared" ref="Z106:Z109" si="225">IF(Y106=I106,"","FALTA")</f>
        <v/>
      </c>
      <c r="AA106" s="290">
        <f t="shared" ref="AA106:AA109" si="226">SUMIF($M$9:$V$9,$N$9,M106:V106)</f>
        <v>1038.7</v>
      </c>
      <c r="AB106" s="290" t="str">
        <f t="shared" ref="AB106:AB109" si="227">IF(AA106=K106,"","FALTA")</f>
        <v/>
      </c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</row>
    <row r="107" spans="1:48" ht="39.950000000000003" customHeight="1">
      <c r="A107" s="228" t="s">
        <v>638</v>
      </c>
      <c r="B107" s="254" t="str">
        <f>VLOOKUP($A107,Orçamento!$A$9:$J$117,4,0)</f>
        <v xml:space="preserve">RD.06 - CARACOL - DEMARCAÇÃO DE PISO </v>
      </c>
      <c r="C107" s="227" t="str">
        <f t="shared" si="214"/>
        <v/>
      </c>
      <c r="D107" s="227" t="str">
        <f t="shared" si="215"/>
        <v/>
      </c>
      <c r="E107" s="231" t="str">
        <f t="shared" si="216"/>
        <v>1 UN</v>
      </c>
      <c r="F107" s="227" t="str">
        <f t="shared" si="217"/>
        <v/>
      </c>
      <c r="G107" s="227" t="str">
        <f t="shared" si="218"/>
        <v/>
      </c>
      <c r="H107" s="294" t="str">
        <f>VLOOKUP($A107,Orçamento!$A$9:$J$117,5,0)</f>
        <v>UN</v>
      </c>
      <c r="I107" s="290">
        <f>VLOOKUP($A107,Orçamento!$A$9:$J$117,6,0)</f>
        <v>1</v>
      </c>
      <c r="J107" s="291">
        <f>VLOOKUP($A107,Orçamento!$A$9:$J$117,8,0)</f>
        <v>568.39</v>
      </c>
      <c r="K107" s="291">
        <f>VLOOKUP($A107,Orçamento!$A$9:$J$117,10,0)</f>
        <v>568.39</v>
      </c>
      <c r="L107" s="282"/>
      <c r="M107" s="290"/>
      <c r="N107" s="290" t="str">
        <f t="shared" si="219"/>
        <v/>
      </c>
      <c r="O107" s="290"/>
      <c r="P107" s="290" t="str">
        <f t="shared" si="220"/>
        <v/>
      </c>
      <c r="Q107" s="290">
        <f t="shared" ref="Q107:Q109" si="228">I107</f>
        <v>1</v>
      </c>
      <c r="R107" s="290">
        <f t="shared" si="221"/>
        <v>568.39</v>
      </c>
      <c r="S107" s="290"/>
      <c r="T107" s="290" t="str">
        <f t="shared" si="222"/>
        <v/>
      </c>
      <c r="U107" s="290"/>
      <c r="V107" s="290" t="str">
        <f t="shared" si="223"/>
        <v/>
      </c>
      <c r="W107" s="271"/>
      <c r="X107" s="271"/>
      <c r="Y107" s="290">
        <f t="shared" si="224"/>
        <v>1</v>
      </c>
      <c r="Z107" s="290" t="str">
        <f t="shared" si="225"/>
        <v/>
      </c>
      <c r="AA107" s="290">
        <f t="shared" si="226"/>
        <v>568.39</v>
      </c>
      <c r="AB107" s="290" t="str">
        <f t="shared" si="227"/>
        <v/>
      </c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</row>
    <row r="108" spans="1:48" ht="39.950000000000003" customHeight="1">
      <c r="A108" s="228" t="s">
        <v>645</v>
      </c>
      <c r="B108" s="254" t="str">
        <f>VLOOKUP($A108,Orçamento!$A$9:$J$117,4,0)</f>
        <v xml:space="preserve">RD.04 - AMARELINHA DEMARCAÇÃO DE PISO </v>
      </c>
      <c r="C108" s="227" t="str">
        <f t="shared" si="214"/>
        <v/>
      </c>
      <c r="D108" s="227" t="str">
        <f t="shared" si="215"/>
        <v/>
      </c>
      <c r="E108" s="251" t="str">
        <f t="shared" si="216"/>
        <v>1 UN</v>
      </c>
      <c r="F108" s="227" t="str">
        <f t="shared" si="217"/>
        <v/>
      </c>
      <c r="G108" s="227" t="str">
        <f t="shared" si="218"/>
        <v/>
      </c>
      <c r="H108" s="294" t="str">
        <f>VLOOKUP($A108,Orçamento!$A$9:$J$117,5,0)</f>
        <v>UN</v>
      </c>
      <c r="I108" s="290">
        <f>VLOOKUP($A108,Orçamento!$A$9:$J$117,6,0)</f>
        <v>1</v>
      </c>
      <c r="J108" s="291">
        <f>VLOOKUP($A108,Orçamento!$A$9:$J$117,8,0)</f>
        <v>250.95</v>
      </c>
      <c r="K108" s="291">
        <f>VLOOKUP($A108,Orçamento!$A$9:$J$117,10,0)</f>
        <v>250.95</v>
      </c>
      <c r="L108" s="282"/>
      <c r="M108" s="290"/>
      <c r="N108" s="290" t="str">
        <f t="shared" si="219"/>
        <v/>
      </c>
      <c r="O108" s="290"/>
      <c r="P108" s="290" t="str">
        <f t="shared" si="220"/>
        <v/>
      </c>
      <c r="Q108" s="290">
        <f t="shared" si="228"/>
        <v>1</v>
      </c>
      <c r="R108" s="290">
        <f t="shared" si="221"/>
        <v>250.95</v>
      </c>
      <c r="S108" s="290"/>
      <c r="T108" s="290" t="str">
        <f t="shared" si="222"/>
        <v/>
      </c>
      <c r="U108" s="290"/>
      <c r="V108" s="290" t="str">
        <f t="shared" si="223"/>
        <v/>
      </c>
      <c r="W108" s="271"/>
      <c r="X108" s="271"/>
      <c r="Y108" s="290">
        <f t="shared" si="224"/>
        <v>1</v>
      </c>
      <c r="Z108" s="290" t="str">
        <f t="shared" si="225"/>
        <v/>
      </c>
      <c r="AA108" s="290">
        <f t="shared" si="226"/>
        <v>250.95</v>
      </c>
      <c r="AB108" s="290" t="str">
        <f t="shared" si="227"/>
        <v/>
      </c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</row>
    <row r="109" spans="1:48" ht="60" customHeight="1">
      <c r="A109" s="228" t="s">
        <v>650</v>
      </c>
      <c r="B109" s="254" t="str">
        <f>VLOOKUP($A109,Orçamento!$A$9:$J$117,4,0)</f>
        <v xml:space="preserve">PINTURA DE PISO COM TINTA ACRÍLICA, APLICAÇÃO MANUAL, 2 DEMÃOS, INCLUSO FUNDO PREPARADOR. AF_05/2021 </v>
      </c>
      <c r="C109" s="227" t="str">
        <f t="shared" si="214"/>
        <v/>
      </c>
      <c r="D109" s="227" t="str">
        <f t="shared" si="215"/>
        <v/>
      </c>
      <c r="E109" s="232" t="str">
        <f t="shared" si="216"/>
        <v>170 M2</v>
      </c>
      <c r="F109" s="227" t="str">
        <f t="shared" si="217"/>
        <v/>
      </c>
      <c r="G109" s="227" t="str">
        <f t="shared" si="218"/>
        <v/>
      </c>
      <c r="H109" s="294" t="str">
        <f>VLOOKUP($A109,Orçamento!$A$9:$J$117,5,0)</f>
        <v>M2</v>
      </c>
      <c r="I109" s="290">
        <f>VLOOKUP($A109,Orçamento!$A$9:$J$117,6,0)</f>
        <v>170</v>
      </c>
      <c r="J109" s="291">
        <f>VLOOKUP($A109,Orçamento!$A$9:$J$117,8,0)</f>
        <v>31.56</v>
      </c>
      <c r="K109" s="291">
        <f>VLOOKUP($A109,Orçamento!$A$9:$J$117,10,0)</f>
        <v>5365.2</v>
      </c>
      <c r="L109" s="282"/>
      <c r="M109" s="290"/>
      <c r="N109" s="290" t="str">
        <f t="shared" si="219"/>
        <v/>
      </c>
      <c r="O109" s="290"/>
      <c r="P109" s="290" t="str">
        <f t="shared" si="220"/>
        <v/>
      </c>
      <c r="Q109" s="290">
        <f t="shared" si="228"/>
        <v>170</v>
      </c>
      <c r="R109" s="290">
        <f t="shared" si="221"/>
        <v>5365.2</v>
      </c>
      <c r="S109" s="290"/>
      <c r="T109" s="290" t="str">
        <f t="shared" si="222"/>
        <v/>
      </c>
      <c r="U109" s="290"/>
      <c r="V109" s="290" t="str">
        <f t="shared" si="223"/>
        <v/>
      </c>
      <c r="W109" s="271"/>
      <c r="X109" s="271"/>
      <c r="Y109" s="290">
        <f t="shared" si="224"/>
        <v>170</v>
      </c>
      <c r="Z109" s="290" t="str">
        <f t="shared" si="225"/>
        <v/>
      </c>
      <c r="AA109" s="290">
        <f t="shared" si="226"/>
        <v>5365.2</v>
      </c>
      <c r="AB109" s="290" t="str">
        <f t="shared" si="227"/>
        <v/>
      </c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</row>
    <row r="110" spans="1:48" ht="8.25" customHeight="1">
      <c r="A110" s="234"/>
      <c r="B110" s="235"/>
      <c r="C110" s="237"/>
      <c r="D110" s="237"/>
      <c r="E110" s="236"/>
      <c r="F110" s="237"/>
      <c r="G110" s="238"/>
      <c r="H110" s="295"/>
      <c r="I110" s="295"/>
      <c r="J110" s="295"/>
      <c r="K110" s="295"/>
      <c r="L110" s="271"/>
      <c r="M110" s="271"/>
      <c r="N110" s="271"/>
      <c r="O110" s="271"/>
      <c r="P110" s="271"/>
      <c r="Q110" s="271"/>
      <c r="R110" s="271"/>
      <c r="S110" s="271"/>
      <c r="T110" s="271"/>
      <c r="U110" s="271"/>
      <c r="V110" s="271"/>
      <c r="W110" s="271"/>
      <c r="X110" s="271"/>
      <c r="Y110" s="271"/>
      <c r="Z110" s="271"/>
      <c r="AA110" s="271"/>
      <c r="AB110" s="271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</row>
    <row r="111" spans="1:48" ht="41.25" customHeight="1">
      <c r="A111" s="217" t="s">
        <v>1100</v>
      </c>
      <c r="B111" s="218" t="str">
        <f>VLOOKUP($A111,Orçamento!$A$9:$J$117,4,0)</f>
        <v>LIMPEZA GERAL</v>
      </c>
      <c r="C111" s="249"/>
      <c r="D111" s="249"/>
      <c r="E111" s="219" t="s">
        <v>1113</v>
      </c>
      <c r="F111" s="220"/>
      <c r="G111" s="221"/>
      <c r="H111" s="293"/>
      <c r="I111" s="284"/>
      <c r="J111" s="285"/>
      <c r="K111" s="286"/>
      <c r="L111" s="282"/>
      <c r="M111" s="271"/>
      <c r="N111" s="288">
        <f>SUM(N112)</f>
        <v>0</v>
      </c>
      <c r="O111" s="287"/>
      <c r="P111" s="288">
        <f>SUM(P112)</f>
        <v>0</v>
      </c>
      <c r="Q111" s="287"/>
      <c r="R111" s="288">
        <f>SUM(R112)</f>
        <v>11169.15</v>
      </c>
      <c r="S111" s="287"/>
      <c r="T111" s="288">
        <f>SUM(T112)</f>
        <v>0</v>
      </c>
      <c r="U111" s="287"/>
      <c r="V111" s="288">
        <f>SUM(V112)</f>
        <v>0</v>
      </c>
      <c r="W111" s="282"/>
      <c r="X111" s="282"/>
      <c r="Y111" s="282"/>
      <c r="Z111" s="282"/>
      <c r="AA111" s="282"/>
      <c r="AB111" s="282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</row>
    <row r="112" spans="1:48" ht="39.950000000000003" customHeight="1">
      <c r="A112" s="228" t="s">
        <v>660</v>
      </c>
      <c r="B112" s="254" t="str">
        <f>VLOOKUP($A112,Orçamento!$A$9:$J$117,4,0)</f>
        <v xml:space="preserve">LIMPEZA DE SUPERFÍCIES COM HIDROJATEAMENTO </v>
      </c>
      <c r="C112" s="227" t="str">
        <f>IF(M112=0,"",CONCATENATE(M112," ",$H112))</f>
        <v/>
      </c>
      <c r="D112" s="227" t="str">
        <f>IF(O112=0,"",CONCATENATE(O112," ",$H112))</f>
        <v/>
      </c>
      <c r="E112" s="250" t="str">
        <f>IF(Q112=0,"",CONCATENATE(Q112," ",$H112))</f>
        <v>1939,09 M2</v>
      </c>
      <c r="F112" s="227" t="str">
        <f>IF(S112=0,"",CONCATENATE(S112," ",$H112))</f>
        <v/>
      </c>
      <c r="G112" s="227" t="str">
        <f>IF(U112=0,"",CONCATENATE(U112," ",$H112))</f>
        <v/>
      </c>
      <c r="H112" s="294" t="str">
        <f>VLOOKUP($A112,Orçamento!$A$9:$J$117,5,0)</f>
        <v>M2</v>
      </c>
      <c r="I112" s="290">
        <f>VLOOKUP($A112,Orçamento!$A$9:$J$117,6,0)</f>
        <v>1939.09</v>
      </c>
      <c r="J112" s="291">
        <f>VLOOKUP($A112,Orçamento!$A$9:$J$117,8,0)</f>
        <v>5.76</v>
      </c>
      <c r="K112" s="291">
        <f>VLOOKUP($A112,Orçamento!$A$9:$J$117,10,0)</f>
        <v>11169.15</v>
      </c>
      <c r="L112" s="282"/>
      <c r="M112" s="290"/>
      <c r="N112" s="290" t="str">
        <f>IF(M112=0,"",TRUNC($J112*M112,2))</f>
        <v/>
      </c>
      <c r="O112" s="290"/>
      <c r="P112" s="290" t="str">
        <f>IF(O112=0,"",TRUNC($J112*O112,2))</f>
        <v/>
      </c>
      <c r="Q112" s="290">
        <f>I112</f>
        <v>1939.09</v>
      </c>
      <c r="R112" s="290">
        <f>IF(Q112=0,"",TRUNC($J112*Q112,2))</f>
        <v>11169.15</v>
      </c>
      <c r="S112" s="290"/>
      <c r="T112" s="290" t="str">
        <f>IF(S112=0,"",TRUNC($J112*S112,2))</f>
        <v/>
      </c>
      <c r="U112" s="290"/>
      <c r="V112" s="290" t="str">
        <f>IF(U112=0,"",TRUNC($J112*U112,2))</f>
        <v/>
      </c>
      <c r="W112" s="271"/>
      <c r="X112" s="271"/>
      <c r="Y112" s="290">
        <f>SUMIF($M$9:$V$9,$M$9,M112:V112)</f>
        <v>1939.09</v>
      </c>
      <c r="Z112" s="290" t="str">
        <f>IF(Y112=I112,"","FALTA")</f>
        <v/>
      </c>
      <c r="AA112" s="290">
        <f>SUMIF($M$9:$V$9,$N$9,M112:V112)</f>
        <v>11169.15</v>
      </c>
      <c r="AB112" s="290" t="str">
        <f>IF(AA112=K112,"","FALTA")</f>
        <v/>
      </c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</row>
    <row r="113" spans="1:48" ht="8.25" customHeight="1">
      <c r="A113" s="234"/>
      <c r="B113" s="235"/>
      <c r="C113" s="259"/>
      <c r="D113" s="237"/>
      <c r="E113" s="236"/>
      <c r="F113" s="237"/>
      <c r="G113" s="238"/>
      <c r="H113" s="295"/>
      <c r="I113" s="295"/>
      <c r="J113" s="295"/>
      <c r="K113" s="295"/>
      <c r="L113" s="271"/>
      <c r="M113" s="271"/>
      <c r="N113" s="271"/>
      <c r="O113" s="271"/>
      <c r="P113" s="271"/>
      <c r="Q113" s="271"/>
      <c r="R113" s="271"/>
      <c r="S113" s="271"/>
      <c r="T113" s="271"/>
      <c r="U113" s="271"/>
      <c r="V113" s="271"/>
      <c r="W113" s="271"/>
      <c r="X113" s="271"/>
      <c r="Y113" s="271"/>
      <c r="Z113" s="271"/>
      <c r="AA113" s="271"/>
      <c r="AB113" s="271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</row>
    <row r="114" spans="1:48" ht="41.25" customHeight="1">
      <c r="A114" s="244">
        <v>7</v>
      </c>
      <c r="B114" s="245" t="str">
        <f>VLOOKUP($A114,Orçamento!$A$9:$J$117,4,0)</f>
        <v>SERVIÇOS COMPLEMENTARES</v>
      </c>
      <c r="C114" s="246"/>
      <c r="D114" s="246"/>
      <c r="E114" s="246"/>
      <c r="F114" s="247"/>
      <c r="G114" s="248"/>
      <c r="H114" s="212"/>
      <c r="I114" s="279"/>
      <c r="J114" s="211"/>
      <c r="K114" s="216"/>
      <c r="L114" s="280"/>
      <c r="M114" s="271"/>
      <c r="N114" s="271"/>
      <c r="O114" s="271"/>
      <c r="P114" s="271"/>
      <c r="Q114" s="271"/>
      <c r="R114" s="271"/>
      <c r="S114" s="271"/>
      <c r="T114" s="271"/>
      <c r="U114" s="271"/>
      <c r="V114" s="271"/>
      <c r="W114" s="282"/>
      <c r="X114" s="282"/>
      <c r="Y114" s="282"/>
      <c r="Z114" s="282"/>
      <c r="AA114" s="282"/>
      <c r="AB114" s="282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</row>
    <row r="115" spans="1:48" ht="41.25" customHeight="1">
      <c r="A115" s="217" t="s">
        <v>1104</v>
      </c>
      <c r="B115" s="218" t="str">
        <f>VLOOKUP($A115,Orçamento!$A$9:$J$117,4,0)</f>
        <v>PAISAGISMO</v>
      </c>
      <c r="C115" s="249"/>
      <c r="D115" s="249"/>
      <c r="E115" s="219" t="s">
        <v>1115</v>
      </c>
      <c r="F115" s="219" t="s">
        <v>1116</v>
      </c>
      <c r="G115" s="219" t="s">
        <v>1117</v>
      </c>
      <c r="H115" s="283"/>
      <c r="I115" s="284"/>
      <c r="J115" s="285"/>
      <c r="K115" s="286"/>
      <c r="L115" s="282"/>
      <c r="M115" s="287"/>
      <c r="N115" s="288">
        <f>SUM(N116:N118)</f>
        <v>0</v>
      </c>
      <c r="O115" s="287"/>
      <c r="P115" s="288">
        <f>SUM(P116:P118)</f>
        <v>0</v>
      </c>
      <c r="Q115" s="287"/>
      <c r="R115" s="288">
        <f>SUM(R116:R118)</f>
        <v>7874.98</v>
      </c>
      <c r="S115" s="287"/>
      <c r="T115" s="288">
        <f>SUM(T116:T118)</f>
        <v>3341.7</v>
      </c>
      <c r="U115" s="287"/>
      <c r="V115" s="288">
        <f>SUM(V116:V118)</f>
        <v>3341.7</v>
      </c>
      <c r="W115" s="282"/>
      <c r="X115" s="282"/>
      <c r="Y115" s="282"/>
      <c r="Z115" s="282"/>
      <c r="AA115" s="282"/>
      <c r="AB115" s="282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</row>
    <row r="116" spans="1:48" ht="60" customHeight="1">
      <c r="A116" s="228" t="s">
        <v>664</v>
      </c>
      <c r="B116" s="254" t="str">
        <f>VLOOKUP($A116,Orçamento!$A$9:$J$117,4,0)</f>
        <v xml:space="preserve">PLANTIO DE GRAMA ESMERALDA EM PLACAS (JARDINS E CANTEIROS) </v>
      </c>
      <c r="C116" s="227" t="str">
        <f t="shared" ref="C116:C118" si="229">IF(M116=0,"",CONCATENATE(M116," ",$H116))</f>
        <v/>
      </c>
      <c r="D116" s="227" t="str">
        <f t="shared" ref="D116:D118" si="230">IF(O116=0,"",CONCATENATE(O116," ",$H116))</f>
        <v/>
      </c>
      <c r="E116" s="231" t="str">
        <f t="shared" ref="E116:E118" si="231">IF(Q116=0,"",CONCATENATE(Q116," ",$H116))</f>
        <v>237 M2</v>
      </c>
      <c r="F116" s="255" t="str">
        <f t="shared" ref="F116:F118" si="232">IF(S116=0,"",CONCATENATE(S116," ",$H116))</f>
        <v/>
      </c>
      <c r="G116" s="227" t="str">
        <f t="shared" ref="G116:G118" si="233">IF(U116=0,"",CONCATENATE(U116," ",$H116))</f>
        <v/>
      </c>
      <c r="H116" s="296" t="str">
        <f>VLOOKUP($A116,Orçamento!$A$9:$J$117,5,0)</f>
        <v>M2</v>
      </c>
      <c r="I116" s="297">
        <f>VLOOKUP($A116,Orçamento!$A$9:$J$117,6,0)</f>
        <v>237</v>
      </c>
      <c r="J116" s="298">
        <f>VLOOKUP($A116,Orçamento!$A$9:$J$117,8,0)</f>
        <v>24.01</v>
      </c>
      <c r="K116" s="298">
        <f>VLOOKUP($A116,Orçamento!$A$9:$J$117,10,0)</f>
        <v>5690.37</v>
      </c>
      <c r="L116" s="282"/>
      <c r="M116" s="290"/>
      <c r="N116" s="290" t="str">
        <f t="shared" ref="N116:N118" si="234">IF(M116=0,"",TRUNC($J116*M116,2))</f>
        <v/>
      </c>
      <c r="O116" s="290"/>
      <c r="P116" s="290" t="str">
        <f t="shared" ref="P116:P118" si="235">IF(O116=0,"",TRUNC($J116*O116,2))</f>
        <v/>
      </c>
      <c r="Q116" s="290">
        <f t="shared" ref="Q116:Q117" si="236">I116</f>
        <v>237</v>
      </c>
      <c r="R116" s="290">
        <f t="shared" ref="R116:R118" si="237">IF(Q116=0,"",TRUNC($J116*Q116,2))</f>
        <v>5690.37</v>
      </c>
      <c r="S116" s="290"/>
      <c r="T116" s="290" t="str">
        <f t="shared" ref="T116:T118" si="238">IF(S116=0,"",TRUNC($J116*S116,2))</f>
        <v/>
      </c>
      <c r="U116" s="290"/>
      <c r="V116" s="290" t="str">
        <f t="shared" ref="V116:V118" si="239">IF(U116=0,"",TRUNC($J116*U116,2))</f>
        <v/>
      </c>
      <c r="W116" s="271"/>
      <c r="X116" s="271"/>
      <c r="Y116" s="290">
        <f t="shared" ref="Y116:Y118" si="240">SUMIF($M$9:$V$9,$M$9,M116:V116)</f>
        <v>237</v>
      </c>
      <c r="Z116" s="290" t="str">
        <f t="shared" ref="Z116:Z118" si="241">IF(Y116=I116,"","FALTA")</f>
        <v/>
      </c>
      <c r="AA116" s="290">
        <f t="shared" ref="AA116:AA118" si="242">SUMIF($M$9:$V$9,$N$9,M116:V116)</f>
        <v>5690.37</v>
      </c>
      <c r="AB116" s="290" t="str">
        <f t="shared" ref="AB116:AB118" si="243">IF(AA116=K116,"","FALTA")</f>
        <v/>
      </c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</row>
    <row r="117" spans="1:48" ht="39.950000000000003" customHeight="1">
      <c r="A117" s="228" t="s">
        <v>677</v>
      </c>
      <c r="B117" s="254" t="str">
        <f>VLOOKUP($A117,Orçamento!$A$9:$J$117,4,0)</f>
        <v xml:space="preserve">TERRA VEGETAL ORGÂNICA COMUM </v>
      </c>
      <c r="C117" s="261" t="str">
        <f t="shared" si="229"/>
        <v/>
      </c>
      <c r="D117" s="262" t="str">
        <f t="shared" si="230"/>
        <v/>
      </c>
      <c r="E117" s="232" t="str">
        <f t="shared" si="231"/>
        <v>7,11 M3</v>
      </c>
      <c r="F117" s="258" t="str">
        <f t="shared" si="232"/>
        <v/>
      </c>
      <c r="G117" s="227" t="str">
        <f t="shared" si="233"/>
        <v/>
      </c>
      <c r="H117" s="294" t="str">
        <f>VLOOKUP($A117,Orçamento!$A$9:$J$117,5,0)</f>
        <v>M3</v>
      </c>
      <c r="I117" s="290">
        <f>VLOOKUP($A117,Orçamento!$A$9:$J$117,6,0)</f>
        <v>7.11</v>
      </c>
      <c r="J117" s="291">
        <f>VLOOKUP($A117,Orçamento!$A$9:$J$117,8,0)</f>
        <v>307.26</v>
      </c>
      <c r="K117" s="291">
        <f>VLOOKUP($A117,Orçamento!$A$9:$J$117,10,0)</f>
        <v>2184.61</v>
      </c>
      <c r="L117" s="282"/>
      <c r="M117" s="290"/>
      <c r="N117" s="290" t="str">
        <f t="shared" si="234"/>
        <v/>
      </c>
      <c r="O117" s="290"/>
      <c r="P117" s="290" t="str">
        <f t="shared" si="235"/>
        <v/>
      </c>
      <c r="Q117" s="290">
        <f t="shared" si="236"/>
        <v>7.11</v>
      </c>
      <c r="R117" s="290">
        <f t="shared" si="237"/>
        <v>2184.61</v>
      </c>
      <c r="S117" s="290"/>
      <c r="T117" s="290" t="str">
        <f t="shared" si="238"/>
        <v/>
      </c>
      <c r="U117" s="290"/>
      <c r="V117" s="290" t="str">
        <f t="shared" si="239"/>
        <v/>
      </c>
      <c r="W117" s="271"/>
      <c r="X117" s="271"/>
      <c r="Y117" s="290">
        <f t="shared" si="240"/>
        <v>7.11</v>
      </c>
      <c r="Z117" s="290" t="str">
        <f t="shared" si="241"/>
        <v/>
      </c>
      <c r="AA117" s="290">
        <f t="shared" si="242"/>
        <v>2184.61</v>
      </c>
      <c r="AB117" s="290" t="str">
        <f t="shared" si="243"/>
        <v/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</row>
    <row r="118" spans="1:48" ht="39.950000000000003" customHeight="1">
      <c r="A118" s="228" t="s">
        <v>681</v>
      </c>
      <c r="B118" s="254" t="str">
        <f>VLOOKUP($A118,Orçamento!$A$9:$J$117,4,0)</f>
        <v xml:space="preserve">IRRIGAÇÃO MENSAL </v>
      </c>
      <c r="C118" s="227" t="str">
        <f t="shared" si="229"/>
        <v/>
      </c>
      <c r="D118" s="227" t="str">
        <f t="shared" si="230"/>
        <v/>
      </c>
      <c r="E118" s="227" t="str">
        <f t="shared" si="231"/>
        <v/>
      </c>
      <c r="F118" s="250" t="str">
        <f t="shared" si="232"/>
        <v>237 M2.MÊS</v>
      </c>
      <c r="G118" s="250" t="str">
        <f t="shared" si="233"/>
        <v>237 M2.MÊS</v>
      </c>
      <c r="H118" s="289" t="str">
        <f>VLOOKUP($A118,Orçamento!$A$9:$J$117,5,0)</f>
        <v>M2.MÊS</v>
      </c>
      <c r="I118" s="290">
        <f>VLOOKUP($A118,Orçamento!$A$9:$J$117,6,0)</f>
        <v>474</v>
      </c>
      <c r="J118" s="291">
        <f>VLOOKUP($A118,Orçamento!$A$9:$J$117,8,0)</f>
        <v>14.1</v>
      </c>
      <c r="K118" s="291">
        <f>VLOOKUP($A118,Orçamento!$A$9:$J$117,10,0)</f>
        <v>6683.4</v>
      </c>
      <c r="L118" s="282"/>
      <c r="M118" s="290"/>
      <c r="N118" s="290" t="str">
        <f t="shared" si="234"/>
        <v/>
      </c>
      <c r="O118" s="290"/>
      <c r="P118" s="290" t="str">
        <f t="shared" si="235"/>
        <v/>
      </c>
      <c r="Q118" s="290"/>
      <c r="R118" s="290" t="str">
        <f t="shared" si="237"/>
        <v/>
      </c>
      <c r="S118" s="290">
        <f>I118/2</f>
        <v>237</v>
      </c>
      <c r="T118" s="290">
        <f t="shared" si="238"/>
        <v>3341.7</v>
      </c>
      <c r="U118" s="290">
        <f>I118/2</f>
        <v>237</v>
      </c>
      <c r="V118" s="290">
        <f t="shared" si="239"/>
        <v>3341.7</v>
      </c>
      <c r="W118" s="271"/>
      <c r="X118" s="271"/>
      <c r="Y118" s="290">
        <f t="shared" si="240"/>
        <v>474</v>
      </c>
      <c r="Z118" s="290" t="str">
        <f t="shared" si="241"/>
        <v/>
      </c>
      <c r="AA118" s="290">
        <f t="shared" si="242"/>
        <v>6683.4</v>
      </c>
      <c r="AB118" s="290" t="str">
        <f t="shared" si="243"/>
        <v/>
      </c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</row>
    <row r="119" spans="1:48" ht="8.25" customHeight="1">
      <c r="A119" s="234"/>
      <c r="B119" s="235"/>
      <c r="C119" s="237"/>
      <c r="D119" s="237"/>
      <c r="E119" s="237"/>
      <c r="F119" s="236"/>
      <c r="G119" s="263"/>
      <c r="H119" s="295"/>
      <c r="I119" s="295"/>
      <c r="J119" s="295"/>
      <c r="K119" s="295"/>
      <c r="L119" s="271"/>
      <c r="M119" s="271"/>
      <c r="N119" s="271"/>
      <c r="O119" s="271"/>
      <c r="P119" s="271"/>
      <c r="Q119" s="271"/>
      <c r="R119" s="271"/>
      <c r="S119" s="271"/>
      <c r="T119" s="271"/>
      <c r="U119" s="271"/>
      <c r="V119" s="271"/>
      <c r="W119" s="271"/>
      <c r="X119" s="271"/>
      <c r="Y119" s="271"/>
      <c r="Z119" s="271"/>
      <c r="AA119" s="271"/>
      <c r="AB119" s="271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</row>
    <row r="120" spans="1:48" ht="41.25" customHeight="1">
      <c r="A120" s="217" t="s">
        <v>1111</v>
      </c>
      <c r="B120" s="218" t="str">
        <f>VLOOKUP($A120,Orçamento!$A$9:$J$117,4,0)</f>
        <v>MOBILIÁRIO</v>
      </c>
      <c r="C120" s="249"/>
      <c r="D120" s="249"/>
      <c r="E120" s="219" t="s">
        <v>1118</v>
      </c>
      <c r="F120" s="220"/>
      <c r="G120" s="221"/>
      <c r="H120" s="293"/>
      <c r="I120" s="284"/>
      <c r="J120" s="285"/>
      <c r="K120" s="286"/>
      <c r="L120" s="282"/>
      <c r="M120" s="271"/>
      <c r="N120" s="288">
        <f>SUM(N121:N122)</f>
        <v>0</v>
      </c>
      <c r="O120" s="287"/>
      <c r="P120" s="288">
        <f>SUM(P121:P122)</f>
        <v>0</v>
      </c>
      <c r="Q120" s="287"/>
      <c r="R120" s="288">
        <f>SUM(R121:R122)</f>
        <v>5960.6200000000008</v>
      </c>
      <c r="S120" s="287"/>
      <c r="T120" s="288">
        <f>SUM(T121:T122)</f>
        <v>0</v>
      </c>
      <c r="U120" s="287"/>
      <c r="V120" s="288">
        <f>SUM(V121:V122)</f>
        <v>0</v>
      </c>
      <c r="W120" s="282"/>
      <c r="X120" s="282"/>
      <c r="Y120" s="282"/>
      <c r="Z120" s="282"/>
      <c r="AA120" s="282"/>
      <c r="AB120" s="282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</row>
    <row r="121" spans="1:48" ht="99.95" customHeight="1">
      <c r="A121" s="228" t="s">
        <v>688</v>
      </c>
      <c r="B121" s="254" t="str">
        <f>VLOOKUP($A121,Orçamento!$A$9:$J$117,4,0)</f>
        <v xml:space="preserve">INSTALAÇÃO DE LIXEIRA METÁLICA DUPLA, CAPACIDADE DE 60 L, EM TUBO DE AÇO CARBONO E CESTOS EM CHAPA DE AÇO COM PINTURA ELETROSTÁTICA, SOBRE SOLO. AF_11/2021 </v>
      </c>
      <c r="C121" s="227" t="str">
        <f t="shared" ref="C121:C122" si="244">IF(M121=0,"",CONCATENATE(M121," ",$H121))</f>
        <v/>
      </c>
      <c r="D121" s="227" t="str">
        <f t="shared" ref="D121:D122" si="245">IF(O121=0,"",CONCATENATE(O121," ",$H121))</f>
        <v/>
      </c>
      <c r="E121" s="231" t="str">
        <f t="shared" ref="E121:E122" si="246">IF(Q121=0,"",CONCATENATE(Q121," ",$H121))</f>
        <v>2 UN</v>
      </c>
      <c r="F121" s="227" t="str">
        <f t="shared" ref="F121:F122" si="247">IF(S121=0,"",CONCATENATE(S121," ",$H121))</f>
        <v/>
      </c>
      <c r="G121" s="227" t="str">
        <f t="shared" ref="G121:G122" si="248">IF(U121=0,"",CONCATENATE(U121," ",$H121))</f>
        <v/>
      </c>
      <c r="H121" s="294" t="str">
        <f>VLOOKUP($A121,Orçamento!$A$9:$J$117,5,0)</f>
        <v>UN</v>
      </c>
      <c r="I121" s="290">
        <f>VLOOKUP($A121,Orçamento!$A$9:$J$117,6,0)</f>
        <v>2</v>
      </c>
      <c r="J121" s="291">
        <f>VLOOKUP($A121,Orçamento!$A$9:$J$117,8,0)</f>
        <v>1607.63</v>
      </c>
      <c r="K121" s="291">
        <f>VLOOKUP($A121,Orçamento!$A$9:$J$117,10,0)</f>
        <v>3215.26</v>
      </c>
      <c r="L121" s="282"/>
      <c r="M121" s="290"/>
      <c r="N121" s="290" t="str">
        <f t="shared" ref="N121:N122" si="249">IF(M121=0,"",TRUNC($J121*M121,2))</f>
        <v/>
      </c>
      <c r="O121" s="290"/>
      <c r="P121" s="290" t="str">
        <f t="shared" ref="P121:P122" si="250">IF(O121=0,"",TRUNC($J121*O121,2))</f>
        <v/>
      </c>
      <c r="Q121" s="290">
        <f t="shared" ref="Q121:Q122" si="251">I121</f>
        <v>2</v>
      </c>
      <c r="R121" s="290">
        <f t="shared" ref="R121:R122" si="252">IF(Q121=0,"",TRUNC($J121*Q121,2))</f>
        <v>3215.26</v>
      </c>
      <c r="S121" s="290"/>
      <c r="T121" s="290" t="str">
        <f t="shared" ref="T121:T122" si="253">IF(S121=0,"",TRUNC($J121*S121,2))</f>
        <v/>
      </c>
      <c r="U121" s="290"/>
      <c r="V121" s="290" t="str">
        <f t="shared" ref="V121:V122" si="254">IF(U121=0,"",TRUNC($J121*U121,2))</f>
        <v/>
      </c>
      <c r="W121" s="271"/>
      <c r="X121" s="271"/>
      <c r="Y121" s="290">
        <f t="shared" ref="Y121:Y122" si="255">SUMIF($M$9:$V$9,$M$9,M121:V121)</f>
        <v>2</v>
      </c>
      <c r="Z121" s="290" t="str">
        <f t="shared" ref="Z121:Z122" si="256">IF(Y121=I121,"","FALTA")</f>
        <v/>
      </c>
      <c r="AA121" s="290">
        <f t="shared" ref="AA121:AA122" si="257">SUMIF($M$9:$V$9,$N$9,M121:V121)</f>
        <v>3215.26</v>
      </c>
      <c r="AB121" s="290" t="str">
        <f t="shared" ref="AB121:AB122" si="258">IF(AA121=K121,"","FALTA")</f>
        <v/>
      </c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</row>
    <row r="122" spans="1:48" ht="99.95" customHeight="1">
      <c r="A122" s="228" t="s">
        <v>697</v>
      </c>
      <c r="B122" s="254" t="str">
        <f>VLOOKUP($A122,Orçamento!$A$9:$J$117,4,0)</f>
        <v xml:space="preserve">INSTALAÇÃO DE PLACA ORIENTATIVA SOBRE EXERCÍCIOS, 2,00M X 1,00M, EM TUBO DE AÇO CARBONO - PARA ACADEMIA AO AR LIVRE / ACADEMIA DA TERCEIRA IDADE - ATI, INSTALADO SOBRE SOLO. AF_10/2021 </v>
      </c>
      <c r="C122" s="227" t="str">
        <f t="shared" si="244"/>
        <v/>
      </c>
      <c r="D122" s="227" t="str">
        <f t="shared" si="245"/>
        <v/>
      </c>
      <c r="E122" s="232" t="str">
        <f t="shared" si="246"/>
        <v>1 UN</v>
      </c>
      <c r="F122" s="227" t="str">
        <f t="shared" si="247"/>
        <v/>
      </c>
      <c r="G122" s="227" t="str">
        <f t="shared" si="248"/>
        <v/>
      </c>
      <c r="H122" s="294" t="str">
        <f>VLOOKUP($A122,Orçamento!$A$9:$J$117,5,0)</f>
        <v>UN</v>
      </c>
      <c r="I122" s="290">
        <f>VLOOKUP($A122,Orçamento!$A$9:$J$117,6,0)</f>
        <v>1</v>
      </c>
      <c r="J122" s="291">
        <f>VLOOKUP($A122,Orçamento!$A$9:$J$117,8,0)</f>
        <v>2745.36</v>
      </c>
      <c r="K122" s="291">
        <f>VLOOKUP($A122,Orçamento!$A$9:$J$117,10,0)</f>
        <v>2745.36</v>
      </c>
      <c r="L122" s="282"/>
      <c r="M122" s="290"/>
      <c r="N122" s="290" t="str">
        <f t="shared" si="249"/>
        <v/>
      </c>
      <c r="O122" s="290"/>
      <c r="P122" s="290" t="str">
        <f t="shared" si="250"/>
        <v/>
      </c>
      <c r="Q122" s="290">
        <f t="shared" si="251"/>
        <v>1</v>
      </c>
      <c r="R122" s="290">
        <f t="shared" si="252"/>
        <v>2745.36</v>
      </c>
      <c r="S122" s="290"/>
      <c r="T122" s="290" t="str">
        <f t="shared" si="253"/>
        <v/>
      </c>
      <c r="U122" s="290"/>
      <c r="V122" s="290" t="str">
        <f t="shared" si="254"/>
        <v/>
      </c>
      <c r="W122" s="271"/>
      <c r="X122" s="271"/>
      <c r="Y122" s="290">
        <f t="shared" si="255"/>
        <v>1</v>
      </c>
      <c r="Z122" s="290" t="str">
        <f t="shared" si="256"/>
        <v/>
      </c>
      <c r="AA122" s="290">
        <f t="shared" si="257"/>
        <v>2745.36</v>
      </c>
      <c r="AB122" s="290" t="str">
        <f t="shared" si="258"/>
        <v/>
      </c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</row>
    <row r="123" spans="1:48" ht="8.25" customHeight="1">
      <c r="A123" s="234"/>
      <c r="B123" s="235"/>
      <c r="C123" s="237"/>
      <c r="D123" s="237"/>
      <c r="E123" s="236"/>
      <c r="F123" s="237"/>
      <c r="G123" s="238"/>
      <c r="H123" s="74"/>
      <c r="I123" s="74"/>
      <c r="J123" s="74"/>
      <c r="K123" s="74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80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</row>
    <row r="124" spans="1:48" ht="20.25" customHeight="1">
      <c r="A124" s="341" t="s">
        <v>1120</v>
      </c>
      <c r="B124" s="342"/>
      <c r="C124" s="342"/>
      <c r="D124" s="342"/>
      <c r="E124" s="342"/>
      <c r="F124" s="342"/>
      <c r="G124" s="343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128"/>
      <c r="T124" s="128"/>
      <c r="U124" s="6"/>
      <c r="V124" s="128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</row>
    <row r="125" spans="1:48" ht="15" customHeight="1">
      <c r="A125" s="344"/>
      <c r="B125" s="345"/>
      <c r="C125" s="345"/>
      <c r="D125" s="345"/>
      <c r="E125" s="345"/>
      <c r="F125" s="345"/>
      <c r="G125" s="34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128"/>
      <c r="T125" s="128"/>
      <c r="U125" s="6"/>
      <c r="V125" s="128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</row>
    <row r="126" spans="1:48" ht="27" customHeight="1">
      <c r="A126" s="347"/>
      <c r="B126" s="348"/>
      <c r="C126" s="348"/>
      <c r="D126" s="348"/>
      <c r="E126" s="348"/>
      <c r="F126" s="348"/>
      <c r="G126" s="349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128"/>
      <c r="T126" s="128"/>
      <c r="U126" s="6"/>
      <c r="V126" s="128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</row>
    <row r="127" spans="1:48" ht="15" customHeight="1">
      <c r="A127" s="6"/>
      <c r="B127" s="6"/>
      <c r="C127" s="6"/>
      <c r="D127" s="6"/>
      <c r="E127" s="128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128"/>
      <c r="Q127" s="128"/>
      <c r="R127" s="6"/>
      <c r="S127" s="128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</row>
    <row r="128" spans="1:48" ht="15" customHeight="1">
      <c r="A128" s="6"/>
      <c r="B128" s="6"/>
      <c r="C128" s="6"/>
      <c r="D128" s="6"/>
      <c r="E128" s="128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128"/>
      <c r="Q128" s="128"/>
      <c r="R128" s="6"/>
      <c r="S128" s="128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</row>
    <row r="129" spans="1:48" ht="15.75" customHeight="1">
      <c r="A129" s="6"/>
      <c r="B129" s="6"/>
      <c r="C129" s="6"/>
      <c r="D129" s="6"/>
      <c r="E129" s="6"/>
      <c r="F129" s="128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128"/>
      <c r="T129" s="128"/>
      <c r="U129" s="6"/>
      <c r="V129" s="128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</row>
    <row r="130" spans="1:48" ht="15.75" customHeight="1">
      <c r="A130" s="6"/>
      <c r="B130" s="6"/>
      <c r="C130" s="6"/>
      <c r="D130" s="6"/>
      <c r="E130" s="6"/>
      <c r="F130" s="128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128"/>
      <c r="T130" s="128"/>
      <c r="U130" s="6"/>
      <c r="V130" s="128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</row>
    <row r="131" spans="1:48" ht="15.75" customHeight="1">
      <c r="A131" s="6"/>
      <c r="B131" s="6"/>
      <c r="C131" s="6"/>
      <c r="D131" s="6"/>
      <c r="E131" s="6"/>
      <c r="F131" s="128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128"/>
      <c r="T131" s="128"/>
      <c r="U131" s="6"/>
      <c r="V131" s="128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</row>
    <row r="132" spans="1:48" ht="15.75" customHeight="1">
      <c r="A132" s="6"/>
      <c r="B132" s="6"/>
      <c r="C132" s="6"/>
      <c r="D132" s="6"/>
      <c r="E132" s="6"/>
      <c r="F132" s="128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128"/>
      <c r="T132" s="128"/>
      <c r="U132" s="6"/>
      <c r="V132" s="128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</row>
    <row r="133" spans="1:48" ht="15.75" customHeight="1">
      <c r="A133" s="6"/>
      <c r="B133" s="6"/>
      <c r="C133" s="6"/>
      <c r="D133" s="6"/>
      <c r="E133" s="6"/>
      <c r="F133" s="128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128"/>
      <c r="T133" s="128"/>
      <c r="U133" s="6"/>
      <c r="V133" s="128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</row>
    <row r="134" spans="1:48" ht="15.75" customHeight="1">
      <c r="A134" s="6"/>
      <c r="B134" s="6"/>
      <c r="C134" s="6"/>
      <c r="D134" s="6"/>
      <c r="E134" s="6"/>
      <c r="F134" s="128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128"/>
      <c r="T134" s="128"/>
      <c r="U134" s="6"/>
      <c r="V134" s="128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</row>
    <row r="135" spans="1:48" ht="15.75" customHeight="1">
      <c r="A135" s="6"/>
      <c r="B135" s="6"/>
      <c r="C135" s="6"/>
      <c r="D135" s="6"/>
      <c r="E135" s="6"/>
      <c r="F135" s="128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128"/>
      <c r="T135" s="128"/>
      <c r="U135" s="6"/>
      <c r="V135" s="128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</row>
    <row r="136" spans="1:48" ht="15.75" customHeight="1">
      <c r="A136" s="6"/>
      <c r="B136" s="6"/>
      <c r="C136" s="6"/>
      <c r="D136" s="6"/>
      <c r="E136" s="6"/>
      <c r="F136" s="128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128"/>
      <c r="T136" s="128"/>
      <c r="U136" s="6"/>
      <c r="V136" s="128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</row>
    <row r="137" spans="1:48" ht="15.75" customHeight="1">
      <c r="A137" s="6"/>
      <c r="B137" s="6"/>
      <c r="C137" s="6"/>
      <c r="D137" s="6"/>
      <c r="E137" s="6"/>
      <c r="F137" s="128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128"/>
      <c r="T137" s="128"/>
      <c r="U137" s="6"/>
      <c r="V137" s="128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</row>
    <row r="138" spans="1:48" ht="15.75" customHeight="1">
      <c r="A138" s="6"/>
      <c r="B138" s="6"/>
      <c r="C138" s="6"/>
      <c r="D138" s="6"/>
      <c r="E138" s="6"/>
      <c r="F138" s="128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128"/>
      <c r="T138" s="128"/>
      <c r="U138" s="6"/>
      <c r="V138" s="128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</row>
    <row r="139" spans="1:48" ht="15.75" customHeight="1">
      <c r="A139" s="6"/>
      <c r="B139" s="6"/>
      <c r="C139" s="6"/>
      <c r="D139" s="6"/>
      <c r="E139" s="6"/>
      <c r="F139" s="128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128"/>
      <c r="T139" s="128"/>
      <c r="U139" s="6"/>
      <c r="V139" s="128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</row>
    <row r="140" spans="1:48" ht="15.75" customHeight="1">
      <c r="A140" s="6"/>
      <c r="B140" s="6"/>
      <c r="C140" s="6"/>
      <c r="D140" s="6"/>
      <c r="E140" s="6"/>
      <c r="F140" s="128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128"/>
      <c r="T140" s="128"/>
      <c r="U140" s="6"/>
      <c r="V140" s="128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</row>
    <row r="141" spans="1:48" ht="15.75" customHeight="1">
      <c r="A141" s="6"/>
      <c r="B141" s="6"/>
      <c r="C141" s="6"/>
      <c r="D141" s="6"/>
      <c r="E141" s="6"/>
      <c r="F141" s="128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128"/>
      <c r="T141" s="128"/>
      <c r="U141" s="6"/>
      <c r="V141" s="128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</row>
    <row r="142" spans="1:48" ht="15.75" customHeight="1">
      <c r="A142" s="6"/>
      <c r="B142" s="6"/>
      <c r="C142" s="6"/>
      <c r="D142" s="6"/>
      <c r="E142" s="6"/>
      <c r="F142" s="128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128"/>
      <c r="T142" s="128"/>
      <c r="U142" s="6"/>
      <c r="V142" s="128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</row>
    <row r="143" spans="1:48" ht="15.75" customHeight="1">
      <c r="A143" s="6"/>
      <c r="B143" s="6"/>
      <c r="C143" s="6"/>
      <c r="D143" s="6"/>
      <c r="E143" s="6"/>
      <c r="F143" s="128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128"/>
      <c r="T143" s="128"/>
      <c r="U143" s="6"/>
      <c r="V143" s="128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</row>
    <row r="144" spans="1:48" ht="15.75" customHeight="1">
      <c r="A144" s="6"/>
      <c r="B144" s="6"/>
      <c r="C144" s="6"/>
      <c r="D144" s="6"/>
      <c r="E144" s="6"/>
      <c r="F144" s="128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128"/>
      <c r="T144" s="128"/>
      <c r="U144" s="6"/>
      <c r="V144" s="128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</row>
    <row r="145" spans="1:48" ht="15.75" customHeight="1">
      <c r="A145" s="6"/>
      <c r="B145" s="6"/>
      <c r="C145" s="6"/>
      <c r="D145" s="6"/>
      <c r="E145" s="6"/>
      <c r="F145" s="128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128"/>
      <c r="T145" s="128"/>
      <c r="U145" s="6"/>
      <c r="V145" s="128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</row>
    <row r="146" spans="1:48" ht="15.75" customHeight="1">
      <c r="A146" s="6"/>
      <c r="B146" s="6"/>
      <c r="C146" s="6"/>
      <c r="D146" s="6"/>
      <c r="E146" s="6"/>
      <c r="F146" s="128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128"/>
      <c r="T146" s="128"/>
      <c r="U146" s="6"/>
      <c r="V146" s="128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</row>
    <row r="147" spans="1:48" ht="15.75" customHeight="1">
      <c r="A147" s="6"/>
      <c r="B147" s="6"/>
      <c r="C147" s="6"/>
      <c r="D147" s="6"/>
      <c r="E147" s="6"/>
      <c r="F147" s="128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128"/>
      <c r="T147" s="128"/>
      <c r="U147" s="6"/>
      <c r="V147" s="128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</row>
    <row r="148" spans="1:48" ht="15.75" customHeight="1">
      <c r="A148" s="6"/>
      <c r="B148" s="6"/>
      <c r="C148" s="6"/>
      <c r="D148" s="6"/>
      <c r="E148" s="6"/>
      <c r="F148" s="128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128"/>
      <c r="T148" s="128"/>
      <c r="U148" s="6"/>
      <c r="V148" s="128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</row>
    <row r="149" spans="1:48" ht="15.75" customHeight="1">
      <c r="A149" s="6"/>
      <c r="B149" s="6"/>
      <c r="C149" s="6"/>
      <c r="D149" s="6"/>
      <c r="E149" s="6"/>
      <c r="F149" s="128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128"/>
      <c r="T149" s="128"/>
      <c r="U149" s="6"/>
      <c r="V149" s="128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</row>
    <row r="150" spans="1:48" ht="15.75" customHeight="1">
      <c r="A150" s="6"/>
      <c r="B150" s="6"/>
      <c r="C150" s="6"/>
      <c r="D150" s="6"/>
      <c r="E150" s="6"/>
      <c r="F150" s="128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128"/>
      <c r="T150" s="128"/>
      <c r="U150" s="6"/>
      <c r="V150" s="128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</row>
    <row r="151" spans="1:48" ht="15.75" customHeight="1">
      <c r="A151" s="6"/>
      <c r="B151" s="6"/>
      <c r="C151" s="6"/>
      <c r="D151" s="6"/>
      <c r="E151" s="6"/>
      <c r="F151" s="128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128"/>
      <c r="T151" s="128"/>
      <c r="U151" s="6"/>
      <c r="V151" s="128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</row>
    <row r="152" spans="1:48" ht="15.75" customHeight="1">
      <c r="A152" s="6"/>
      <c r="B152" s="6"/>
      <c r="C152" s="6"/>
      <c r="D152" s="6"/>
      <c r="E152" s="6"/>
      <c r="F152" s="128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128"/>
      <c r="T152" s="128"/>
      <c r="U152" s="6"/>
      <c r="V152" s="128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</row>
    <row r="153" spans="1:48" ht="15.75" customHeight="1">
      <c r="A153" s="6"/>
      <c r="B153" s="6"/>
      <c r="C153" s="6"/>
      <c r="D153" s="6"/>
      <c r="E153" s="6"/>
      <c r="F153" s="128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128"/>
      <c r="T153" s="128"/>
      <c r="U153" s="6"/>
      <c r="V153" s="128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</row>
    <row r="154" spans="1:48" ht="15.75" customHeight="1">
      <c r="A154" s="6"/>
      <c r="B154" s="6"/>
      <c r="C154" s="6"/>
      <c r="D154" s="6"/>
      <c r="E154" s="6"/>
      <c r="F154" s="128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128"/>
      <c r="T154" s="128"/>
      <c r="U154" s="6"/>
      <c r="V154" s="128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</row>
    <row r="155" spans="1:48" ht="15.75" customHeight="1">
      <c r="A155" s="6"/>
      <c r="B155" s="6"/>
      <c r="C155" s="6"/>
      <c r="D155" s="6"/>
      <c r="E155" s="6"/>
      <c r="F155" s="128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128"/>
      <c r="T155" s="128"/>
      <c r="U155" s="6"/>
      <c r="V155" s="128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</row>
    <row r="156" spans="1:48" ht="15.75" customHeight="1">
      <c r="A156" s="6"/>
      <c r="B156" s="6"/>
      <c r="C156" s="6"/>
      <c r="D156" s="6"/>
      <c r="E156" s="6"/>
      <c r="F156" s="128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128"/>
      <c r="T156" s="128"/>
      <c r="U156" s="6"/>
      <c r="V156" s="128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</row>
    <row r="157" spans="1:48" ht="15.75" customHeight="1">
      <c r="A157" s="6"/>
      <c r="B157" s="6"/>
      <c r="C157" s="6"/>
      <c r="D157" s="6"/>
      <c r="E157" s="6"/>
      <c r="F157" s="128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128"/>
      <c r="T157" s="128"/>
      <c r="U157" s="6"/>
      <c r="V157" s="128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</row>
    <row r="158" spans="1:48" ht="15.75" customHeight="1">
      <c r="A158" s="6"/>
      <c r="B158" s="6"/>
      <c r="C158" s="6"/>
      <c r="D158" s="6"/>
      <c r="E158" s="6"/>
      <c r="F158" s="128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128"/>
      <c r="T158" s="128"/>
      <c r="U158" s="6"/>
      <c r="V158" s="128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</row>
    <row r="159" spans="1:48" ht="15.75" customHeight="1">
      <c r="A159" s="6"/>
      <c r="B159" s="6"/>
      <c r="C159" s="6"/>
      <c r="D159" s="6"/>
      <c r="E159" s="6"/>
      <c r="F159" s="128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128"/>
      <c r="T159" s="128"/>
      <c r="U159" s="6"/>
      <c r="V159" s="128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</row>
    <row r="160" spans="1:48" ht="15.75" customHeight="1">
      <c r="A160" s="6"/>
      <c r="B160" s="6"/>
      <c r="C160" s="6"/>
      <c r="D160" s="6"/>
      <c r="E160" s="6"/>
      <c r="F160" s="128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128"/>
      <c r="T160" s="128"/>
      <c r="U160" s="6"/>
      <c r="V160" s="128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</row>
    <row r="161" spans="1:48" ht="15.75" customHeight="1">
      <c r="A161" s="6"/>
      <c r="B161" s="6"/>
      <c r="C161" s="6"/>
      <c r="D161" s="6"/>
      <c r="E161" s="6"/>
      <c r="F161" s="128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128"/>
      <c r="T161" s="128"/>
      <c r="U161" s="6"/>
      <c r="V161" s="128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</row>
    <row r="162" spans="1:48" ht="15.75" customHeight="1">
      <c r="A162" s="6"/>
      <c r="B162" s="6"/>
      <c r="C162" s="6"/>
      <c r="D162" s="6"/>
      <c r="E162" s="6"/>
      <c r="F162" s="128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128"/>
      <c r="T162" s="128"/>
      <c r="U162" s="6"/>
      <c r="V162" s="128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</row>
    <row r="163" spans="1:48" ht="15.75" customHeight="1">
      <c r="A163" s="6"/>
      <c r="B163" s="6"/>
      <c r="C163" s="6"/>
      <c r="D163" s="6"/>
      <c r="E163" s="6"/>
      <c r="F163" s="128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128"/>
      <c r="T163" s="128"/>
      <c r="U163" s="6"/>
      <c r="V163" s="128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</row>
    <row r="164" spans="1:48" ht="15.75" customHeight="1">
      <c r="A164" s="6"/>
      <c r="B164" s="6"/>
      <c r="C164" s="6"/>
      <c r="D164" s="6"/>
      <c r="E164" s="6"/>
      <c r="F164" s="128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128"/>
      <c r="T164" s="128"/>
      <c r="U164" s="6"/>
      <c r="V164" s="128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</row>
    <row r="165" spans="1:48" ht="15.75" customHeight="1">
      <c r="A165" s="6"/>
      <c r="B165" s="6"/>
      <c r="C165" s="6"/>
      <c r="D165" s="6"/>
      <c r="E165" s="6"/>
      <c r="F165" s="128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128"/>
      <c r="T165" s="128"/>
      <c r="U165" s="6"/>
      <c r="V165" s="128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</row>
    <row r="166" spans="1:48" ht="15.75" customHeight="1">
      <c r="A166" s="6"/>
      <c r="B166" s="6"/>
      <c r="C166" s="6"/>
      <c r="D166" s="6"/>
      <c r="E166" s="6"/>
      <c r="F166" s="128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128"/>
      <c r="T166" s="128"/>
      <c r="U166" s="6"/>
      <c r="V166" s="128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</row>
    <row r="167" spans="1:48" ht="15.75" customHeight="1">
      <c r="A167" s="6"/>
      <c r="B167" s="6"/>
      <c r="C167" s="6"/>
      <c r="D167" s="6"/>
      <c r="E167" s="6"/>
      <c r="F167" s="128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128"/>
      <c r="T167" s="128"/>
      <c r="U167" s="6"/>
      <c r="V167" s="128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</row>
    <row r="168" spans="1:48" ht="15.75" customHeight="1">
      <c r="A168" s="6"/>
      <c r="B168" s="6"/>
      <c r="C168" s="6"/>
      <c r="D168" s="6"/>
      <c r="E168" s="6"/>
      <c r="F168" s="128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128"/>
      <c r="T168" s="128"/>
      <c r="U168" s="6"/>
      <c r="V168" s="128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</row>
    <row r="169" spans="1:48" ht="15.75" customHeight="1">
      <c r="A169" s="6"/>
      <c r="B169" s="6"/>
      <c r="C169" s="6"/>
      <c r="D169" s="6"/>
      <c r="E169" s="6"/>
      <c r="F169" s="128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128"/>
      <c r="T169" s="128"/>
      <c r="U169" s="6"/>
      <c r="V169" s="128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</row>
    <row r="170" spans="1:48" ht="15.75" customHeight="1">
      <c r="A170" s="6"/>
      <c r="B170" s="6"/>
      <c r="C170" s="6"/>
      <c r="D170" s="6"/>
      <c r="E170" s="6"/>
      <c r="F170" s="128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128"/>
      <c r="T170" s="128"/>
      <c r="U170" s="6"/>
      <c r="V170" s="128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</row>
    <row r="171" spans="1:48" ht="15.75" customHeight="1">
      <c r="A171" s="6"/>
      <c r="B171" s="6"/>
      <c r="C171" s="6"/>
      <c r="D171" s="6"/>
      <c r="E171" s="6"/>
      <c r="F171" s="128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128"/>
      <c r="T171" s="128"/>
      <c r="U171" s="6"/>
      <c r="V171" s="128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</row>
    <row r="172" spans="1:48" ht="15.75" customHeight="1">
      <c r="A172" s="6"/>
      <c r="B172" s="6"/>
      <c r="C172" s="6"/>
      <c r="D172" s="6"/>
      <c r="E172" s="6"/>
      <c r="F172" s="128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128"/>
      <c r="T172" s="128"/>
      <c r="U172" s="6"/>
      <c r="V172" s="128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</row>
    <row r="173" spans="1:48" ht="15.75" customHeight="1">
      <c r="A173" s="6"/>
      <c r="B173" s="6"/>
      <c r="C173" s="6"/>
      <c r="D173" s="6"/>
      <c r="E173" s="6"/>
      <c r="F173" s="128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128"/>
      <c r="T173" s="128"/>
      <c r="U173" s="6"/>
      <c r="V173" s="128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</row>
    <row r="174" spans="1:48" ht="15.75" customHeight="1">
      <c r="A174" s="6"/>
      <c r="B174" s="6"/>
      <c r="C174" s="6"/>
      <c r="D174" s="6"/>
      <c r="E174" s="6"/>
      <c r="F174" s="128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128"/>
      <c r="T174" s="128"/>
      <c r="U174" s="6"/>
      <c r="V174" s="128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</row>
    <row r="175" spans="1:48" ht="15.75" customHeight="1">
      <c r="A175" s="6"/>
      <c r="B175" s="6"/>
      <c r="C175" s="6"/>
      <c r="D175" s="6"/>
      <c r="E175" s="6"/>
      <c r="F175" s="128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128"/>
      <c r="T175" s="128"/>
      <c r="U175" s="6"/>
      <c r="V175" s="128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</row>
    <row r="176" spans="1:48" ht="15.75" customHeight="1">
      <c r="A176" s="6"/>
      <c r="B176" s="6"/>
      <c r="C176" s="6"/>
      <c r="D176" s="6"/>
      <c r="E176" s="6"/>
      <c r="F176" s="128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128"/>
      <c r="T176" s="128"/>
      <c r="U176" s="6"/>
      <c r="V176" s="128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</row>
    <row r="177" spans="1:48" ht="15.75" customHeight="1">
      <c r="A177" s="6"/>
      <c r="B177" s="6"/>
      <c r="C177" s="6"/>
      <c r="D177" s="6"/>
      <c r="E177" s="6"/>
      <c r="F177" s="128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128"/>
      <c r="T177" s="128"/>
      <c r="U177" s="6"/>
      <c r="V177" s="128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</row>
    <row r="178" spans="1:48" ht="15.75" customHeight="1">
      <c r="A178" s="6"/>
      <c r="B178" s="6"/>
      <c r="C178" s="6"/>
      <c r="D178" s="6"/>
      <c r="E178" s="6"/>
      <c r="F178" s="128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128"/>
      <c r="T178" s="128"/>
      <c r="U178" s="6"/>
      <c r="V178" s="128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</row>
    <row r="179" spans="1:48" ht="15.75" customHeight="1">
      <c r="A179" s="6"/>
      <c r="B179" s="6"/>
      <c r="C179" s="6"/>
      <c r="D179" s="6"/>
      <c r="E179" s="6"/>
      <c r="F179" s="128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128"/>
      <c r="T179" s="128"/>
      <c r="U179" s="6"/>
      <c r="V179" s="128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</row>
    <row r="180" spans="1:48" ht="15.75" customHeight="1">
      <c r="A180" s="6"/>
      <c r="B180" s="6"/>
      <c r="C180" s="6"/>
      <c r="D180" s="6"/>
      <c r="E180" s="6"/>
      <c r="F180" s="128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128"/>
      <c r="T180" s="128"/>
      <c r="U180" s="6"/>
      <c r="V180" s="128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</row>
    <row r="181" spans="1:48" ht="15.75" customHeight="1">
      <c r="A181" s="6"/>
      <c r="B181" s="6"/>
      <c r="C181" s="6"/>
      <c r="D181" s="6"/>
      <c r="E181" s="6"/>
      <c r="F181" s="128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128"/>
      <c r="T181" s="128"/>
      <c r="U181" s="6"/>
      <c r="V181" s="128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</row>
    <row r="182" spans="1:48" ht="15.75" customHeight="1">
      <c r="A182" s="6"/>
      <c r="B182" s="6"/>
      <c r="C182" s="6"/>
      <c r="D182" s="6"/>
      <c r="E182" s="6"/>
      <c r="F182" s="128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128"/>
      <c r="T182" s="128"/>
      <c r="U182" s="6"/>
      <c r="V182" s="128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</row>
    <row r="183" spans="1:48" ht="15.75" customHeight="1">
      <c r="A183" s="6"/>
      <c r="B183" s="6"/>
      <c r="C183" s="6"/>
      <c r="D183" s="6"/>
      <c r="E183" s="6"/>
      <c r="F183" s="128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128"/>
      <c r="T183" s="128"/>
      <c r="U183" s="6"/>
      <c r="V183" s="128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</row>
    <row r="184" spans="1:48" ht="15.75" customHeight="1">
      <c r="A184" s="6"/>
      <c r="B184" s="6"/>
      <c r="C184" s="6"/>
      <c r="D184" s="6"/>
      <c r="E184" s="6"/>
      <c r="F184" s="128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128"/>
      <c r="T184" s="128"/>
      <c r="U184" s="6"/>
      <c r="V184" s="128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</row>
    <row r="185" spans="1:48" ht="15.75" customHeight="1">
      <c r="A185" s="6"/>
      <c r="B185" s="6"/>
      <c r="C185" s="6"/>
      <c r="D185" s="6"/>
      <c r="E185" s="6"/>
      <c r="F185" s="128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128"/>
      <c r="T185" s="128"/>
      <c r="U185" s="6"/>
      <c r="V185" s="128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</row>
    <row r="186" spans="1:48" ht="15.75" customHeight="1">
      <c r="A186" s="6"/>
      <c r="B186" s="6"/>
      <c r="C186" s="6"/>
      <c r="D186" s="6"/>
      <c r="E186" s="6"/>
      <c r="F186" s="128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128"/>
      <c r="T186" s="128"/>
      <c r="U186" s="6"/>
      <c r="V186" s="128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</row>
    <row r="187" spans="1:48" ht="15.75" customHeight="1">
      <c r="A187" s="6"/>
      <c r="B187" s="6"/>
      <c r="C187" s="6"/>
      <c r="D187" s="6"/>
      <c r="E187" s="6"/>
      <c r="F187" s="128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128"/>
      <c r="T187" s="128"/>
      <c r="U187" s="6"/>
      <c r="V187" s="128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</row>
    <row r="188" spans="1:48" ht="15.75" customHeight="1">
      <c r="A188" s="6"/>
      <c r="B188" s="6"/>
      <c r="C188" s="6"/>
      <c r="D188" s="6"/>
      <c r="E188" s="6"/>
      <c r="F188" s="128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128"/>
      <c r="T188" s="128"/>
      <c r="U188" s="6"/>
      <c r="V188" s="128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</row>
    <row r="189" spans="1:48" ht="15.75" customHeight="1">
      <c r="A189" s="6"/>
      <c r="B189" s="6"/>
      <c r="C189" s="6"/>
      <c r="D189" s="6"/>
      <c r="E189" s="6"/>
      <c r="F189" s="128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128"/>
      <c r="T189" s="128"/>
      <c r="U189" s="6"/>
      <c r="V189" s="128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</row>
    <row r="190" spans="1:48" ht="15.75" customHeight="1">
      <c r="A190" s="6"/>
      <c r="B190" s="6"/>
      <c r="C190" s="6"/>
      <c r="D190" s="6"/>
      <c r="E190" s="6"/>
      <c r="F190" s="128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128"/>
      <c r="T190" s="128"/>
      <c r="U190" s="6"/>
      <c r="V190" s="128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</row>
    <row r="191" spans="1:48" ht="15.75" customHeight="1">
      <c r="A191" s="6"/>
      <c r="B191" s="6"/>
      <c r="C191" s="6"/>
      <c r="D191" s="6"/>
      <c r="E191" s="6"/>
      <c r="F191" s="128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128"/>
      <c r="T191" s="128"/>
      <c r="U191" s="6"/>
      <c r="V191" s="128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</row>
    <row r="192" spans="1:48" ht="15.75" customHeight="1">
      <c r="A192" s="6"/>
      <c r="B192" s="6"/>
      <c r="C192" s="6"/>
      <c r="D192" s="6"/>
      <c r="E192" s="6"/>
      <c r="F192" s="128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128"/>
      <c r="T192" s="128"/>
      <c r="U192" s="6"/>
      <c r="V192" s="128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</row>
    <row r="193" spans="1:48" ht="15.75" customHeight="1">
      <c r="A193" s="6"/>
      <c r="B193" s="6"/>
      <c r="C193" s="6"/>
      <c r="D193" s="6"/>
      <c r="E193" s="6"/>
      <c r="F193" s="128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128"/>
      <c r="T193" s="128"/>
      <c r="U193" s="6"/>
      <c r="V193" s="128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</row>
    <row r="194" spans="1:48" ht="15.75" customHeight="1">
      <c r="A194" s="6"/>
      <c r="B194" s="6"/>
      <c r="C194" s="6"/>
      <c r="D194" s="6"/>
      <c r="E194" s="6"/>
      <c r="F194" s="128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128"/>
      <c r="T194" s="128"/>
      <c r="U194" s="6"/>
      <c r="V194" s="128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</row>
    <row r="195" spans="1:48" ht="15.75" customHeight="1">
      <c r="A195" s="6"/>
      <c r="B195" s="6"/>
      <c r="C195" s="6"/>
      <c r="D195" s="6"/>
      <c r="E195" s="6"/>
      <c r="F195" s="128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128"/>
      <c r="T195" s="128"/>
      <c r="U195" s="6"/>
      <c r="V195" s="128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</row>
    <row r="196" spans="1:48" ht="15.75" customHeight="1">
      <c r="A196" s="6"/>
      <c r="B196" s="6"/>
      <c r="C196" s="6"/>
      <c r="D196" s="6"/>
      <c r="E196" s="6"/>
      <c r="F196" s="128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128"/>
      <c r="T196" s="128"/>
      <c r="U196" s="6"/>
      <c r="V196" s="128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</row>
    <row r="197" spans="1:48" ht="15.75" customHeight="1">
      <c r="A197" s="6"/>
      <c r="B197" s="6"/>
      <c r="C197" s="6"/>
      <c r="D197" s="6"/>
      <c r="E197" s="6"/>
      <c r="F197" s="128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128"/>
      <c r="T197" s="128"/>
      <c r="U197" s="6"/>
      <c r="V197" s="128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</row>
    <row r="198" spans="1:48" ht="15.75" customHeight="1">
      <c r="A198" s="6"/>
      <c r="B198" s="6"/>
      <c r="C198" s="6"/>
      <c r="D198" s="6"/>
      <c r="E198" s="6"/>
      <c r="F198" s="128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128"/>
      <c r="T198" s="128"/>
      <c r="U198" s="6"/>
      <c r="V198" s="128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</row>
    <row r="199" spans="1:48" ht="15.75" customHeight="1">
      <c r="A199" s="6"/>
      <c r="B199" s="6"/>
      <c r="C199" s="6"/>
      <c r="D199" s="6"/>
      <c r="E199" s="6"/>
      <c r="F199" s="128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128"/>
      <c r="T199" s="128"/>
      <c r="U199" s="6"/>
      <c r="V199" s="128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</row>
    <row r="200" spans="1:48" ht="15.75" customHeight="1">
      <c r="A200" s="6"/>
      <c r="B200" s="6"/>
      <c r="C200" s="6"/>
      <c r="D200" s="6"/>
      <c r="E200" s="6"/>
      <c r="F200" s="128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128"/>
      <c r="T200" s="128"/>
      <c r="U200" s="6"/>
      <c r="V200" s="128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</row>
    <row r="201" spans="1:48" ht="15.75" customHeight="1">
      <c r="A201" s="6"/>
      <c r="B201" s="6"/>
      <c r="C201" s="6"/>
      <c r="D201" s="6"/>
      <c r="E201" s="6"/>
      <c r="F201" s="128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128"/>
      <c r="T201" s="128"/>
      <c r="U201" s="6"/>
      <c r="V201" s="128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</row>
    <row r="202" spans="1:48" ht="15.75" customHeight="1">
      <c r="A202" s="6"/>
      <c r="B202" s="6"/>
      <c r="C202" s="6"/>
      <c r="D202" s="6"/>
      <c r="E202" s="6"/>
      <c r="F202" s="128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128"/>
      <c r="T202" s="128"/>
      <c r="U202" s="6"/>
      <c r="V202" s="128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</row>
    <row r="203" spans="1:48" ht="15.75" customHeight="1">
      <c r="A203" s="6"/>
      <c r="B203" s="6"/>
      <c r="C203" s="6"/>
      <c r="D203" s="6"/>
      <c r="E203" s="6"/>
      <c r="F203" s="128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128"/>
      <c r="T203" s="128"/>
      <c r="U203" s="6"/>
      <c r="V203" s="128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</row>
    <row r="204" spans="1:48" ht="15.75" customHeight="1">
      <c r="A204" s="6"/>
      <c r="B204" s="6"/>
      <c r="C204" s="6"/>
      <c r="D204" s="6"/>
      <c r="E204" s="6"/>
      <c r="F204" s="128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128"/>
      <c r="T204" s="128"/>
      <c r="U204" s="6"/>
      <c r="V204" s="128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</row>
    <row r="205" spans="1:48" ht="15.75" customHeight="1">
      <c r="A205" s="6"/>
      <c r="B205" s="6"/>
      <c r="C205" s="6"/>
      <c r="D205" s="6"/>
      <c r="E205" s="6"/>
      <c r="F205" s="128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128"/>
      <c r="T205" s="128"/>
      <c r="U205" s="6"/>
      <c r="V205" s="128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</row>
    <row r="206" spans="1:48" ht="15.75" customHeight="1">
      <c r="A206" s="6"/>
      <c r="B206" s="6"/>
      <c r="C206" s="6"/>
      <c r="D206" s="6"/>
      <c r="E206" s="6"/>
      <c r="F206" s="128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128"/>
      <c r="T206" s="128"/>
      <c r="U206" s="6"/>
      <c r="V206" s="128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</row>
    <row r="207" spans="1:48" ht="15.75" customHeight="1">
      <c r="A207" s="6"/>
      <c r="B207" s="6"/>
      <c r="C207" s="6"/>
      <c r="D207" s="6"/>
      <c r="E207" s="6"/>
      <c r="F207" s="128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128"/>
      <c r="T207" s="128"/>
      <c r="U207" s="6"/>
      <c r="V207" s="128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</row>
    <row r="208" spans="1:48" ht="15.75" customHeight="1">
      <c r="A208" s="6"/>
      <c r="B208" s="6"/>
      <c r="C208" s="6"/>
      <c r="D208" s="6"/>
      <c r="E208" s="6"/>
      <c r="F208" s="128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128"/>
      <c r="T208" s="128"/>
      <c r="U208" s="6"/>
      <c r="V208" s="128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</row>
    <row r="209" spans="1:48" ht="15.75" customHeight="1">
      <c r="A209" s="6"/>
      <c r="B209" s="6"/>
      <c r="C209" s="6"/>
      <c r="D209" s="6"/>
      <c r="E209" s="6"/>
      <c r="F209" s="128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128"/>
      <c r="T209" s="128"/>
      <c r="U209" s="6"/>
      <c r="V209" s="128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</row>
    <row r="210" spans="1:48" ht="15.75" customHeight="1">
      <c r="A210" s="6"/>
      <c r="B210" s="6"/>
      <c r="C210" s="6"/>
      <c r="D210" s="6"/>
      <c r="E210" s="6"/>
      <c r="F210" s="128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128"/>
      <c r="T210" s="128"/>
      <c r="U210" s="6"/>
      <c r="V210" s="128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</row>
    <row r="211" spans="1:48" ht="15.75" customHeight="1">
      <c r="A211" s="6"/>
      <c r="B211" s="6"/>
      <c r="C211" s="6"/>
      <c r="D211" s="6"/>
      <c r="E211" s="6"/>
      <c r="F211" s="128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128"/>
      <c r="T211" s="128"/>
      <c r="U211" s="6"/>
      <c r="V211" s="128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</row>
    <row r="212" spans="1:48" ht="15.75" customHeight="1">
      <c r="A212" s="6"/>
      <c r="B212" s="6"/>
      <c r="C212" s="6"/>
      <c r="D212" s="6"/>
      <c r="E212" s="6"/>
      <c r="F212" s="128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128"/>
      <c r="T212" s="128"/>
      <c r="U212" s="6"/>
      <c r="V212" s="128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</row>
    <row r="213" spans="1:48" ht="15.75" customHeight="1">
      <c r="A213" s="6"/>
      <c r="B213" s="6"/>
      <c r="C213" s="6"/>
      <c r="D213" s="6"/>
      <c r="E213" s="6"/>
      <c r="F213" s="128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128"/>
      <c r="T213" s="128"/>
      <c r="U213" s="6"/>
      <c r="V213" s="128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</row>
    <row r="214" spans="1:48" ht="15.75" customHeight="1">
      <c r="A214" s="6"/>
      <c r="B214" s="6"/>
      <c r="C214" s="6"/>
      <c r="D214" s="6"/>
      <c r="E214" s="6"/>
      <c r="F214" s="128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128"/>
      <c r="T214" s="128"/>
      <c r="U214" s="6"/>
      <c r="V214" s="128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</row>
    <row r="215" spans="1:48" ht="15.75" customHeight="1">
      <c r="A215" s="6"/>
      <c r="B215" s="6"/>
      <c r="C215" s="6"/>
      <c r="D215" s="6"/>
      <c r="E215" s="6"/>
      <c r="F215" s="128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128"/>
      <c r="T215" s="128"/>
      <c r="U215" s="6"/>
      <c r="V215" s="128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</row>
    <row r="216" spans="1:48" ht="15.75" customHeight="1">
      <c r="A216" s="6"/>
      <c r="B216" s="6"/>
      <c r="C216" s="6"/>
      <c r="D216" s="6"/>
      <c r="E216" s="6"/>
      <c r="F216" s="128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128"/>
      <c r="T216" s="128"/>
      <c r="U216" s="6"/>
      <c r="V216" s="128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</row>
    <row r="217" spans="1:48" ht="15.75" customHeight="1">
      <c r="A217" s="6"/>
      <c r="B217" s="6"/>
      <c r="C217" s="6"/>
      <c r="D217" s="6"/>
      <c r="E217" s="6"/>
      <c r="F217" s="128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128"/>
      <c r="T217" s="128"/>
      <c r="U217" s="6"/>
      <c r="V217" s="128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</row>
    <row r="218" spans="1:48" ht="15.75" customHeight="1">
      <c r="A218" s="6"/>
      <c r="B218" s="6"/>
      <c r="C218" s="6"/>
      <c r="D218" s="6"/>
      <c r="E218" s="6"/>
      <c r="F218" s="128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128"/>
      <c r="T218" s="128"/>
      <c r="U218" s="6"/>
      <c r="V218" s="128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</row>
    <row r="219" spans="1:48" ht="15.75" customHeight="1">
      <c r="A219" s="6"/>
      <c r="B219" s="6"/>
      <c r="C219" s="6"/>
      <c r="D219" s="6"/>
      <c r="E219" s="6"/>
      <c r="F219" s="128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128"/>
      <c r="T219" s="128"/>
      <c r="U219" s="6"/>
      <c r="V219" s="128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</row>
    <row r="220" spans="1:48" ht="15.75" customHeight="1">
      <c r="A220" s="6"/>
      <c r="B220" s="6"/>
      <c r="C220" s="6"/>
      <c r="D220" s="6"/>
      <c r="E220" s="6"/>
      <c r="F220" s="128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128"/>
      <c r="T220" s="128"/>
      <c r="U220" s="6"/>
      <c r="V220" s="128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</row>
    <row r="221" spans="1:48" ht="15.75" customHeight="1">
      <c r="A221" s="6"/>
      <c r="B221" s="6"/>
      <c r="C221" s="6"/>
      <c r="D221" s="6"/>
      <c r="E221" s="6"/>
      <c r="F221" s="128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128"/>
      <c r="T221" s="128"/>
      <c r="U221" s="6"/>
      <c r="V221" s="128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</row>
    <row r="222" spans="1:48" ht="15.75" customHeight="1">
      <c r="A222" s="6"/>
      <c r="B222" s="6"/>
      <c r="C222" s="6"/>
      <c r="D222" s="6"/>
      <c r="E222" s="6"/>
      <c r="F222" s="128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128"/>
      <c r="T222" s="128"/>
      <c r="U222" s="6"/>
      <c r="V222" s="128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</row>
    <row r="223" spans="1:48" ht="15.75" customHeight="1">
      <c r="A223" s="6"/>
      <c r="B223" s="6"/>
      <c r="C223" s="6"/>
      <c r="D223" s="6"/>
      <c r="E223" s="6"/>
      <c r="F223" s="128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128"/>
      <c r="T223" s="128"/>
      <c r="U223" s="6"/>
      <c r="V223" s="128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</row>
    <row r="224" spans="1:48" ht="15.75" customHeight="1">
      <c r="A224" s="6"/>
      <c r="B224" s="6"/>
      <c r="C224" s="6"/>
      <c r="D224" s="6"/>
      <c r="E224" s="6"/>
      <c r="F224" s="128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128"/>
      <c r="T224" s="128"/>
      <c r="U224" s="6"/>
      <c r="V224" s="128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</row>
    <row r="225" spans="1:48" ht="15.75" customHeight="1">
      <c r="A225" s="6"/>
      <c r="B225" s="6"/>
      <c r="C225" s="6"/>
      <c r="D225" s="6"/>
      <c r="E225" s="6"/>
      <c r="F225" s="128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128"/>
      <c r="T225" s="128"/>
      <c r="U225" s="6"/>
      <c r="V225" s="128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</row>
    <row r="226" spans="1:48" ht="15.75" customHeight="1">
      <c r="A226" s="6"/>
      <c r="B226" s="6"/>
      <c r="C226" s="6"/>
      <c r="D226" s="6"/>
      <c r="E226" s="6"/>
      <c r="F226" s="128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128"/>
      <c r="T226" s="128"/>
      <c r="U226" s="6"/>
      <c r="V226" s="128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</row>
    <row r="227" spans="1:48" ht="15.75" customHeight="1">
      <c r="A227" s="6"/>
      <c r="B227" s="6"/>
      <c r="C227" s="6"/>
      <c r="D227" s="6"/>
      <c r="E227" s="6"/>
      <c r="F227" s="128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128"/>
      <c r="T227" s="128"/>
      <c r="U227" s="6"/>
      <c r="V227" s="128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</row>
    <row r="228" spans="1:48" ht="15.75" customHeight="1">
      <c r="A228" s="6"/>
      <c r="B228" s="6"/>
      <c r="C228" s="6"/>
      <c r="D228" s="6"/>
      <c r="E228" s="6"/>
      <c r="F228" s="128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128"/>
      <c r="T228" s="128"/>
      <c r="U228" s="6"/>
      <c r="V228" s="128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</row>
    <row r="229" spans="1:48" ht="15.75" customHeight="1">
      <c r="A229" s="6"/>
      <c r="B229" s="6"/>
      <c r="C229" s="6"/>
      <c r="D229" s="6"/>
      <c r="E229" s="6"/>
      <c r="F229" s="128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128"/>
      <c r="T229" s="128"/>
      <c r="U229" s="6"/>
      <c r="V229" s="128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</row>
    <row r="230" spans="1:48" ht="15.75" customHeight="1">
      <c r="A230" s="6"/>
      <c r="B230" s="6"/>
      <c r="C230" s="6"/>
      <c r="D230" s="6"/>
      <c r="E230" s="6"/>
      <c r="F230" s="128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128"/>
      <c r="T230" s="128"/>
      <c r="U230" s="6"/>
      <c r="V230" s="128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</row>
    <row r="231" spans="1:48" ht="15.75" customHeight="1">
      <c r="A231" s="6"/>
      <c r="B231" s="6"/>
      <c r="C231" s="6"/>
      <c r="D231" s="6"/>
      <c r="E231" s="6"/>
      <c r="F231" s="128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128"/>
      <c r="T231" s="128"/>
      <c r="U231" s="6"/>
      <c r="V231" s="128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</row>
    <row r="232" spans="1:48" ht="15.75" customHeight="1">
      <c r="A232" s="6"/>
      <c r="B232" s="6"/>
      <c r="C232" s="6"/>
      <c r="D232" s="6"/>
      <c r="E232" s="6"/>
      <c r="F232" s="128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128"/>
      <c r="T232" s="128"/>
      <c r="U232" s="6"/>
      <c r="V232" s="128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</row>
    <row r="233" spans="1:48" ht="15.75" customHeight="1">
      <c r="A233" s="6"/>
      <c r="B233" s="6"/>
      <c r="C233" s="6"/>
      <c r="D233" s="6"/>
      <c r="E233" s="6"/>
      <c r="F233" s="128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128"/>
      <c r="T233" s="128"/>
      <c r="U233" s="6"/>
      <c r="V233" s="128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</row>
    <row r="234" spans="1:48" ht="15.75" customHeight="1">
      <c r="A234" s="6"/>
      <c r="B234" s="6"/>
      <c r="C234" s="6"/>
      <c r="D234" s="6"/>
      <c r="E234" s="6"/>
      <c r="F234" s="128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128"/>
      <c r="T234" s="128"/>
      <c r="U234" s="6"/>
      <c r="V234" s="128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</row>
    <row r="235" spans="1:48" ht="15.75" customHeight="1">
      <c r="A235" s="6"/>
      <c r="B235" s="6"/>
      <c r="C235" s="6"/>
      <c r="D235" s="6"/>
      <c r="E235" s="6"/>
      <c r="F235" s="128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128"/>
      <c r="T235" s="128"/>
      <c r="U235" s="6"/>
      <c r="V235" s="128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</row>
    <row r="236" spans="1:48" ht="15.75" customHeight="1">
      <c r="A236" s="6"/>
      <c r="B236" s="6"/>
      <c r="C236" s="6"/>
      <c r="D236" s="6"/>
      <c r="E236" s="6"/>
      <c r="F236" s="128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128"/>
      <c r="T236" s="128"/>
      <c r="U236" s="6"/>
      <c r="V236" s="128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</row>
    <row r="237" spans="1:48" ht="15.75" customHeight="1">
      <c r="A237" s="6"/>
      <c r="B237" s="6"/>
      <c r="C237" s="6"/>
      <c r="D237" s="6"/>
      <c r="E237" s="6"/>
      <c r="F237" s="128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128"/>
      <c r="T237" s="128"/>
      <c r="U237" s="6"/>
      <c r="V237" s="128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</row>
    <row r="238" spans="1:48" ht="15.75" customHeight="1">
      <c r="A238" s="6"/>
      <c r="B238" s="6"/>
      <c r="C238" s="6"/>
      <c r="D238" s="6"/>
      <c r="E238" s="6"/>
      <c r="F238" s="128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128"/>
      <c r="T238" s="128"/>
      <c r="U238" s="6"/>
      <c r="V238" s="128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</row>
    <row r="239" spans="1:48" ht="15.75" customHeight="1">
      <c r="A239" s="6"/>
      <c r="B239" s="6"/>
      <c r="C239" s="6"/>
      <c r="D239" s="6"/>
      <c r="E239" s="6"/>
      <c r="F239" s="128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128"/>
      <c r="T239" s="128"/>
      <c r="U239" s="6"/>
      <c r="V239" s="128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</row>
    <row r="240" spans="1:48" ht="15.75" customHeight="1">
      <c r="A240" s="6"/>
      <c r="B240" s="6"/>
      <c r="C240" s="6"/>
      <c r="D240" s="6"/>
      <c r="E240" s="6"/>
      <c r="F240" s="128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128"/>
      <c r="T240" s="128"/>
      <c r="U240" s="6"/>
      <c r="V240" s="128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</row>
    <row r="241" spans="1:48" ht="15.75" customHeight="1">
      <c r="A241" s="6"/>
      <c r="B241" s="6"/>
      <c r="C241" s="6"/>
      <c r="D241" s="6"/>
      <c r="E241" s="6"/>
      <c r="F241" s="128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128"/>
      <c r="T241" s="128"/>
      <c r="U241" s="6"/>
      <c r="V241" s="128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</row>
    <row r="242" spans="1:48" ht="15.75" customHeight="1">
      <c r="A242" s="6"/>
      <c r="B242" s="6"/>
      <c r="C242" s="6"/>
      <c r="D242" s="6"/>
      <c r="E242" s="6"/>
      <c r="F242" s="128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128"/>
      <c r="T242" s="128"/>
      <c r="U242" s="6"/>
      <c r="V242" s="128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</row>
    <row r="243" spans="1:48" ht="15.75" customHeight="1">
      <c r="A243" s="6"/>
      <c r="B243" s="6"/>
      <c r="C243" s="6"/>
      <c r="D243" s="6"/>
      <c r="E243" s="6"/>
      <c r="F243" s="128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128"/>
      <c r="T243" s="128"/>
      <c r="U243" s="6"/>
      <c r="V243" s="128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</row>
    <row r="244" spans="1:48" ht="15.75" customHeight="1">
      <c r="A244" s="6"/>
      <c r="B244" s="6"/>
      <c r="C244" s="6"/>
      <c r="D244" s="6"/>
      <c r="E244" s="6"/>
      <c r="F244" s="128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128"/>
      <c r="T244" s="128"/>
      <c r="U244" s="6"/>
      <c r="V244" s="128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</row>
    <row r="245" spans="1:48" ht="15.75" customHeight="1">
      <c r="A245" s="6"/>
      <c r="B245" s="6"/>
      <c r="C245" s="6"/>
      <c r="D245" s="6"/>
      <c r="E245" s="6"/>
      <c r="F245" s="128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128"/>
      <c r="T245" s="128"/>
      <c r="U245" s="6"/>
      <c r="V245" s="128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</row>
    <row r="246" spans="1:48" ht="15.75" customHeight="1">
      <c r="A246" s="6"/>
      <c r="B246" s="6"/>
      <c r="C246" s="6"/>
      <c r="D246" s="6"/>
      <c r="E246" s="6"/>
      <c r="F246" s="128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128"/>
      <c r="T246" s="128"/>
      <c r="U246" s="6"/>
      <c r="V246" s="128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</row>
    <row r="247" spans="1:48" ht="15.75" customHeight="1">
      <c r="A247" s="6"/>
      <c r="B247" s="6"/>
      <c r="C247" s="6"/>
      <c r="D247" s="6"/>
      <c r="E247" s="6"/>
      <c r="F247" s="128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128"/>
      <c r="T247" s="128"/>
      <c r="U247" s="6"/>
      <c r="V247" s="128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</row>
    <row r="248" spans="1:48" ht="15.75" customHeight="1">
      <c r="A248" s="6"/>
      <c r="B248" s="6"/>
      <c r="C248" s="6"/>
      <c r="D248" s="6"/>
      <c r="E248" s="6"/>
      <c r="F248" s="128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128"/>
      <c r="T248" s="128"/>
      <c r="U248" s="6"/>
      <c r="V248" s="128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</row>
    <row r="249" spans="1:48" ht="15.75" customHeight="1">
      <c r="A249" s="6"/>
      <c r="B249" s="6"/>
      <c r="C249" s="6"/>
      <c r="D249" s="6"/>
      <c r="E249" s="6"/>
      <c r="F249" s="128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128"/>
      <c r="T249" s="128"/>
      <c r="U249" s="6"/>
      <c r="V249" s="128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</row>
    <row r="250" spans="1:48" ht="15.75" customHeight="1">
      <c r="A250" s="6"/>
      <c r="B250" s="6"/>
      <c r="C250" s="6"/>
      <c r="D250" s="6"/>
      <c r="E250" s="6"/>
      <c r="F250" s="128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128"/>
      <c r="T250" s="128"/>
      <c r="U250" s="6"/>
      <c r="V250" s="128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</row>
    <row r="251" spans="1:48" ht="15.75" customHeight="1">
      <c r="A251" s="6"/>
      <c r="B251" s="6"/>
      <c r="C251" s="6"/>
      <c r="D251" s="6"/>
      <c r="E251" s="6"/>
      <c r="F251" s="128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128"/>
      <c r="T251" s="128"/>
      <c r="U251" s="6"/>
      <c r="V251" s="128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</row>
    <row r="252" spans="1:48" ht="15.75" customHeight="1">
      <c r="A252" s="6"/>
      <c r="B252" s="6"/>
      <c r="C252" s="6"/>
      <c r="D252" s="6"/>
      <c r="E252" s="6"/>
      <c r="F252" s="128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128"/>
      <c r="T252" s="128"/>
      <c r="U252" s="6"/>
      <c r="V252" s="128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</row>
    <row r="253" spans="1:48" ht="15.75" customHeight="1">
      <c r="A253" s="6"/>
      <c r="B253" s="6"/>
      <c r="C253" s="6"/>
      <c r="D253" s="6"/>
      <c r="E253" s="6"/>
      <c r="F253" s="128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128"/>
      <c r="T253" s="128"/>
      <c r="U253" s="6"/>
      <c r="V253" s="128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</row>
    <row r="254" spans="1:48" ht="15.75" customHeight="1">
      <c r="A254" s="6"/>
      <c r="B254" s="6"/>
      <c r="C254" s="6"/>
      <c r="D254" s="6"/>
      <c r="E254" s="6"/>
      <c r="F254" s="128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128"/>
      <c r="T254" s="128"/>
      <c r="U254" s="6"/>
      <c r="V254" s="128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</row>
    <row r="255" spans="1:48" ht="15.75" customHeight="1">
      <c r="A255" s="6"/>
      <c r="B255" s="6"/>
      <c r="C255" s="6"/>
      <c r="D255" s="6"/>
      <c r="E255" s="6"/>
      <c r="F255" s="128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128"/>
      <c r="T255" s="128"/>
      <c r="U255" s="6"/>
      <c r="V255" s="128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</row>
    <row r="256" spans="1:48" ht="15.75" customHeight="1">
      <c r="A256" s="6"/>
      <c r="B256" s="6"/>
      <c r="C256" s="6"/>
      <c r="D256" s="6"/>
      <c r="E256" s="6"/>
      <c r="F256" s="128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128"/>
      <c r="T256" s="128"/>
      <c r="U256" s="6"/>
      <c r="V256" s="128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</row>
    <row r="257" spans="1:48" ht="15.75" customHeight="1">
      <c r="A257" s="6"/>
      <c r="B257" s="6"/>
      <c r="C257" s="6"/>
      <c r="D257" s="6"/>
      <c r="E257" s="6"/>
      <c r="F257" s="128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128"/>
      <c r="T257" s="128"/>
      <c r="U257" s="6"/>
      <c r="V257" s="128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</row>
    <row r="258" spans="1:48" ht="15.75" customHeight="1">
      <c r="A258" s="6"/>
      <c r="B258" s="6"/>
      <c r="C258" s="6"/>
      <c r="D258" s="6"/>
      <c r="E258" s="6"/>
      <c r="F258" s="128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128"/>
      <c r="T258" s="128"/>
      <c r="U258" s="6"/>
      <c r="V258" s="128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</row>
    <row r="259" spans="1:48" ht="15.75" customHeight="1">
      <c r="A259" s="6"/>
      <c r="B259" s="6"/>
      <c r="C259" s="6"/>
      <c r="D259" s="6"/>
      <c r="E259" s="6"/>
      <c r="F259" s="128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128"/>
      <c r="T259" s="128"/>
      <c r="U259" s="6"/>
      <c r="V259" s="128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</row>
    <row r="260" spans="1:48" ht="15.75" customHeight="1">
      <c r="A260" s="6"/>
      <c r="B260" s="6"/>
      <c r="C260" s="6"/>
      <c r="D260" s="6"/>
      <c r="E260" s="6"/>
      <c r="F260" s="128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128"/>
      <c r="T260" s="128"/>
      <c r="U260" s="6"/>
      <c r="V260" s="128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</row>
    <row r="261" spans="1:48" ht="15.75" customHeight="1">
      <c r="A261" s="6"/>
      <c r="B261" s="6"/>
      <c r="C261" s="6"/>
      <c r="D261" s="6"/>
      <c r="E261" s="6"/>
      <c r="F261" s="128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128"/>
      <c r="T261" s="128"/>
      <c r="U261" s="6"/>
      <c r="V261" s="128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</row>
    <row r="262" spans="1:48" ht="15.75" customHeight="1">
      <c r="A262" s="6"/>
      <c r="B262" s="6"/>
      <c r="C262" s="6"/>
      <c r="D262" s="6"/>
      <c r="E262" s="6"/>
      <c r="F262" s="128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128"/>
      <c r="T262" s="128"/>
      <c r="U262" s="6"/>
      <c r="V262" s="128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</row>
    <row r="263" spans="1:48" ht="15.75" customHeight="1">
      <c r="A263" s="6"/>
      <c r="B263" s="6"/>
      <c r="C263" s="6"/>
      <c r="D263" s="6"/>
      <c r="E263" s="6"/>
      <c r="F263" s="128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128"/>
      <c r="T263" s="128"/>
      <c r="U263" s="6"/>
      <c r="V263" s="128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</row>
    <row r="264" spans="1:48" ht="15.75" customHeight="1">
      <c r="A264" s="6"/>
      <c r="B264" s="6"/>
      <c r="C264" s="6"/>
      <c r="D264" s="6"/>
      <c r="E264" s="6"/>
      <c r="F264" s="128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128"/>
      <c r="T264" s="128"/>
      <c r="U264" s="6"/>
      <c r="V264" s="128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</row>
    <row r="265" spans="1:48" ht="15.75" customHeight="1">
      <c r="A265" s="6"/>
      <c r="B265" s="6"/>
      <c r="C265" s="6"/>
      <c r="D265" s="6"/>
      <c r="E265" s="6"/>
      <c r="F265" s="128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128"/>
      <c r="T265" s="128"/>
      <c r="U265" s="6"/>
      <c r="V265" s="128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</row>
    <row r="266" spans="1:48" ht="15.75" customHeight="1">
      <c r="A266" s="6"/>
      <c r="B266" s="6"/>
      <c r="C266" s="6"/>
      <c r="D266" s="6"/>
      <c r="E266" s="6"/>
      <c r="F266" s="128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128"/>
      <c r="T266" s="128"/>
      <c r="U266" s="6"/>
      <c r="V266" s="128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</row>
    <row r="267" spans="1:48" ht="15.75" customHeight="1">
      <c r="A267" s="6"/>
      <c r="B267" s="6"/>
      <c r="C267" s="6"/>
      <c r="D267" s="6"/>
      <c r="E267" s="6"/>
      <c r="F267" s="128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128"/>
      <c r="T267" s="128"/>
      <c r="U267" s="6"/>
      <c r="V267" s="128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</row>
    <row r="268" spans="1:48" ht="15.75" customHeight="1">
      <c r="A268" s="6"/>
      <c r="B268" s="6"/>
      <c r="C268" s="6"/>
      <c r="D268" s="6"/>
      <c r="E268" s="6"/>
      <c r="F268" s="128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128"/>
      <c r="T268" s="128"/>
      <c r="U268" s="6"/>
      <c r="V268" s="128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</row>
    <row r="269" spans="1:48" ht="15.75" customHeight="1">
      <c r="A269" s="6"/>
      <c r="B269" s="6"/>
      <c r="C269" s="6"/>
      <c r="D269" s="6"/>
      <c r="E269" s="6"/>
      <c r="F269" s="128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128"/>
      <c r="T269" s="128"/>
      <c r="U269" s="6"/>
      <c r="V269" s="128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</row>
    <row r="270" spans="1:48" ht="15.75" customHeight="1">
      <c r="A270" s="6"/>
      <c r="B270" s="6"/>
      <c r="C270" s="6"/>
      <c r="D270" s="6"/>
      <c r="E270" s="6"/>
      <c r="F270" s="128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128"/>
      <c r="T270" s="128"/>
      <c r="U270" s="6"/>
      <c r="V270" s="128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</row>
    <row r="271" spans="1:48" ht="15.75" customHeight="1">
      <c r="A271" s="6"/>
      <c r="B271" s="6"/>
      <c r="C271" s="6"/>
      <c r="D271" s="6"/>
      <c r="E271" s="6"/>
      <c r="F271" s="128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128"/>
      <c r="T271" s="128"/>
      <c r="U271" s="6"/>
      <c r="V271" s="128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</row>
    <row r="272" spans="1:48" ht="15.75" customHeight="1">
      <c r="A272" s="6"/>
      <c r="B272" s="6"/>
      <c r="C272" s="6"/>
      <c r="D272" s="6"/>
      <c r="E272" s="6"/>
      <c r="F272" s="128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128"/>
      <c r="T272" s="128"/>
      <c r="U272" s="6"/>
      <c r="V272" s="128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</row>
    <row r="273" spans="1:48" ht="15.75" customHeight="1">
      <c r="A273" s="6"/>
      <c r="B273" s="6"/>
      <c r="C273" s="6"/>
      <c r="D273" s="6"/>
      <c r="E273" s="6"/>
      <c r="F273" s="128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128"/>
      <c r="T273" s="128"/>
      <c r="U273" s="6"/>
      <c r="V273" s="128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</row>
    <row r="274" spans="1:48" ht="15.75" customHeight="1">
      <c r="A274" s="6"/>
      <c r="B274" s="6"/>
      <c r="C274" s="6"/>
      <c r="D274" s="6"/>
      <c r="E274" s="6"/>
      <c r="F274" s="128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128"/>
      <c r="T274" s="128"/>
      <c r="U274" s="6"/>
      <c r="V274" s="128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</row>
    <row r="275" spans="1:48" ht="15.75" customHeight="1">
      <c r="A275" s="6"/>
      <c r="B275" s="6"/>
      <c r="C275" s="6"/>
      <c r="D275" s="6"/>
      <c r="E275" s="6"/>
      <c r="F275" s="128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128"/>
      <c r="T275" s="128"/>
      <c r="U275" s="6"/>
      <c r="V275" s="128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</row>
    <row r="276" spans="1:48" ht="15.75" customHeight="1">
      <c r="A276" s="6"/>
      <c r="B276" s="6"/>
      <c r="C276" s="6"/>
      <c r="D276" s="6"/>
      <c r="E276" s="6"/>
      <c r="F276" s="128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128"/>
      <c r="T276" s="128"/>
      <c r="U276" s="6"/>
      <c r="V276" s="128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</row>
    <row r="277" spans="1:48" ht="15.75" customHeight="1">
      <c r="A277" s="6"/>
      <c r="B277" s="6"/>
      <c r="C277" s="6"/>
      <c r="D277" s="6"/>
      <c r="E277" s="6"/>
      <c r="F277" s="128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128"/>
      <c r="T277" s="128"/>
      <c r="U277" s="6"/>
      <c r="V277" s="128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</row>
    <row r="278" spans="1:48" ht="15.75" customHeight="1">
      <c r="A278" s="6"/>
      <c r="B278" s="6"/>
      <c r="C278" s="6"/>
      <c r="D278" s="6"/>
      <c r="E278" s="6"/>
      <c r="F278" s="128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128"/>
      <c r="T278" s="128"/>
      <c r="U278" s="6"/>
      <c r="V278" s="128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</row>
    <row r="279" spans="1:48" ht="15.75" customHeight="1">
      <c r="A279" s="6"/>
      <c r="B279" s="6"/>
      <c r="C279" s="6"/>
      <c r="D279" s="6"/>
      <c r="E279" s="6"/>
      <c r="F279" s="128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128"/>
      <c r="T279" s="128"/>
      <c r="U279" s="6"/>
      <c r="V279" s="128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</row>
    <row r="280" spans="1:48" ht="15.75" customHeight="1">
      <c r="A280" s="6"/>
      <c r="B280" s="6"/>
      <c r="C280" s="6"/>
      <c r="D280" s="6"/>
      <c r="E280" s="6"/>
      <c r="F280" s="128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128"/>
      <c r="T280" s="128"/>
      <c r="U280" s="6"/>
      <c r="V280" s="128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</row>
    <row r="281" spans="1:48" ht="15.75" customHeight="1">
      <c r="A281" s="6"/>
      <c r="B281" s="6"/>
      <c r="C281" s="6"/>
      <c r="D281" s="6"/>
      <c r="E281" s="6"/>
      <c r="F281" s="128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128"/>
      <c r="T281" s="128"/>
      <c r="U281" s="6"/>
      <c r="V281" s="128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</row>
    <row r="282" spans="1:48" ht="15.75" customHeight="1">
      <c r="A282" s="6"/>
      <c r="B282" s="6"/>
      <c r="C282" s="6"/>
      <c r="D282" s="6"/>
      <c r="E282" s="6"/>
      <c r="F282" s="128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128"/>
      <c r="T282" s="128"/>
      <c r="U282" s="6"/>
      <c r="V282" s="128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</row>
    <row r="283" spans="1:48" ht="15.75" customHeight="1">
      <c r="A283" s="6"/>
      <c r="B283" s="6"/>
      <c r="C283" s="6"/>
      <c r="D283" s="6"/>
      <c r="E283" s="6"/>
      <c r="F283" s="128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128"/>
      <c r="T283" s="128"/>
      <c r="U283" s="6"/>
      <c r="V283" s="128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</row>
    <row r="284" spans="1:48" ht="15.75" customHeight="1">
      <c r="A284" s="6"/>
      <c r="B284" s="6"/>
      <c r="C284" s="6"/>
      <c r="D284" s="6"/>
      <c r="E284" s="6"/>
      <c r="F284" s="128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128"/>
      <c r="T284" s="128"/>
      <c r="U284" s="6"/>
      <c r="V284" s="128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</row>
    <row r="285" spans="1:48" ht="15.75" customHeight="1">
      <c r="A285" s="6"/>
      <c r="B285" s="6"/>
      <c r="C285" s="6"/>
      <c r="D285" s="6"/>
      <c r="E285" s="6"/>
      <c r="F285" s="128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128"/>
      <c r="T285" s="128"/>
      <c r="U285" s="6"/>
      <c r="V285" s="128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</row>
    <row r="286" spans="1:48" ht="15.75" customHeight="1">
      <c r="A286" s="6"/>
      <c r="B286" s="6"/>
      <c r="C286" s="6"/>
      <c r="D286" s="6"/>
      <c r="E286" s="6"/>
      <c r="F286" s="128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128"/>
      <c r="T286" s="128"/>
      <c r="U286" s="6"/>
      <c r="V286" s="128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</row>
    <row r="287" spans="1:48" ht="15.75" customHeight="1">
      <c r="A287" s="6"/>
      <c r="B287" s="6"/>
      <c r="C287" s="6"/>
      <c r="D287" s="6"/>
      <c r="E287" s="6"/>
      <c r="F287" s="128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128"/>
      <c r="T287" s="128"/>
      <c r="U287" s="6"/>
      <c r="V287" s="128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</row>
    <row r="288" spans="1:48" ht="15.75" customHeight="1">
      <c r="A288" s="6"/>
      <c r="B288" s="6"/>
      <c r="C288" s="6"/>
      <c r="D288" s="6"/>
      <c r="E288" s="6"/>
      <c r="F288" s="128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128"/>
      <c r="T288" s="128"/>
      <c r="U288" s="6"/>
      <c r="V288" s="128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</row>
    <row r="289" spans="1:48" ht="15.75" customHeight="1">
      <c r="A289" s="6"/>
      <c r="B289" s="6"/>
      <c r="C289" s="6"/>
      <c r="D289" s="6"/>
      <c r="E289" s="6"/>
      <c r="F289" s="128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128"/>
      <c r="T289" s="128"/>
      <c r="U289" s="6"/>
      <c r="V289" s="128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</row>
    <row r="290" spans="1:48" ht="15.75" customHeight="1">
      <c r="A290" s="6"/>
      <c r="B290" s="6"/>
      <c r="C290" s="6"/>
      <c r="D290" s="6"/>
      <c r="E290" s="6"/>
      <c r="F290" s="128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128"/>
      <c r="T290" s="128"/>
      <c r="U290" s="6"/>
      <c r="V290" s="128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</row>
    <row r="291" spans="1:48" ht="15.75" customHeight="1">
      <c r="A291" s="6"/>
      <c r="B291" s="6"/>
      <c r="C291" s="6"/>
      <c r="D291" s="6"/>
      <c r="E291" s="6"/>
      <c r="F291" s="128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128"/>
      <c r="T291" s="128"/>
      <c r="U291" s="6"/>
      <c r="V291" s="128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</row>
    <row r="292" spans="1:48" ht="15.75" customHeight="1">
      <c r="A292" s="6"/>
      <c r="B292" s="6"/>
      <c r="C292" s="6"/>
      <c r="D292" s="6"/>
      <c r="E292" s="6"/>
      <c r="F292" s="128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128"/>
      <c r="T292" s="128"/>
      <c r="U292" s="6"/>
      <c r="V292" s="128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</row>
    <row r="293" spans="1:48" ht="15.75" customHeight="1">
      <c r="A293" s="6"/>
      <c r="B293" s="6"/>
      <c r="C293" s="6"/>
      <c r="D293" s="6"/>
      <c r="E293" s="6"/>
      <c r="F293" s="128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128"/>
      <c r="T293" s="128"/>
      <c r="U293" s="6"/>
      <c r="V293" s="128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</row>
    <row r="294" spans="1:48" ht="15.75" customHeight="1">
      <c r="A294" s="6"/>
      <c r="B294" s="6"/>
      <c r="C294" s="6"/>
      <c r="D294" s="6"/>
      <c r="E294" s="6"/>
      <c r="F294" s="128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128"/>
      <c r="T294" s="128"/>
      <c r="U294" s="6"/>
      <c r="V294" s="128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</row>
    <row r="295" spans="1:48" ht="15.75" customHeight="1">
      <c r="A295" s="6"/>
      <c r="B295" s="6"/>
      <c r="C295" s="6"/>
      <c r="D295" s="6"/>
      <c r="E295" s="6"/>
      <c r="F295" s="128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128"/>
      <c r="T295" s="128"/>
      <c r="U295" s="6"/>
      <c r="V295" s="128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</row>
    <row r="296" spans="1:48" ht="15.75" customHeight="1">
      <c r="A296" s="6"/>
      <c r="B296" s="6"/>
      <c r="C296" s="6"/>
      <c r="D296" s="6"/>
      <c r="E296" s="6"/>
      <c r="F296" s="128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128"/>
      <c r="T296" s="128"/>
      <c r="U296" s="6"/>
      <c r="V296" s="128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</row>
    <row r="297" spans="1:48" ht="15.75" customHeight="1">
      <c r="A297" s="6"/>
      <c r="B297" s="6"/>
      <c r="C297" s="6"/>
      <c r="D297" s="6"/>
      <c r="E297" s="6"/>
      <c r="F297" s="128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128"/>
      <c r="T297" s="128"/>
      <c r="U297" s="6"/>
      <c r="V297" s="128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</row>
    <row r="298" spans="1:48" ht="15.75" customHeight="1">
      <c r="A298" s="6"/>
      <c r="B298" s="6"/>
      <c r="C298" s="6"/>
      <c r="D298" s="6"/>
      <c r="E298" s="6"/>
      <c r="F298" s="128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128"/>
      <c r="T298" s="128"/>
      <c r="U298" s="6"/>
      <c r="V298" s="128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</row>
    <row r="299" spans="1:48" ht="15.75" customHeight="1">
      <c r="A299" s="6"/>
      <c r="B299" s="6"/>
      <c r="C299" s="6"/>
      <c r="D299" s="6"/>
      <c r="E299" s="6"/>
      <c r="F299" s="128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128"/>
      <c r="T299" s="128"/>
      <c r="U299" s="6"/>
      <c r="V299" s="128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</row>
    <row r="300" spans="1:48" ht="15.75" customHeight="1">
      <c r="A300" s="6"/>
      <c r="B300" s="6"/>
      <c r="C300" s="6"/>
      <c r="D300" s="6"/>
      <c r="E300" s="6"/>
      <c r="F300" s="128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128"/>
      <c r="T300" s="128"/>
      <c r="U300" s="6"/>
      <c r="V300" s="128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</row>
    <row r="301" spans="1:48" ht="15.75" customHeight="1">
      <c r="A301" s="6"/>
      <c r="B301" s="6"/>
      <c r="C301" s="6"/>
      <c r="D301" s="6"/>
      <c r="E301" s="6"/>
      <c r="F301" s="128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128"/>
      <c r="T301" s="128"/>
      <c r="U301" s="6"/>
      <c r="V301" s="128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</row>
    <row r="302" spans="1:48" ht="15.75" customHeight="1">
      <c r="A302" s="6"/>
      <c r="B302" s="6"/>
      <c r="C302" s="6"/>
      <c r="D302" s="6"/>
      <c r="E302" s="6"/>
      <c r="F302" s="128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128"/>
      <c r="T302" s="128"/>
      <c r="U302" s="6"/>
      <c r="V302" s="128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</row>
    <row r="303" spans="1:48" ht="15.75" customHeight="1">
      <c r="A303" s="6"/>
      <c r="B303" s="6"/>
      <c r="C303" s="6"/>
      <c r="D303" s="6"/>
      <c r="E303" s="6"/>
      <c r="F303" s="128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128"/>
      <c r="T303" s="128"/>
      <c r="U303" s="6"/>
      <c r="V303" s="128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</row>
    <row r="304" spans="1:48" ht="15.75" customHeight="1">
      <c r="A304" s="6"/>
      <c r="B304" s="6"/>
      <c r="C304" s="6"/>
      <c r="D304" s="6"/>
      <c r="E304" s="6"/>
      <c r="F304" s="128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128"/>
      <c r="T304" s="128"/>
      <c r="U304" s="6"/>
      <c r="V304" s="128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</row>
    <row r="305" spans="1:48" ht="15.75" customHeight="1">
      <c r="A305" s="6"/>
      <c r="B305" s="6"/>
      <c r="C305" s="6"/>
      <c r="D305" s="6"/>
      <c r="E305" s="6"/>
      <c r="F305" s="128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128"/>
      <c r="T305" s="128"/>
      <c r="U305" s="6"/>
      <c r="V305" s="128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</row>
    <row r="306" spans="1:48" ht="15.75" customHeight="1">
      <c r="A306" s="6"/>
      <c r="B306" s="6"/>
      <c r="C306" s="6"/>
      <c r="D306" s="6"/>
      <c r="E306" s="6"/>
      <c r="F306" s="128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128"/>
      <c r="T306" s="128"/>
      <c r="U306" s="6"/>
      <c r="V306" s="128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</row>
    <row r="307" spans="1:48" ht="15.75" customHeight="1">
      <c r="A307" s="6"/>
      <c r="B307" s="6"/>
      <c r="C307" s="6"/>
      <c r="D307" s="6"/>
      <c r="E307" s="6"/>
      <c r="F307" s="128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128"/>
      <c r="T307" s="128"/>
      <c r="U307" s="6"/>
      <c r="V307" s="128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</row>
    <row r="308" spans="1:48" ht="15.75" customHeight="1">
      <c r="A308" s="6"/>
      <c r="B308" s="6"/>
      <c r="C308" s="6"/>
      <c r="D308" s="6"/>
      <c r="E308" s="6"/>
      <c r="F308" s="128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128"/>
      <c r="T308" s="128"/>
      <c r="U308" s="6"/>
      <c r="V308" s="128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</row>
    <row r="309" spans="1:48" ht="15.75" customHeight="1">
      <c r="A309" s="6"/>
      <c r="B309" s="6"/>
      <c r="C309" s="6"/>
      <c r="D309" s="6"/>
      <c r="E309" s="6"/>
      <c r="F309" s="128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128"/>
      <c r="T309" s="128"/>
      <c r="U309" s="6"/>
      <c r="V309" s="128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</row>
    <row r="310" spans="1:48" ht="15.75" customHeight="1">
      <c r="A310" s="6"/>
      <c r="B310" s="6"/>
      <c r="C310" s="6"/>
      <c r="D310" s="6"/>
      <c r="E310" s="6"/>
      <c r="F310" s="128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128"/>
      <c r="T310" s="128"/>
      <c r="U310" s="6"/>
      <c r="V310" s="128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</row>
    <row r="311" spans="1:48" ht="15.75" customHeight="1">
      <c r="A311" s="6"/>
      <c r="B311" s="6"/>
      <c r="C311" s="6"/>
      <c r="D311" s="6"/>
      <c r="E311" s="6"/>
      <c r="F311" s="128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128"/>
      <c r="T311" s="128"/>
      <c r="U311" s="6"/>
      <c r="V311" s="128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</row>
    <row r="312" spans="1:48" ht="15.75" customHeight="1">
      <c r="A312" s="6"/>
      <c r="B312" s="6"/>
      <c r="C312" s="6"/>
      <c r="D312" s="6"/>
      <c r="E312" s="6"/>
      <c r="F312" s="128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128"/>
      <c r="T312" s="128"/>
      <c r="U312" s="6"/>
      <c r="V312" s="128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</row>
    <row r="313" spans="1:48" ht="15.75" customHeight="1">
      <c r="A313" s="6"/>
      <c r="B313" s="6"/>
      <c r="C313" s="6"/>
      <c r="D313" s="6"/>
      <c r="E313" s="6"/>
      <c r="F313" s="128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128"/>
      <c r="T313" s="128"/>
      <c r="U313" s="6"/>
      <c r="V313" s="128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</row>
    <row r="314" spans="1:48" ht="15.75" customHeight="1">
      <c r="A314" s="6"/>
      <c r="B314" s="6"/>
      <c r="C314" s="6"/>
      <c r="D314" s="6"/>
      <c r="E314" s="6"/>
      <c r="F314" s="128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128"/>
      <c r="T314" s="128"/>
      <c r="U314" s="6"/>
      <c r="V314" s="128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</row>
    <row r="315" spans="1:48" ht="15.75" customHeight="1">
      <c r="A315" s="6"/>
      <c r="B315" s="6"/>
      <c r="C315" s="6"/>
      <c r="D315" s="6"/>
      <c r="E315" s="6"/>
      <c r="F315" s="128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128"/>
      <c r="T315" s="128"/>
      <c r="U315" s="6"/>
      <c r="V315" s="128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</row>
    <row r="316" spans="1:48" ht="15.75" customHeight="1">
      <c r="A316" s="6"/>
      <c r="B316" s="6"/>
      <c r="C316" s="6"/>
      <c r="D316" s="6"/>
      <c r="E316" s="6"/>
      <c r="F316" s="128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128"/>
      <c r="T316" s="128"/>
      <c r="U316" s="6"/>
      <c r="V316" s="128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</row>
    <row r="317" spans="1:48" ht="15.75" customHeight="1">
      <c r="A317" s="6"/>
      <c r="B317" s="6"/>
      <c r="C317" s="6"/>
      <c r="D317" s="6"/>
      <c r="E317" s="6"/>
      <c r="F317" s="128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128"/>
      <c r="T317" s="128"/>
      <c r="U317" s="6"/>
      <c r="V317" s="128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</row>
    <row r="318" spans="1:48" ht="15.75" customHeight="1">
      <c r="A318" s="6"/>
      <c r="B318" s="6"/>
      <c r="C318" s="6"/>
      <c r="D318" s="6"/>
      <c r="E318" s="6"/>
      <c r="F318" s="128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128"/>
      <c r="T318" s="128"/>
      <c r="U318" s="6"/>
      <c r="V318" s="128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</row>
    <row r="319" spans="1:48" ht="15.75" customHeight="1">
      <c r="A319" s="6"/>
      <c r="B319" s="6"/>
      <c r="C319" s="6"/>
      <c r="D319" s="6"/>
      <c r="E319" s="6"/>
      <c r="F319" s="128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128"/>
      <c r="T319" s="128"/>
      <c r="U319" s="6"/>
      <c r="V319" s="128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</row>
    <row r="320" spans="1:48" ht="15.75" customHeight="1">
      <c r="A320" s="6"/>
      <c r="B320" s="6"/>
      <c r="C320" s="6"/>
      <c r="D320" s="6"/>
      <c r="E320" s="6"/>
      <c r="F320" s="128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128"/>
      <c r="T320" s="128"/>
      <c r="U320" s="6"/>
      <c r="V320" s="128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</row>
    <row r="321" spans="1:48" ht="15.75" customHeight="1">
      <c r="A321" s="6"/>
      <c r="B321" s="6"/>
      <c r="C321" s="6"/>
      <c r="D321" s="6"/>
      <c r="E321" s="6"/>
      <c r="F321" s="128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128"/>
      <c r="T321" s="128"/>
      <c r="U321" s="6"/>
      <c r="V321" s="128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</row>
    <row r="322" spans="1:48" ht="15.75" customHeight="1">
      <c r="A322" s="6"/>
      <c r="B322" s="6"/>
      <c r="C322" s="6"/>
      <c r="D322" s="6"/>
      <c r="E322" s="6"/>
      <c r="F322" s="128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128"/>
      <c r="T322" s="128"/>
      <c r="U322" s="6"/>
      <c r="V322" s="128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</row>
    <row r="323" spans="1:48" ht="15.75" customHeight="1">
      <c r="A323" s="6"/>
      <c r="B323" s="6"/>
      <c r="C323" s="6"/>
      <c r="D323" s="6"/>
      <c r="E323" s="6"/>
      <c r="F323" s="128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128"/>
      <c r="T323" s="128"/>
      <c r="U323" s="6"/>
      <c r="V323" s="128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</row>
    <row r="324" spans="1:48" ht="15.75" customHeight="1">
      <c r="A324" s="6"/>
      <c r="B324" s="6"/>
      <c r="C324" s="6"/>
      <c r="D324" s="6"/>
      <c r="E324" s="6"/>
      <c r="F324" s="128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128"/>
      <c r="T324" s="128"/>
      <c r="U324" s="6"/>
      <c r="V324" s="128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</row>
    <row r="325" spans="1:48" ht="15.75" customHeight="1">
      <c r="A325" s="6"/>
      <c r="B325" s="6"/>
      <c r="C325" s="6"/>
      <c r="D325" s="6"/>
      <c r="E325" s="6"/>
      <c r="F325" s="128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128"/>
      <c r="T325" s="128"/>
      <c r="U325" s="6"/>
      <c r="V325" s="128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</row>
    <row r="326" spans="1:48" ht="15.75" customHeight="1">
      <c r="A326" s="6"/>
      <c r="B326" s="6"/>
      <c r="C326" s="6"/>
      <c r="D326" s="6"/>
      <c r="E326" s="6"/>
      <c r="F326" s="128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128"/>
      <c r="T326" s="128"/>
      <c r="U326" s="6"/>
      <c r="V326" s="128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</row>
    <row r="327" spans="1:48" ht="15.75" customHeight="1">
      <c r="A327" s="6"/>
      <c r="B327" s="6"/>
      <c r="C327" s="6"/>
      <c r="D327" s="6"/>
      <c r="E327" s="6"/>
      <c r="F327" s="128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128"/>
      <c r="T327" s="128"/>
      <c r="U327" s="6"/>
      <c r="V327" s="128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</row>
    <row r="328" spans="1:48" ht="15.75" customHeight="1">
      <c r="A328" s="6"/>
      <c r="B328" s="6"/>
      <c r="C328" s="6"/>
      <c r="D328" s="6"/>
      <c r="E328" s="6"/>
      <c r="F328" s="128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128"/>
      <c r="T328" s="128"/>
      <c r="U328" s="6"/>
      <c r="V328" s="128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</row>
    <row r="329" spans="1:48" ht="15.75" customHeight="1">
      <c r="A329" s="6"/>
      <c r="B329" s="6"/>
      <c r="C329" s="6"/>
      <c r="D329" s="6"/>
      <c r="E329" s="6"/>
      <c r="F329" s="128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128"/>
      <c r="T329" s="128"/>
      <c r="U329" s="6"/>
      <c r="V329" s="128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</row>
    <row r="330" spans="1:48" ht="15.75" customHeight="1">
      <c r="A330" s="6"/>
      <c r="B330" s="6"/>
      <c r="C330" s="6"/>
      <c r="D330" s="6"/>
      <c r="E330" s="6"/>
      <c r="F330" s="128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128"/>
      <c r="T330" s="128"/>
      <c r="U330" s="6"/>
      <c r="V330" s="128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</row>
    <row r="331" spans="1:48" ht="15.75" customHeight="1">
      <c r="A331" s="6"/>
      <c r="B331" s="6"/>
      <c r="C331" s="6"/>
      <c r="D331" s="6"/>
      <c r="E331" s="6"/>
      <c r="F331" s="128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128"/>
      <c r="T331" s="128"/>
      <c r="U331" s="6"/>
      <c r="V331" s="128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</row>
    <row r="332" spans="1:48" ht="15.75" customHeight="1">
      <c r="A332" s="6"/>
      <c r="B332" s="6"/>
      <c r="C332" s="6"/>
      <c r="D332" s="6"/>
      <c r="E332" s="6"/>
      <c r="F332" s="128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128"/>
      <c r="T332" s="128"/>
      <c r="U332" s="6"/>
      <c r="V332" s="128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</row>
    <row r="333" spans="1:48" ht="15.75" customHeight="1">
      <c r="A333" s="6"/>
      <c r="B333" s="6"/>
      <c r="C333" s="6"/>
      <c r="D333" s="6"/>
      <c r="E333" s="6"/>
      <c r="F333" s="128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128"/>
      <c r="T333" s="128"/>
      <c r="U333" s="6"/>
      <c r="V333" s="128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</row>
    <row r="334" spans="1:48" ht="15.75" customHeight="1">
      <c r="A334" s="6"/>
      <c r="B334" s="6"/>
      <c r="C334" s="6"/>
      <c r="D334" s="6"/>
      <c r="E334" s="6"/>
      <c r="F334" s="128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128"/>
      <c r="T334" s="128"/>
      <c r="U334" s="6"/>
      <c r="V334" s="128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</row>
    <row r="335" spans="1:48" ht="15.75" customHeight="1">
      <c r="A335" s="6"/>
      <c r="B335" s="6"/>
      <c r="C335" s="6"/>
      <c r="D335" s="6"/>
      <c r="E335" s="6"/>
      <c r="F335" s="128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128"/>
      <c r="T335" s="128"/>
      <c r="U335" s="6"/>
      <c r="V335" s="128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</row>
    <row r="336" spans="1:48" ht="15.75" customHeight="1">
      <c r="A336" s="6"/>
      <c r="B336" s="6"/>
      <c r="C336" s="6"/>
      <c r="D336" s="6"/>
      <c r="E336" s="6"/>
      <c r="F336" s="128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128"/>
      <c r="T336" s="128"/>
      <c r="U336" s="6"/>
      <c r="V336" s="128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</row>
    <row r="337" spans="1:48" ht="15.75" customHeight="1">
      <c r="A337" s="6"/>
      <c r="B337" s="6"/>
      <c r="C337" s="6"/>
      <c r="D337" s="6"/>
      <c r="E337" s="6"/>
      <c r="F337" s="128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128"/>
      <c r="T337" s="128"/>
      <c r="U337" s="6"/>
      <c r="V337" s="128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</row>
    <row r="338" spans="1:48" ht="15.75" customHeight="1">
      <c r="A338" s="6"/>
      <c r="B338" s="6"/>
      <c r="C338" s="6"/>
      <c r="D338" s="6"/>
      <c r="E338" s="6"/>
      <c r="F338" s="128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128"/>
      <c r="T338" s="128"/>
      <c r="U338" s="6"/>
      <c r="V338" s="128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</row>
    <row r="339" spans="1:48" ht="15.75" customHeight="1">
      <c r="A339" s="6"/>
      <c r="B339" s="6"/>
      <c r="C339" s="6"/>
      <c r="D339" s="6"/>
      <c r="E339" s="6"/>
      <c r="F339" s="128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128"/>
      <c r="T339" s="128"/>
      <c r="U339" s="6"/>
      <c r="V339" s="128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</row>
    <row r="340" spans="1:48" ht="15.75" customHeight="1">
      <c r="A340" s="6"/>
      <c r="B340" s="6"/>
      <c r="C340" s="6"/>
      <c r="D340" s="6"/>
      <c r="E340" s="6"/>
      <c r="F340" s="128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128"/>
      <c r="T340" s="128"/>
      <c r="U340" s="6"/>
      <c r="V340" s="128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</row>
    <row r="341" spans="1:48" ht="15.75" customHeight="1">
      <c r="A341" s="6"/>
      <c r="B341" s="6"/>
      <c r="C341" s="6"/>
      <c r="D341" s="6"/>
      <c r="E341" s="6"/>
      <c r="F341" s="128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128"/>
      <c r="T341" s="128"/>
      <c r="U341" s="6"/>
      <c r="V341" s="128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</row>
    <row r="342" spans="1:48" ht="15.75" customHeight="1">
      <c r="A342" s="6"/>
      <c r="B342" s="6"/>
      <c r="C342" s="6"/>
      <c r="D342" s="6"/>
      <c r="E342" s="6"/>
      <c r="F342" s="128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128"/>
      <c r="T342" s="128"/>
      <c r="U342" s="6"/>
      <c r="V342" s="128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</row>
    <row r="343" spans="1:48" ht="15.75" customHeight="1">
      <c r="A343" s="6"/>
      <c r="B343" s="6"/>
      <c r="C343" s="6"/>
      <c r="D343" s="6"/>
      <c r="E343" s="6"/>
      <c r="F343" s="128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128"/>
      <c r="T343" s="128"/>
      <c r="U343" s="6"/>
      <c r="V343" s="128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</row>
    <row r="344" spans="1:48" ht="15.75" customHeight="1">
      <c r="A344" s="6"/>
      <c r="B344" s="6"/>
      <c r="C344" s="6"/>
      <c r="D344" s="6"/>
      <c r="E344" s="6"/>
      <c r="F344" s="128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128"/>
      <c r="T344" s="128"/>
      <c r="U344" s="6"/>
      <c r="V344" s="128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</row>
    <row r="345" spans="1:48" ht="15.75" customHeight="1">
      <c r="A345" s="6"/>
      <c r="B345" s="6"/>
      <c r="C345" s="6"/>
      <c r="D345" s="6"/>
      <c r="E345" s="6"/>
      <c r="F345" s="128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128"/>
      <c r="T345" s="128"/>
      <c r="U345" s="6"/>
      <c r="V345" s="128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</row>
    <row r="346" spans="1:48" ht="15.75" customHeight="1">
      <c r="A346" s="6"/>
      <c r="B346" s="6"/>
      <c r="C346" s="6"/>
      <c r="D346" s="6"/>
      <c r="E346" s="6"/>
      <c r="F346" s="128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128"/>
      <c r="T346" s="128"/>
      <c r="U346" s="6"/>
      <c r="V346" s="128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</row>
    <row r="347" spans="1:48" ht="15.75" customHeight="1">
      <c r="A347" s="6"/>
      <c r="B347" s="6"/>
      <c r="C347" s="6"/>
      <c r="D347" s="6"/>
      <c r="E347" s="6"/>
      <c r="F347" s="128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128"/>
      <c r="T347" s="128"/>
      <c r="U347" s="6"/>
      <c r="V347" s="128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</row>
    <row r="348" spans="1:48" ht="15.75" customHeight="1">
      <c r="A348" s="6"/>
      <c r="B348" s="6"/>
      <c r="C348" s="6"/>
      <c r="D348" s="6"/>
      <c r="E348" s="6"/>
      <c r="F348" s="128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128"/>
      <c r="T348" s="128"/>
      <c r="U348" s="6"/>
      <c r="V348" s="128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</row>
    <row r="349" spans="1:48" ht="15.75" customHeight="1">
      <c r="A349" s="6"/>
      <c r="B349" s="6"/>
      <c r="C349" s="6"/>
      <c r="D349" s="6"/>
      <c r="E349" s="6"/>
      <c r="F349" s="128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128"/>
      <c r="T349" s="128"/>
      <c r="U349" s="6"/>
      <c r="V349" s="128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</row>
    <row r="350" spans="1:48" ht="15.75" customHeight="1">
      <c r="A350" s="6"/>
      <c r="B350" s="6"/>
      <c r="C350" s="6"/>
      <c r="D350" s="6"/>
      <c r="E350" s="6"/>
      <c r="F350" s="128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128"/>
      <c r="T350" s="128"/>
      <c r="U350" s="6"/>
      <c r="V350" s="128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</row>
    <row r="351" spans="1:48" ht="15.75" customHeight="1">
      <c r="A351" s="6"/>
      <c r="B351" s="6"/>
      <c r="C351" s="6"/>
      <c r="D351" s="6"/>
      <c r="E351" s="6"/>
      <c r="F351" s="128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128"/>
      <c r="T351" s="128"/>
      <c r="U351" s="6"/>
      <c r="V351" s="128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</row>
    <row r="352" spans="1:48" ht="15.75" customHeight="1">
      <c r="A352" s="6"/>
      <c r="B352" s="6"/>
      <c r="C352" s="6"/>
      <c r="D352" s="6"/>
      <c r="E352" s="6"/>
      <c r="F352" s="128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128"/>
      <c r="T352" s="128"/>
      <c r="U352" s="6"/>
      <c r="V352" s="128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</row>
    <row r="353" spans="1:48" ht="15.75" customHeight="1">
      <c r="A353" s="6"/>
      <c r="B353" s="6"/>
      <c r="C353" s="6"/>
      <c r="D353" s="6"/>
      <c r="E353" s="6"/>
      <c r="F353" s="128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128"/>
      <c r="T353" s="128"/>
      <c r="U353" s="6"/>
      <c r="V353" s="128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</row>
    <row r="354" spans="1:48" ht="15.75" customHeight="1">
      <c r="A354" s="6"/>
      <c r="B354" s="6"/>
      <c r="C354" s="6"/>
      <c r="D354" s="6"/>
      <c r="E354" s="6"/>
      <c r="F354" s="128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128"/>
      <c r="T354" s="128"/>
      <c r="U354" s="6"/>
      <c r="V354" s="128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</row>
    <row r="355" spans="1:48" ht="15.75" customHeight="1">
      <c r="A355" s="6"/>
      <c r="B355" s="6"/>
      <c r="C355" s="6"/>
      <c r="D355" s="6"/>
      <c r="E355" s="6"/>
      <c r="F355" s="128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128"/>
      <c r="T355" s="128"/>
      <c r="U355" s="6"/>
      <c r="V355" s="128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</row>
    <row r="356" spans="1:48" ht="15.75" customHeight="1">
      <c r="A356" s="6"/>
      <c r="B356" s="6"/>
      <c r="C356" s="6"/>
      <c r="D356" s="6"/>
      <c r="E356" s="6"/>
      <c r="F356" s="128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128"/>
      <c r="T356" s="128"/>
      <c r="U356" s="6"/>
      <c r="V356" s="128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</row>
    <row r="357" spans="1:48" ht="15.75" customHeight="1">
      <c r="A357" s="6"/>
      <c r="B357" s="6"/>
      <c r="C357" s="6"/>
      <c r="D357" s="6"/>
      <c r="E357" s="6"/>
      <c r="F357" s="128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128"/>
      <c r="T357" s="128"/>
      <c r="U357" s="6"/>
      <c r="V357" s="128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</row>
    <row r="358" spans="1:48" ht="15.75" customHeight="1">
      <c r="A358" s="6"/>
      <c r="B358" s="6"/>
      <c r="C358" s="6"/>
      <c r="D358" s="6"/>
      <c r="E358" s="6"/>
      <c r="F358" s="128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128"/>
      <c r="T358" s="128"/>
      <c r="U358" s="6"/>
      <c r="V358" s="128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</row>
    <row r="359" spans="1:48" ht="15.75" customHeight="1">
      <c r="A359" s="6"/>
      <c r="B359" s="6"/>
      <c r="C359" s="6"/>
      <c r="D359" s="6"/>
      <c r="E359" s="6"/>
      <c r="F359" s="128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128"/>
      <c r="T359" s="128"/>
      <c r="U359" s="6"/>
      <c r="V359" s="128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</row>
    <row r="360" spans="1:48" ht="15.75" customHeight="1">
      <c r="A360" s="6"/>
      <c r="B360" s="6"/>
      <c r="C360" s="6"/>
      <c r="D360" s="6"/>
      <c r="E360" s="6"/>
      <c r="F360" s="128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128"/>
      <c r="T360" s="128"/>
      <c r="U360" s="6"/>
      <c r="V360" s="128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</row>
    <row r="361" spans="1:48" ht="15.75" customHeight="1">
      <c r="A361" s="6"/>
      <c r="B361" s="6"/>
      <c r="C361" s="6"/>
      <c r="D361" s="6"/>
      <c r="E361" s="6"/>
      <c r="F361" s="128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128"/>
      <c r="T361" s="128"/>
      <c r="U361" s="6"/>
      <c r="V361" s="128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</row>
    <row r="362" spans="1:48" ht="15.75" customHeight="1">
      <c r="A362" s="6"/>
      <c r="B362" s="6"/>
      <c r="C362" s="6"/>
      <c r="D362" s="6"/>
      <c r="E362" s="6"/>
      <c r="F362" s="128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128"/>
      <c r="T362" s="128"/>
      <c r="U362" s="6"/>
      <c r="V362" s="128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</row>
    <row r="363" spans="1:48" ht="15.75" customHeight="1">
      <c r="A363" s="6"/>
      <c r="B363" s="6"/>
      <c r="C363" s="6"/>
      <c r="D363" s="6"/>
      <c r="E363" s="6"/>
      <c r="F363" s="128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128"/>
      <c r="T363" s="128"/>
      <c r="U363" s="6"/>
      <c r="V363" s="128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</row>
    <row r="364" spans="1:48" ht="15.75" customHeight="1">
      <c r="A364" s="6"/>
      <c r="B364" s="6"/>
      <c r="C364" s="6"/>
      <c r="D364" s="6"/>
      <c r="E364" s="6"/>
      <c r="F364" s="128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128"/>
      <c r="T364" s="128"/>
      <c r="U364" s="6"/>
      <c r="V364" s="128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</row>
    <row r="365" spans="1:48" ht="15.75" customHeight="1">
      <c r="A365" s="6"/>
      <c r="B365" s="6"/>
      <c r="C365" s="6"/>
      <c r="D365" s="6"/>
      <c r="E365" s="6"/>
      <c r="F365" s="128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128"/>
      <c r="T365" s="128"/>
      <c r="U365" s="6"/>
      <c r="V365" s="128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</row>
    <row r="366" spans="1:48" ht="15.75" customHeight="1">
      <c r="A366" s="6"/>
      <c r="B366" s="6"/>
      <c r="C366" s="6"/>
      <c r="D366" s="6"/>
      <c r="E366" s="6"/>
      <c r="F366" s="128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128"/>
      <c r="T366" s="128"/>
      <c r="U366" s="6"/>
      <c r="V366" s="128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</row>
    <row r="367" spans="1:48" ht="15.75" customHeight="1">
      <c r="A367" s="6"/>
      <c r="B367" s="6"/>
      <c r="C367" s="6"/>
      <c r="D367" s="6"/>
      <c r="E367" s="6"/>
      <c r="F367" s="128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128"/>
      <c r="T367" s="128"/>
      <c r="U367" s="6"/>
      <c r="V367" s="128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</row>
    <row r="368" spans="1:48" ht="15.75" customHeight="1">
      <c r="A368" s="6"/>
      <c r="B368" s="6"/>
      <c r="C368" s="6"/>
      <c r="D368" s="6"/>
      <c r="E368" s="6"/>
      <c r="F368" s="128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128"/>
      <c r="T368" s="128"/>
      <c r="U368" s="6"/>
      <c r="V368" s="128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</row>
    <row r="369" spans="1:48" ht="15.75" customHeight="1">
      <c r="A369" s="6"/>
      <c r="B369" s="6"/>
      <c r="C369" s="6"/>
      <c r="D369" s="6"/>
      <c r="E369" s="6"/>
      <c r="F369" s="128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128"/>
      <c r="T369" s="128"/>
      <c r="U369" s="6"/>
      <c r="V369" s="128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</row>
    <row r="370" spans="1:48" ht="15.75" customHeight="1">
      <c r="A370" s="6"/>
      <c r="B370" s="6"/>
      <c r="C370" s="6"/>
      <c r="D370" s="6"/>
      <c r="E370" s="6"/>
      <c r="F370" s="128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128"/>
      <c r="T370" s="128"/>
      <c r="U370" s="6"/>
      <c r="V370" s="128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</row>
    <row r="371" spans="1:48" ht="15.75" customHeight="1">
      <c r="A371" s="6"/>
      <c r="B371" s="6"/>
      <c r="C371" s="6"/>
      <c r="D371" s="6"/>
      <c r="E371" s="6"/>
      <c r="F371" s="128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128"/>
      <c r="T371" s="128"/>
      <c r="U371" s="6"/>
      <c r="V371" s="128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</row>
    <row r="372" spans="1:48" ht="15.75" customHeight="1">
      <c r="A372" s="6"/>
      <c r="B372" s="6"/>
      <c r="C372" s="6"/>
      <c r="D372" s="6"/>
      <c r="E372" s="6"/>
      <c r="F372" s="128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128"/>
      <c r="T372" s="128"/>
      <c r="U372" s="6"/>
      <c r="V372" s="128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</row>
    <row r="373" spans="1:48" ht="15.75" customHeight="1">
      <c r="A373" s="6"/>
      <c r="B373" s="6"/>
      <c r="C373" s="6"/>
      <c r="D373" s="6"/>
      <c r="E373" s="6"/>
      <c r="F373" s="128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128"/>
      <c r="T373" s="128"/>
      <c r="U373" s="6"/>
      <c r="V373" s="128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</row>
    <row r="374" spans="1:48" ht="15.75" customHeight="1">
      <c r="A374" s="6"/>
      <c r="B374" s="6"/>
      <c r="C374" s="6"/>
      <c r="D374" s="6"/>
      <c r="E374" s="6"/>
      <c r="F374" s="128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128"/>
      <c r="T374" s="128"/>
      <c r="U374" s="6"/>
      <c r="V374" s="128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</row>
    <row r="375" spans="1:48" ht="15.75" customHeight="1">
      <c r="A375" s="6"/>
      <c r="B375" s="6"/>
      <c r="C375" s="6"/>
      <c r="D375" s="6"/>
      <c r="E375" s="6"/>
      <c r="F375" s="128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128"/>
      <c r="T375" s="128"/>
      <c r="U375" s="6"/>
      <c r="V375" s="128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</row>
    <row r="376" spans="1:48" ht="15.75" customHeight="1">
      <c r="A376" s="6"/>
      <c r="B376" s="6"/>
      <c r="C376" s="6"/>
      <c r="D376" s="6"/>
      <c r="E376" s="6"/>
      <c r="F376" s="128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128"/>
      <c r="T376" s="128"/>
      <c r="U376" s="6"/>
      <c r="V376" s="128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</row>
    <row r="377" spans="1:48" ht="15.75" customHeight="1">
      <c r="A377" s="6"/>
      <c r="B377" s="6"/>
      <c r="C377" s="6"/>
      <c r="D377" s="6"/>
      <c r="E377" s="6"/>
      <c r="F377" s="128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128"/>
      <c r="T377" s="128"/>
      <c r="U377" s="6"/>
      <c r="V377" s="128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</row>
    <row r="378" spans="1:48" ht="15.75" customHeight="1">
      <c r="A378" s="6"/>
      <c r="B378" s="6"/>
      <c r="C378" s="6"/>
      <c r="D378" s="6"/>
      <c r="E378" s="6"/>
      <c r="F378" s="128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128"/>
      <c r="T378" s="128"/>
      <c r="U378" s="6"/>
      <c r="V378" s="128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</row>
    <row r="379" spans="1:48" ht="15.75" customHeight="1">
      <c r="A379" s="6"/>
      <c r="B379" s="6"/>
      <c r="C379" s="6"/>
      <c r="D379" s="6"/>
      <c r="E379" s="6"/>
      <c r="F379" s="128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128"/>
      <c r="T379" s="128"/>
      <c r="U379" s="6"/>
      <c r="V379" s="128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</row>
    <row r="380" spans="1:48" ht="15.75" customHeight="1">
      <c r="A380" s="6"/>
      <c r="B380" s="6"/>
      <c r="C380" s="6"/>
      <c r="D380" s="6"/>
      <c r="E380" s="6"/>
      <c r="F380" s="128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128"/>
      <c r="T380" s="128"/>
      <c r="U380" s="6"/>
      <c r="V380" s="128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</row>
    <row r="381" spans="1:48" ht="15.75" customHeight="1">
      <c r="A381" s="6"/>
      <c r="B381" s="6"/>
      <c r="C381" s="6"/>
      <c r="D381" s="6"/>
      <c r="E381" s="6"/>
      <c r="F381" s="128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128"/>
      <c r="T381" s="128"/>
      <c r="U381" s="6"/>
      <c r="V381" s="128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</row>
    <row r="382" spans="1:48" ht="15.75" customHeight="1">
      <c r="A382" s="6"/>
      <c r="B382" s="6"/>
      <c r="C382" s="6"/>
      <c r="D382" s="6"/>
      <c r="E382" s="6"/>
      <c r="F382" s="128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128"/>
      <c r="T382" s="128"/>
      <c r="U382" s="6"/>
      <c r="V382" s="128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</row>
    <row r="383" spans="1:48" ht="15.75" customHeight="1">
      <c r="A383" s="6"/>
      <c r="B383" s="6"/>
      <c r="C383" s="6"/>
      <c r="D383" s="6"/>
      <c r="E383" s="6"/>
      <c r="F383" s="128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128"/>
      <c r="T383" s="128"/>
      <c r="U383" s="6"/>
      <c r="V383" s="128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</row>
    <row r="384" spans="1:48" ht="15.75" customHeight="1">
      <c r="A384" s="6"/>
      <c r="B384" s="6"/>
      <c r="C384" s="6"/>
      <c r="D384" s="6"/>
      <c r="E384" s="6"/>
      <c r="F384" s="128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128"/>
      <c r="T384" s="128"/>
      <c r="U384" s="6"/>
      <c r="V384" s="128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</row>
    <row r="385" spans="1:48" ht="15.75" customHeight="1">
      <c r="A385" s="6"/>
      <c r="B385" s="6"/>
      <c r="C385" s="6"/>
      <c r="D385" s="6"/>
      <c r="E385" s="6"/>
      <c r="F385" s="128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128"/>
      <c r="T385" s="128"/>
      <c r="U385" s="6"/>
      <c r="V385" s="128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</row>
    <row r="386" spans="1:48" ht="15.75" customHeight="1">
      <c r="A386" s="6"/>
      <c r="B386" s="6"/>
      <c r="C386" s="6"/>
      <c r="D386" s="6"/>
      <c r="E386" s="6"/>
      <c r="F386" s="128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128"/>
      <c r="T386" s="128"/>
      <c r="U386" s="6"/>
      <c r="V386" s="128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</row>
    <row r="387" spans="1:48" ht="15.75" customHeight="1">
      <c r="A387" s="6"/>
      <c r="B387" s="6"/>
      <c r="C387" s="6"/>
      <c r="D387" s="6"/>
      <c r="E387" s="6"/>
      <c r="F387" s="128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128"/>
      <c r="T387" s="128"/>
      <c r="U387" s="6"/>
      <c r="V387" s="128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</row>
    <row r="388" spans="1:48" ht="15.75" customHeight="1">
      <c r="A388" s="6"/>
      <c r="B388" s="6"/>
      <c r="C388" s="6"/>
      <c r="D388" s="6"/>
      <c r="E388" s="6"/>
      <c r="F388" s="128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128"/>
      <c r="T388" s="128"/>
      <c r="U388" s="6"/>
      <c r="V388" s="128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</row>
    <row r="389" spans="1:48" ht="15.75" customHeight="1">
      <c r="A389" s="6"/>
      <c r="B389" s="6"/>
      <c r="C389" s="6"/>
      <c r="D389" s="6"/>
      <c r="E389" s="6"/>
      <c r="F389" s="128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128"/>
      <c r="T389" s="128"/>
      <c r="U389" s="6"/>
      <c r="V389" s="128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</row>
    <row r="390" spans="1:48" ht="15.75" customHeight="1">
      <c r="A390" s="6"/>
      <c r="B390" s="6"/>
      <c r="C390" s="6"/>
      <c r="D390" s="6"/>
      <c r="E390" s="6"/>
      <c r="F390" s="128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128"/>
      <c r="T390" s="128"/>
      <c r="U390" s="6"/>
      <c r="V390" s="128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</row>
    <row r="391" spans="1:48" ht="15.75" customHeight="1">
      <c r="A391" s="6"/>
      <c r="B391" s="6"/>
      <c r="C391" s="6"/>
      <c r="D391" s="6"/>
      <c r="E391" s="6"/>
      <c r="F391" s="128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128"/>
      <c r="T391" s="128"/>
      <c r="U391" s="6"/>
      <c r="V391" s="128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</row>
    <row r="392" spans="1:48" ht="15.75" customHeight="1">
      <c r="A392" s="6"/>
      <c r="B392" s="6"/>
      <c r="C392" s="6"/>
      <c r="D392" s="6"/>
      <c r="E392" s="6"/>
      <c r="F392" s="128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128"/>
      <c r="T392" s="128"/>
      <c r="U392" s="6"/>
      <c r="V392" s="128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</row>
    <row r="393" spans="1:48" ht="15.75" customHeight="1">
      <c r="A393" s="6"/>
      <c r="B393" s="6"/>
      <c r="C393" s="6"/>
      <c r="D393" s="6"/>
      <c r="E393" s="6"/>
      <c r="F393" s="128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128"/>
      <c r="T393" s="128"/>
      <c r="U393" s="6"/>
      <c r="V393" s="128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</row>
    <row r="394" spans="1:48" ht="15.75" customHeight="1">
      <c r="A394" s="6"/>
      <c r="B394" s="6"/>
      <c r="C394" s="6"/>
      <c r="D394" s="6"/>
      <c r="E394" s="6"/>
      <c r="F394" s="128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128"/>
      <c r="T394" s="128"/>
      <c r="U394" s="6"/>
      <c r="V394" s="128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</row>
    <row r="395" spans="1:48" ht="15.75" customHeight="1">
      <c r="A395" s="6"/>
      <c r="B395" s="6"/>
      <c r="C395" s="6"/>
      <c r="D395" s="6"/>
      <c r="E395" s="6"/>
      <c r="F395" s="128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128"/>
      <c r="T395" s="128"/>
      <c r="U395" s="6"/>
      <c r="V395" s="128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</row>
    <row r="396" spans="1:48" ht="15.75" customHeight="1">
      <c r="A396" s="6"/>
      <c r="B396" s="6"/>
      <c r="C396" s="6"/>
      <c r="D396" s="6"/>
      <c r="E396" s="6"/>
      <c r="F396" s="128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128"/>
      <c r="T396" s="128"/>
      <c r="U396" s="6"/>
      <c r="V396" s="128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</row>
    <row r="397" spans="1:48" ht="15.75" customHeight="1">
      <c r="A397" s="6"/>
      <c r="B397" s="6"/>
      <c r="C397" s="6"/>
      <c r="D397" s="6"/>
      <c r="E397" s="6"/>
      <c r="F397" s="128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128"/>
      <c r="T397" s="128"/>
      <c r="U397" s="6"/>
      <c r="V397" s="128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</row>
    <row r="398" spans="1:48" ht="15.75" customHeight="1">
      <c r="A398" s="6"/>
      <c r="B398" s="6"/>
      <c r="C398" s="6"/>
      <c r="D398" s="6"/>
      <c r="E398" s="6"/>
      <c r="F398" s="128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128"/>
      <c r="T398" s="128"/>
      <c r="U398" s="6"/>
      <c r="V398" s="128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</row>
    <row r="399" spans="1:48" ht="15.75" customHeight="1">
      <c r="A399" s="6"/>
      <c r="B399" s="6"/>
      <c r="C399" s="6"/>
      <c r="D399" s="6"/>
      <c r="E399" s="6"/>
      <c r="F399" s="128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128"/>
      <c r="T399" s="128"/>
      <c r="U399" s="6"/>
      <c r="V399" s="128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</row>
    <row r="400" spans="1:48" ht="15.75" customHeight="1">
      <c r="A400" s="6"/>
      <c r="B400" s="6"/>
      <c r="C400" s="6"/>
      <c r="D400" s="6"/>
      <c r="E400" s="6"/>
      <c r="F400" s="128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128"/>
      <c r="T400" s="128"/>
      <c r="U400" s="6"/>
      <c r="V400" s="128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</row>
    <row r="401" spans="1:48" ht="15.75" customHeight="1">
      <c r="A401" s="6"/>
      <c r="B401" s="6"/>
      <c r="C401" s="6"/>
      <c r="D401" s="6"/>
      <c r="E401" s="6"/>
      <c r="F401" s="128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128"/>
      <c r="T401" s="128"/>
      <c r="U401" s="6"/>
      <c r="V401" s="128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</row>
    <row r="402" spans="1:48" ht="15.75" customHeight="1">
      <c r="A402" s="6"/>
      <c r="B402" s="6"/>
      <c r="C402" s="6"/>
      <c r="D402" s="6"/>
      <c r="E402" s="6"/>
      <c r="F402" s="128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128"/>
      <c r="T402" s="128"/>
      <c r="U402" s="6"/>
      <c r="V402" s="128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</row>
    <row r="403" spans="1:48" ht="15.75" customHeight="1">
      <c r="A403" s="6"/>
      <c r="B403" s="6"/>
      <c r="C403" s="6"/>
      <c r="D403" s="6"/>
      <c r="E403" s="6"/>
      <c r="F403" s="128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128"/>
      <c r="T403" s="128"/>
      <c r="U403" s="6"/>
      <c r="V403" s="128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</row>
    <row r="404" spans="1:48" ht="15.75" customHeight="1">
      <c r="A404" s="6"/>
      <c r="B404" s="6"/>
      <c r="C404" s="6"/>
      <c r="D404" s="6"/>
      <c r="E404" s="6"/>
      <c r="F404" s="128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128"/>
      <c r="T404" s="128"/>
      <c r="U404" s="6"/>
      <c r="V404" s="128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</row>
    <row r="405" spans="1:48" ht="15.75" customHeight="1">
      <c r="A405" s="6"/>
      <c r="B405" s="6"/>
      <c r="C405" s="6"/>
      <c r="D405" s="6"/>
      <c r="E405" s="6"/>
      <c r="F405" s="128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128"/>
      <c r="T405" s="128"/>
      <c r="U405" s="6"/>
      <c r="V405" s="128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</row>
    <row r="406" spans="1:48" ht="15.75" customHeight="1">
      <c r="A406" s="6"/>
      <c r="B406" s="6"/>
      <c r="C406" s="6"/>
      <c r="D406" s="6"/>
      <c r="E406" s="6"/>
      <c r="F406" s="128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128"/>
      <c r="T406" s="128"/>
      <c r="U406" s="6"/>
      <c r="V406" s="128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</row>
    <row r="407" spans="1:48" ht="15.75" customHeight="1">
      <c r="A407" s="6"/>
      <c r="B407" s="6"/>
      <c r="C407" s="6"/>
      <c r="D407" s="6"/>
      <c r="E407" s="6"/>
      <c r="F407" s="128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128"/>
      <c r="T407" s="128"/>
      <c r="U407" s="6"/>
      <c r="V407" s="128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</row>
    <row r="408" spans="1:48" ht="15.75" customHeight="1">
      <c r="A408" s="6"/>
      <c r="B408" s="6"/>
      <c r="C408" s="6"/>
      <c r="D408" s="6"/>
      <c r="E408" s="6"/>
      <c r="F408" s="128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128"/>
      <c r="T408" s="128"/>
      <c r="U408" s="6"/>
      <c r="V408" s="128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</row>
    <row r="409" spans="1:48" ht="15.75" customHeight="1">
      <c r="A409" s="6"/>
      <c r="B409" s="6"/>
      <c r="C409" s="6"/>
      <c r="D409" s="6"/>
      <c r="E409" s="6"/>
      <c r="F409" s="128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128"/>
      <c r="T409" s="128"/>
      <c r="U409" s="6"/>
      <c r="V409" s="128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</row>
    <row r="410" spans="1:48" ht="15.75" customHeight="1">
      <c r="A410" s="6"/>
      <c r="B410" s="6"/>
      <c r="C410" s="6"/>
      <c r="D410" s="6"/>
      <c r="E410" s="6"/>
      <c r="F410" s="128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128"/>
      <c r="T410" s="128"/>
      <c r="U410" s="6"/>
      <c r="V410" s="128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</row>
    <row r="411" spans="1:48" ht="15.75" customHeight="1">
      <c r="A411" s="6"/>
      <c r="B411" s="6"/>
      <c r="C411" s="6"/>
      <c r="D411" s="6"/>
      <c r="E411" s="6"/>
      <c r="F411" s="128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128"/>
      <c r="T411" s="128"/>
      <c r="U411" s="6"/>
      <c r="V411" s="128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</row>
    <row r="412" spans="1:48" ht="15.75" customHeight="1">
      <c r="A412" s="6"/>
      <c r="B412" s="6"/>
      <c r="C412" s="6"/>
      <c r="D412" s="6"/>
      <c r="E412" s="6"/>
      <c r="F412" s="128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128"/>
      <c r="T412" s="128"/>
      <c r="U412" s="6"/>
      <c r="V412" s="128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</row>
    <row r="413" spans="1:48" ht="15.75" customHeight="1">
      <c r="A413" s="6"/>
      <c r="B413" s="6"/>
      <c r="C413" s="6"/>
      <c r="D413" s="6"/>
      <c r="E413" s="6"/>
      <c r="F413" s="128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128"/>
      <c r="T413" s="128"/>
      <c r="U413" s="6"/>
      <c r="V413" s="128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</row>
    <row r="414" spans="1:48" ht="15.75" customHeight="1">
      <c r="A414" s="6"/>
      <c r="B414" s="6"/>
      <c r="C414" s="6"/>
      <c r="D414" s="6"/>
      <c r="E414" s="6"/>
      <c r="F414" s="128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128"/>
      <c r="T414" s="128"/>
      <c r="U414" s="6"/>
      <c r="V414" s="128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</row>
    <row r="415" spans="1:48" ht="15.75" customHeight="1">
      <c r="A415" s="6"/>
      <c r="B415" s="6"/>
      <c r="C415" s="6"/>
      <c r="D415" s="6"/>
      <c r="E415" s="6"/>
      <c r="F415" s="128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128"/>
      <c r="T415" s="128"/>
      <c r="U415" s="6"/>
      <c r="V415" s="128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</row>
    <row r="416" spans="1:48" ht="15.75" customHeight="1">
      <c r="A416" s="6"/>
      <c r="B416" s="6"/>
      <c r="C416" s="6"/>
      <c r="D416" s="6"/>
      <c r="E416" s="6"/>
      <c r="F416" s="128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128"/>
      <c r="T416" s="128"/>
      <c r="U416" s="6"/>
      <c r="V416" s="128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</row>
    <row r="417" spans="1:48" ht="15.75" customHeight="1">
      <c r="A417" s="6"/>
      <c r="B417" s="6"/>
      <c r="C417" s="6"/>
      <c r="D417" s="6"/>
      <c r="E417" s="6"/>
      <c r="F417" s="128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128"/>
      <c r="T417" s="128"/>
      <c r="U417" s="6"/>
      <c r="V417" s="128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</row>
    <row r="418" spans="1:48" ht="15.75" customHeight="1">
      <c r="A418" s="6"/>
      <c r="B418" s="6"/>
      <c r="C418" s="6"/>
      <c r="D418" s="6"/>
      <c r="E418" s="6"/>
      <c r="F418" s="128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128"/>
      <c r="T418" s="128"/>
      <c r="U418" s="6"/>
      <c r="V418" s="128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</row>
    <row r="419" spans="1:48" ht="15.75" customHeight="1">
      <c r="A419" s="6"/>
      <c r="B419" s="6"/>
      <c r="C419" s="6"/>
      <c r="D419" s="6"/>
      <c r="E419" s="6"/>
      <c r="F419" s="128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128"/>
      <c r="T419" s="128"/>
      <c r="U419" s="6"/>
      <c r="V419" s="128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</row>
    <row r="420" spans="1:48" ht="15.75" customHeight="1">
      <c r="A420" s="6"/>
      <c r="B420" s="6"/>
      <c r="C420" s="6"/>
      <c r="D420" s="6"/>
      <c r="E420" s="6"/>
      <c r="F420" s="128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128"/>
      <c r="T420" s="128"/>
      <c r="U420" s="6"/>
      <c r="V420" s="128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</row>
    <row r="421" spans="1:48" ht="15.75" customHeight="1">
      <c r="A421" s="6"/>
      <c r="B421" s="6"/>
      <c r="C421" s="6"/>
      <c r="D421" s="6"/>
      <c r="E421" s="6"/>
      <c r="F421" s="128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128"/>
      <c r="T421" s="128"/>
      <c r="U421" s="6"/>
      <c r="V421" s="128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</row>
    <row r="422" spans="1:48" ht="15.75" customHeight="1">
      <c r="A422" s="6"/>
      <c r="B422" s="6"/>
      <c r="C422" s="6"/>
      <c r="D422" s="6"/>
      <c r="E422" s="6"/>
      <c r="F422" s="128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128"/>
      <c r="T422" s="128"/>
      <c r="U422" s="6"/>
      <c r="V422" s="128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</row>
    <row r="423" spans="1:48" ht="15.75" customHeight="1">
      <c r="A423" s="6"/>
      <c r="B423" s="6"/>
      <c r="C423" s="6"/>
      <c r="D423" s="6"/>
      <c r="E423" s="6"/>
      <c r="F423" s="128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128"/>
      <c r="T423" s="128"/>
      <c r="U423" s="6"/>
      <c r="V423" s="128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</row>
    <row r="424" spans="1:48" ht="15.75" customHeight="1">
      <c r="A424" s="6"/>
      <c r="B424" s="6"/>
      <c r="C424" s="6"/>
      <c r="D424" s="6"/>
      <c r="E424" s="6"/>
      <c r="F424" s="128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128"/>
      <c r="T424" s="128"/>
      <c r="U424" s="6"/>
      <c r="V424" s="128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</row>
    <row r="425" spans="1:48" ht="15.75" customHeight="1">
      <c r="A425" s="6"/>
      <c r="B425" s="6"/>
      <c r="C425" s="6"/>
      <c r="D425" s="6"/>
      <c r="E425" s="6"/>
      <c r="F425" s="128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128"/>
      <c r="T425" s="128"/>
      <c r="U425" s="6"/>
      <c r="V425" s="128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</row>
    <row r="426" spans="1:48" ht="15.75" customHeight="1">
      <c r="A426" s="6"/>
      <c r="B426" s="6"/>
      <c r="C426" s="6"/>
      <c r="D426" s="6"/>
      <c r="E426" s="6"/>
      <c r="F426" s="128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128"/>
      <c r="T426" s="128"/>
      <c r="U426" s="6"/>
      <c r="V426" s="128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</row>
    <row r="427" spans="1:48" ht="15.75" customHeight="1">
      <c r="A427" s="6"/>
      <c r="B427" s="6"/>
      <c r="C427" s="6"/>
      <c r="D427" s="6"/>
      <c r="E427" s="6"/>
      <c r="F427" s="128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128"/>
      <c r="T427" s="128"/>
      <c r="U427" s="6"/>
      <c r="V427" s="128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</row>
    <row r="428" spans="1:48" ht="15.75" customHeight="1">
      <c r="A428" s="6"/>
      <c r="B428" s="6"/>
      <c r="C428" s="6"/>
      <c r="D428" s="6"/>
      <c r="E428" s="6"/>
      <c r="F428" s="128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128"/>
      <c r="T428" s="128"/>
      <c r="U428" s="6"/>
      <c r="V428" s="128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</row>
    <row r="429" spans="1:48" ht="15.75" customHeight="1">
      <c r="A429" s="6"/>
      <c r="B429" s="6"/>
      <c r="C429" s="6"/>
      <c r="D429" s="6"/>
      <c r="E429" s="6"/>
      <c r="F429" s="128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128"/>
      <c r="T429" s="128"/>
      <c r="U429" s="6"/>
      <c r="V429" s="128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</row>
    <row r="430" spans="1:48" ht="15.75" customHeight="1">
      <c r="A430" s="6"/>
      <c r="B430" s="6"/>
      <c r="C430" s="6"/>
      <c r="D430" s="6"/>
      <c r="E430" s="6"/>
      <c r="F430" s="128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128"/>
      <c r="T430" s="128"/>
      <c r="U430" s="6"/>
      <c r="V430" s="128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</row>
    <row r="431" spans="1:48" ht="15.75" customHeight="1">
      <c r="A431" s="6"/>
      <c r="B431" s="6"/>
      <c r="C431" s="6"/>
      <c r="D431" s="6"/>
      <c r="E431" s="6"/>
      <c r="F431" s="128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128"/>
      <c r="T431" s="128"/>
      <c r="U431" s="6"/>
      <c r="V431" s="128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</row>
    <row r="432" spans="1:48" ht="15.75" customHeight="1">
      <c r="A432" s="6"/>
      <c r="B432" s="6"/>
      <c r="C432" s="6"/>
      <c r="D432" s="6"/>
      <c r="E432" s="6"/>
      <c r="F432" s="128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128"/>
      <c r="T432" s="128"/>
      <c r="U432" s="6"/>
      <c r="V432" s="128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</row>
    <row r="433" spans="1:48" ht="15.75" customHeight="1">
      <c r="A433" s="6"/>
      <c r="B433" s="6"/>
      <c r="C433" s="6"/>
      <c r="D433" s="6"/>
      <c r="E433" s="6"/>
      <c r="F433" s="128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128"/>
      <c r="T433" s="128"/>
      <c r="U433" s="6"/>
      <c r="V433" s="128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</row>
    <row r="434" spans="1:48" ht="15.75" customHeight="1">
      <c r="A434" s="6"/>
      <c r="B434" s="6"/>
      <c r="C434" s="6"/>
      <c r="D434" s="6"/>
      <c r="E434" s="6"/>
      <c r="F434" s="128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128"/>
      <c r="T434" s="128"/>
      <c r="U434" s="6"/>
      <c r="V434" s="128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</row>
    <row r="435" spans="1:48" ht="15.75" customHeight="1">
      <c r="A435" s="6"/>
      <c r="B435" s="6"/>
      <c r="C435" s="6"/>
      <c r="D435" s="6"/>
      <c r="E435" s="6"/>
      <c r="F435" s="128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128"/>
      <c r="T435" s="128"/>
      <c r="U435" s="6"/>
      <c r="V435" s="128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</row>
    <row r="436" spans="1:48" ht="15.75" customHeight="1">
      <c r="A436" s="6"/>
      <c r="B436" s="6"/>
      <c r="C436" s="6"/>
      <c r="D436" s="6"/>
      <c r="E436" s="6"/>
      <c r="F436" s="128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128"/>
      <c r="T436" s="128"/>
      <c r="U436" s="6"/>
      <c r="V436" s="128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</row>
    <row r="437" spans="1:48" ht="15.75" customHeight="1">
      <c r="A437" s="6"/>
      <c r="B437" s="6"/>
      <c r="C437" s="6"/>
      <c r="D437" s="6"/>
      <c r="E437" s="6"/>
      <c r="F437" s="128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128"/>
      <c r="T437" s="128"/>
      <c r="U437" s="6"/>
      <c r="V437" s="128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</row>
    <row r="438" spans="1:48" ht="15.75" customHeight="1">
      <c r="A438" s="6"/>
      <c r="B438" s="6"/>
      <c r="C438" s="6"/>
      <c r="D438" s="6"/>
      <c r="E438" s="6"/>
      <c r="F438" s="128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128"/>
      <c r="T438" s="128"/>
      <c r="U438" s="6"/>
      <c r="V438" s="128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</row>
    <row r="439" spans="1:48" ht="15.75" customHeight="1">
      <c r="A439" s="6"/>
      <c r="B439" s="6"/>
      <c r="C439" s="6"/>
      <c r="D439" s="6"/>
      <c r="E439" s="6"/>
      <c r="F439" s="128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128"/>
      <c r="T439" s="128"/>
      <c r="U439" s="6"/>
      <c r="V439" s="128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</row>
    <row r="440" spans="1:48" ht="15.75" customHeight="1">
      <c r="A440" s="6"/>
      <c r="B440" s="6"/>
      <c r="C440" s="6"/>
      <c r="D440" s="6"/>
      <c r="E440" s="6"/>
      <c r="F440" s="128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128"/>
      <c r="T440" s="128"/>
      <c r="U440" s="6"/>
      <c r="V440" s="128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</row>
    <row r="441" spans="1:48" ht="15.75" customHeight="1">
      <c r="A441" s="6"/>
      <c r="B441" s="6"/>
      <c r="C441" s="6"/>
      <c r="D441" s="6"/>
      <c r="E441" s="6"/>
      <c r="F441" s="128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128"/>
      <c r="T441" s="128"/>
      <c r="U441" s="6"/>
      <c r="V441" s="128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</row>
    <row r="442" spans="1:48" ht="15.75" customHeight="1">
      <c r="A442" s="6"/>
      <c r="B442" s="6"/>
      <c r="C442" s="6"/>
      <c r="D442" s="6"/>
      <c r="E442" s="6"/>
      <c r="F442" s="128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128"/>
      <c r="T442" s="128"/>
      <c r="U442" s="6"/>
      <c r="V442" s="128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</row>
    <row r="443" spans="1:48" ht="15.75" customHeight="1">
      <c r="A443" s="6"/>
      <c r="B443" s="6"/>
      <c r="C443" s="6"/>
      <c r="D443" s="6"/>
      <c r="E443" s="6"/>
      <c r="F443" s="128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128"/>
      <c r="T443" s="128"/>
      <c r="U443" s="6"/>
      <c r="V443" s="128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</row>
    <row r="444" spans="1:48" ht="15.75" customHeight="1">
      <c r="A444" s="6"/>
      <c r="B444" s="6"/>
      <c r="C444" s="6"/>
      <c r="D444" s="6"/>
      <c r="E444" s="6"/>
      <c r="F444" s="128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128"/>
      <c r="T444" s="128"/>
      <c r="U444" s="6"/>
      <c r="V444" s="128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</row>
    <row r="445" spans="1:48" ht="15.75" customHeight="1">
      <c r="A445" s="6"/>
      <c r="B445" s="6"/>
      <c r="C445" s="6"/>
      <c r="D445" s="6"/>
      <c r="E445" s="6"/>
      <c r="F445" s="128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128"/>
      <c r="T445" s="128"/>
      <c r="U445" s="6"/>
      <c r="V445" s="128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</row>
    <row r="446" spans="1:48" ht="15.75" customHeight="1">
      <c r="A446" s="6"/>
      <c r="B446" s="6"/>
      <c r="C446" s="6"/>
      <c r="D446" s="6"/>
      <c r="E446" s="6"/>
      <c r="F446" s="128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128"/>
      <c r="T446" s="128"/>
      <c r="U446" s="6"/>
      <c r="V446" s="128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</row>
    <row r="447" spans="1:48" ht="15.75" customHeight="1">
      <c r="A447" s="6"/>
      <c r="B447" s="6"/>
      <c r="C447" s="6"/>
      <c r="D447" s="6"/>
      <c r="E447" s="6"/>
      <c r="F447" s="128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128"/>
      <c r="T447" s="128"/>
      <c r="U447" s="6"/>
      <c r="V447" s="128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</row>
    <row r="448" spans="1:48" ht="15.75" customHeight="1">
      <c r="A448" s="6"/>
      <c r="B448" s="6"/>
      <c r="C448" s="6"/>
      <c r="D448" s="6"/>
      <c r="E448" s="6"/>
      <c r="F448" s="128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128"/>
      <c r="T448" s="128"/>
      <c r="U448" s="6"/>
      <c r="V448" s="128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</row>
    <row r="449" spans="1:48" ht="15.75" customHeight="1">
      <c r="A449" s="6"/>
      <c r="B449" s="6"/>
      <c r="C449" s="6"/>
      <c r="D449" s="6"/>
      <c r="E449" s="6"/>
      <c r="F449" s="128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128"/>
      <c r="T449" s="128"/>
      <c r="U449" s="6"/>
      <c r="V449" s="128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</row>
    <row r="450" spans="1:48" ht="15.75" customHeight="1">
      <c r="A450" s="6"/>
      <c r="B450" s="6"/>
      <c r="C450" s="6"/>
      <c r="D450" s="6"/>
      <c r="E450" s="6"/>
      <c r="F450" s="128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128"/>
      <c r="T450" s="128"/>
      <c r="U450" s="6"/>
      <c r="V450" s="128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</row>
    <row r="451" spans="1:48" ht="15.75" customHeight="1">
      <c r="A451" s="6"/>
      <c r="B451" s="6"/>
      <c r="C451" s="6"/>
      <c r="D451" s="6"/>
      <c r="E451" s="6"/>
      <c r="F451" s="128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128"/>
      <c r="T451" s="128"/>
      <c r="U451" s="6"/>
      <c r="V451" s="128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</row>
    <row r="452" spans="1:48" ht="15.75" customHeight="1">
      <c r="A452" s="6"/>
      <c r="B452" s="6"/>
      <c r="C452" s="6"/>
      <c r="D452" s="6"/>
      <c r="E452" s="6"/>
      <c r="F452" s="128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128"/>
      <c r="T452" s="128"/>
      <c r="U452" s="6"/>
      <c r="V452" s="128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</row>
    <row r="453" spans="1:48" ht="15.75" customHeight="1">
      <c r="A453" s="6"/>
      <c r="B453" s="6"/>
      <c r="C453" s="6"/>
      <c r="D453" s="6"/>
      <c r="E453" s="6"/>
      <c r="F453" s="128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128"/>
      <c r="T453" s="128"/>
      <c r="U453" s="6"/>
      <c r="V453" s="128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</row>
    <row r="454" spans="1:48" ht="15.75" customHeight="1">
      <c r="A454" s="6"/>
      <c r="B454" s="6"/>
      <c r="C454" s="6"/>
      <c r="D454" s="6"/>
      <c r="E454" s="6"/>
      <c r="F454" s="128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128"/>
      <c r="T454" s="128"/>
      <c r="U454" s="6"/>
      <c r="V454" s="128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</row>
    <row r="455" spans="1:48" ht="15.75" customHeight="1">
      <c r="A455" s="6"/>
      <c r="B455" s="6"/>
      <c r="C455" s="6"/>
      <c r="D455" s="6"/>
      <c r="E455" s="6"/>
      <c r="F455" s="128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128"/>
      <c r="T455" s="128"/>
      <c r="U455" s="6"/>
      <c r="V455" s="128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</row>
    <row r="456" spans="1:48" ht="15.75" customHeight="1">
      <c r="A456" s="6"/>
      <c r="B456" s="6"/>
      <c r="C456" s="6"/>
      <c r="D456" s="6"/>
      <c r="E456" s="6"/>
      <c r="F456" s="128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128"/>
      <c r="T456" s="128"/>
      <c r="U456" s="6"/>
      <c r="V456" s="128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</row>
    <row r="457" spans="1:48" ht="15.75" customHeight="1">
      <c r="A457" s="6"/>
      <c r="B457" s="6"/>
      <c r="C457" s="6"/>
      <c r="D457" s="6"/>
      <c r="E457" s="6"/>
      <c r="F457" s="128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128"/>
      <c r="T457" s="128"/>
      <c r="U457" s="6"/>
      <c r="V457" s="128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</row>
    <row r="458" spans="1:48" ht="15.75" customHeight="1">
      <c r="A458" s="6"/>
      <c r="B458" s="6"/>
      <c r="C458" s="6"/>
      <c r="D458" s="6"/>
      <c r="E458" s="6"/>
      <c r="F458" s="128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128"/>
      <c r="T458" s="128"/>
      <c r="U458" s="6"/>
      <c r="V458" s="128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</row>
    <row r="459" spans="1:48" ht="15.75" customHeight="1">
      <c r="A459" s="6"/>
      <c r="B459" s="6"/>
      <c r="C459" s="6"/>
      <c r="D459" s="6"/>
      <c r="E459" s="6"/>
      <c r="F459" s="128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128"/>
      <c r="T459" s="128"/>
      <c r="U459" s="6"/>
      <c r="V459" s="128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</row>
    <row r="460" spans="1:48" ht="15.75" customHeight="1">
      <c r="A460" s="6"/>
      <c r="B460" s="6"/>
      <c r="C460" s="6"/>
      <c r="D460" s="6"/>
      <c r="E460" s="6"/>
      <c r="F460" s="128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128"/>
      <c r="T460" s="128"/>
      <c r="U460" s="6"/>
      <c r="V460" s="128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</row>
    <row r="461" spans="1:48" ht="15.75" customHeight="1">
      <c r="A461" s="6"/>
      <c r="B461" s="6"/>
      <c r="C461" s="6"/>
      <c r="D461" s="6"/>
      <c r="E461" s="6"/>
      <c r="F461" s="128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128"/>
      <c r="T461" s="128"/>
      <c r="U461" s="6"/>
      <c r="V461" s="128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</row>
    <row r="462" spans="1:48" ht="15.75" customHeight="1">
      <c r="A462" s="6"/>
      <c r="B462" s="6"/>
      <c r="C462" s="6"/>
      <c r="D462" s="6"/>
      <c r="E462" s="6"/>
      <c r="F462" s="128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128"/>
      <c r="T462" s="128"/>
      <c r="U462" s="6"/>
      <c r="V462" s="128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</row>
    <row r="463" spans="1:48" ht="15.75" customHeight="1">
      <c r="A463" s="6"/>
      <c r="B463" s="6"/>
      <c r="C463" s="6"/>
      <c r="D463" s="6"/>
      <c r="E463" s="6"/>
      <c r="F463" s="128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128"/>
      <c r="T463" s="128"/>
      <c r="U463" s="6"/>
      <c r="V463" s="128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</row>
    <row r="464" spans="1:48" ht="15.75" customHeight="1">
      <c r="A464" s="6"/>
      <c r="B464" s="6"/>
      <c r="C464" s="6"/>
      <c r="D464" s="6"/>
      <c r="E464" s="6"/>
      <c r="F464" s="128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128"/>
      <c r="T464" s="128"/>
      <c r="U464" s="6"/>
      <c r="V464" s="128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</row>
    <row r="465" spans="1:48" ht="15.75" customHeight="1">
      <c r="A465" s="6"/>
      <c r="B465" s="6"/>
      <c r="C465" s="6"/>
      <c r="D465" s="6"/>
      <c r="E465" s="6"/>
      <c r="F465" s="128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128"/>
      <c r="T465" s="128"/>
      <c r="U465" s="6"/>
      <c r="V465" s="128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</row>
    <row r="466" spans="1:48" ht="15.75" customHeight="1">
      <c r="A466" s="6"/>
      <c r="B466" s="6"/>
      <c r="C466" s="6"/>
      <c r="D466" s="6"/>
      <c r="E466" s="6"/>
      <c r="F466" s="128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128"/>
      <c r="T466" s="128"/>
      <c r="U466" s="6"/>
      <c r="V466" s="128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</row>
    <row r="467" spans="1:48" ht="15.75" customHeight="1">
      <c r="A467" s="6"/>
      <c r="B467" s="6"/>
      <c r="C467" s="6"/>
      <c r="D467" s="6"/>
      <c r="E467" s="6"/>
      <c r="F467" s="128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128"/>
      <c r="T467" s="128"/>
      <c r="U467" s="6"/>
      <c r="V467" s="128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</row>
    <row r="468" spans="1:48" ht="15.75" customHeight="1">
      <c r="A468" s="6"/>
      <c r="B468" s="6"/>
      <c r="C468" s="6"/>
      <c r="D468" s="6"/>
      <c r="E468" s="6"/>
      <c r="F468" s="128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128"/>
      <c r="T468" s="128"/>
      <c r="U468" s="6"/>
      <c r="V468" s="128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</row>
    <row r="469" spans="1:48" ht="15.75" customHeight="1">
      <c r="A469" s="6"/>
      <c r="B469" s="6"/>
      <c r="C469" s="6"/>
      <c r="D469" s="6"/>
      <c r="E469" s="6"/>
      <c r="F469" s="128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128"/>
      <c r="T469" s="128"/>
      <c r="U469" s="6"/>
      <c r="V469" s="128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</row>
    <row r="470" spans="1:48" ht="15.75" customHeight="1">
      <c r="A470" s="6"/>
      <c r="B470" s="6"/>
      <c r="C470" s="6"/>
      <c r="D470" s="6"/>
      <c r="E470" s="6"/>
      <c r="F470" s="128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128"/>
      <c r="T470" s="128"/>
      <c r="U470" s="6"/>
      <c r="V470" s="128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</row>
    <row r="471" spans="1:48" ht="15.75" customHeight="1">
      <c r="A471" s="6"/>
      <c r="B471" s="6"/>
      <c r="C471" s="6"/>
      <c r="D471" s="6"/>
      <c r="E471" s="6"/>
      <c r="F471" s="128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128"/>
      <c r="T471" s="128"/>
      <c r="U471" s="6"/>
      <c r="V471" s="128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</row>
    <row r="472" spans="1:48" ht="15.75" customHeight="1">
      <c r="A472" s="6"/>
      <c r="B472" s="6"/>
      <c r="C472" s="6"/>
      <c r="D472" s="6"/>
      <c r="E472" s="6"/>
      <c r="F472" s="128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128"/>
      <c r="T472" s="128"/>
      <c r="U472" s="6"/>
      <c r="V472" s="128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</row>
    <row r="473" spans="1:48" ht="15.75" customHeight="1">
      <c r="A473" s="6"/>
      <c r="B473" s="6"/>
      <c r="C473" s="6"/>
      <c r="D473" s="6"/>
      <c r="E473" s="6"/>
      <c r="F473" s="128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128"/>
      <c r="T473" s="128"/>
      <c r="U473" s="6"/>
      <c r="V473" s="128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</row>
    <row r="474" spans="1:48" ht="15.75" customHeight="1">
      <c r="A474" s="6"/>
      <c r="B474" s="6"/>
      <c r="C474" s="6"/>
      <c r="D474" s="6"/>
      <c r="E474" s="6"/>
      <c r="F474" s="128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128"/>
      <c r="T474" s="128"/>
      <c r="U474" s="6"/>
      <c r="V474" s="128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</row>
    <row r="475" spans="1:48" ht="15.75" customHeight="1">
      <c r="A475" s="6"/>
      <c r="B475" s="6"/>
      <c r="C475" s="6"/>
      <c r="D475" s="6"/>
      <c r="E475" s="6"/>
      <c r="F475" s="128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128"/>
      <c r="T475" s="128"/>
      <c r="U475" s="6"/>
      <c r="V475" s="128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</row>
    <row r="476" spans="1:48" ht="15.75" customHeight="1">
      <c r="A476" s="6"/>
      <c r="B476" s="6"/>
      <c r="C476" s="6"/>
      <c r="D476" s="6"/>
      <c r="E476" s="6"/>
      <c r="F476" s="128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128"/>
      <c r="T476" s="128"/>
      <c r="U476" s="6"/>
      <c r="V476" s="128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</row>
    <row r="477" spans="1:48" ht="15.75" customHeight="1">
      <c r="A477" s="6"/>
      <c r="B477" s="6"/>
      <c r="C477" s="6"/>
      <c r="D477" s="6"/>
      <c r="E477" s="6"/>
      <c r="F477" s="128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128"/>
      <c r="T477" s="128"/>
      <c r="U477" s="6"/>
      <c r="V477" s="128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</row>
    <row r="478" spans="1:48" ht="15.75" customHeight="1">
      <c r="A478" s="6"/>
      <c r="B478" s="6"/>
      <c r="C478" s="6"/>
      <c r="D478" s="6"/>
      <c r="E478" s="6"/>
      <c r="F478" s="128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128"/>
      <c r="T478" s="128"/>
      <c r="U478" s="6"/>
      <c r="V478" s="128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</row>
    <row r="479" spans="1:48" ht="15.75" customHeight="1">
      <c r="A479" s="6"/>
      <c r="B479" s="6"/>
      <c r="C479" s="6"/>
      <c r="D479" s="6"/>
      <c r="E479" s="6"/>
      <c r="F479" s="128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128"/>
      <c r="T479" s="128"/>
      <c r="U479" s="6"/>
      <c r="V479" s="128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</row>
    <row r="480" spans="1:48" ht="15.75" customHeight="1">
      <c r="A480" s="6"/>
      <c r="B480" s="6"/>
      <c r="C480" s="6"/>
      <c r="D480" s="6"/>
      <c r="E480" s="6"/>
      <c r="F480" s="128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128"/>
      <c r="T480" s="128"/>
      <c r="U480" s="6"/>
      <c r="V480" s="128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</row>
    <row r="481" spans="1:48" ht="15.75" customHeight="1">
      <c r="A481" s="6"/>
      <c r="B481" s="6"/>
      <c r="C481" s="6"/>
      <c r="D481" s="6"/>
      <c r="E481" s="6"/>
      <c r="F481" s="128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128"/>
      <c r="T481" s="128"/>
      <c r="U481" s="6"/>
      <c r="V481" s="128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</row>
    <row r="482" spans="1:48" ht="15.75" customHeight="1">
      <c r="A482" s="6"/>
      <c r="B482" s="6"/>
      <c r="C482" s="6"/>
      <c r="D482" s="6"/>
      <c r="E482" s="6"/>
      <c r="F482" s="128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128"/>
      <c r="T482" s="128"/>
      <c r="U482" s="6"/>
      <c r="V482" s="128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</row>
    <row r="483" spans="1:48" ht="15.75" customHeight="1">
      <c r="A483" s="6"/>
      <c r="B483" s="6"/>
      <c r="C483" s="6"/>
      <c r="D483" s="6"/>
      <c r="E483" s="6"/>
      <c r="F483" s="128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128"/>
      <c r="T483" s="128"/>
      <c r="U483" s="6"/>
      <c r="V483" s="128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</row>
    <row r="484" spans="1:48" ht="15.75" customHeight="1">
      <c r="A484" s="6"/>
      <c r="B484" s="6"/>
      <c r="C484" s="6"/>
      <c r="D484" s="6"/>
      <c r="E484" s="6"/>
      <c r="F484" s="128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128"/>
      <c r="T484" s="128"/>
      <c r="U484" s="6"/>
      <c r="V484" s="128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</row>
    <row r="485" spans="1:48" ht="15.75" customHeight="1">
      <c r="A485" s="6"/>
      <c r="B485" s="6"/>
      <c r="C485" s="6"/>
      <c r="D485" s="6"/>
      <c r="E485" s="6"/>
      <c r="F485" s="128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128"/>
      <c r="T485" s="128"/>
      <c r="U485" s="6"/>
      <c r="V485" s="128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</row>
    <row r="486" spans="1:48" ht="15.75" customHeight="1">
      <c r="A486" s="6"/>
      <c r="B486" s="6"/>
      <c r="C486" s="6"/>
      <c r="D486" s="6"/>
      <c r="E486" s="6"/>
      <c r="F486" s="128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128"/>
      <c r="T486" s="128"/>
      <c r="U486" s="6"/>
      <c r="V486" s="128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</row>
    <row r="487" spans="1:48" ht="15.75" customHeight="1">
      <c r="A487" s="6"/>
      <c r="B487" s="6"/>
      <c r="C487" s="6"/>
      <c r="D487" s="6"/>
      <c r="E487" s="6"/>
      <c r="F487" s="128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128"/>
      <c r="T487" s="128"/>
      <c r="U487" s="6"/>
      <c r="V487" s="128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</row>
    <row r="488" spans="1:48" ht="15.75" customHeight="1">
      <c r="A488" s="6"/>
      <c r="B488" s="6"/>
      <c r="C488" s="6"/>
      <c r="D488" s="6"/>
      <c r="E488" s="6"/>
      <c r="F488" s="128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128"/>
      <c r="T488" s="128"/>
      <c r="U488" s="6"/>
      <c r="V488" s="128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</row>
    <row r="489" spans="1:48" ht="15.75" customHeight="1">
      <c r="A489" s="6"/>
      <c r="B489" s="6"/>
      <c r="C489" s="6"/>
      <c r="D489" s="6"/>
      <c r="E489" s="6"/>
      <c r="F489" s="128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128"/>
      <c r="T489" s="128"/>
      <c r="U489" s="6"/>
      <c r="V489" s="128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</row>
    <row r="490" spans="1:48" ht="15.75" customHeight="1">
      <c r="A490" s="6"/>
      <c r="B490" s="6"/>
      <c r="C490" s="6"/>
      <c r="D490" s="6"/>
      <c r="E490" s="6"/>
      <c r="F490" s="128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128"/>
      <c r="T490" s="128"/>
      <c r="U490" s="6"/>
      <c r="V490" s="128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</row>
    <row r="491" spans="1:48" ht="15.75" customHeight="1">
      <c r="A491" s="6"/>
      <c r="B491" s="6"/>
      <c r="C491" s="6"/>
      <c r="D491" s="6"/>
      <c r="E491" s="6"/>
      <c r="F491" s="128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128"/>
      <c r="T491" s="128"/>
      <c r="U491" s="6"/>
      <c r="V491" s="128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</row>
    <row r="492" spans="1:48" ht="15.75" customHeight="1">
      <c r="A492" s="6"/>
      <c r="B492" s="6"/>
      <c r="C492" s="6"/>
      <c r="D492" s="6"/>
      <c r="E492" s="6"/>
      <c r="F492" s="128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128"/>
      <c r="T492" s="128"/>
      <c r="U492" s="6"/>
      <c r="V492" s="128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</row>
    <row r="493" spans="1:48" ht="15.75" customHeight="1">
      <c r="A493" s="6"/>
      <c r="B493" s="6"/>
      <c r="C493" s="6"/>
      <c r="D493" s="6"/>
      <c r="E493" s="6"/>
      <c r="F493" s="128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128"/>
      <c r="T493" s="128"/>
      <c r="U493" s="6"/>
      <c r="V493" s="128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</row>
    <row r="494" spans="1:48" ht="15.75" customHeight="1">
      <c r="A494" s="6"/>
      <c r="B494" s="6"/>
      <c r="C494" s="6"/>
      <c r="D494" s="6"/>
      <c r="E494" s="6"/>
      <c r="F494" s="128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128"/>
      <c r="T494" s="128"/>
      <c r="U494" s="6"/>
      <c r="V494" s="128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</row>
    <row r="495" spans="1:48" ht="15.75" customHeight="1">
      <c r="A495" s="6"/>
      <c r="B495" s="6"/>
      <c r="C495" s="6"/>
      <c r="D495" s="6"/>
      <c r="E495" s="6"/>
      <c r="F495" s="128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128"/>
      <c r="T495" s="128"/>
      <c r="U495" s="6"/>
      <c r="V495" s="128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</row>
    <row r="496" spans="1:48" ht="15.75" customHeight="1">
      <c r="A496" s="6"/>
      <c r="B496" s="6"/>
      <c r="C496" s="6"/>
      <c r="D496" s="6"/>
      <c r="E496" s="6"/>
      <c r="F496" s="128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128"/>
      <c r="T496" s="128"/>
      <c r="U496" s="6"/>
      <c r="V496" s="128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</row>
    <row r="497" spans="1:48" ht="15.75" customHeight="1">
      <c r="A497" s="6"/>
      <c r="B497" s="6"/>
      <c r="C497" s="6"/>
      <c r="D497" s="6"/>
      <c r="E497" s="6"/>
      <c r="F497" s="128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128"/>
      <c r="T497" s="128"/>
      <c r="U497" s="6"/>
      <c r="V497" s="128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</row>
    <row r="498" spans="1:48" ht="15.75" customHeight="1">
      <c r="A498" s="6"/>
      <c r="B498" s="6"/>
      <c r="C498" s="6"/>
      <c r="D498" s="6"/>
      <c r="E498" s="6"/>
      <c r="F498" s="128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128"/>
      <c r="T498" s="128"/>
      <c r="U498" s="6"/>
      <c r="V498" s="128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</row>
    <row r="499" spans="1:48" ht="15.75" customHeight="1">
      <c r="A499" s="6"/>
      <c r="B499" s="6"/>
      <c r="C499" s="6"/>
      <c r="D499" s="6"/>
      <c r="E499" s="6"/>
      <c r="F499" s="128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128"/>
      <c r="T499" s="128"/>
      <c r="U499" s="6"/>
      <c r="V499" s="128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</row>
    <row r="500" spans="1:48" ht="15.75" customHeight="1">
      <c r="A500" s="6"/>
      <c r="B500" s="6"/>
      <c r="C500" s="6"/>
      <c r="D500" s="6"/>
      <c r="E500" s="6"/>
      <c r="F500" s="128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128"/>
      <c r="T500" s="128"/>
      <c r="U500" s="6"/>
      <c r="V500" s="128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</row>
    <row r="501" spans="1:48" ht="15.75" customHeight="1">
      <c r="A501" s="6"/>
      <c r="B501" s="6"/>
      <c r="C501" s="6"/>
      <c r="D501" s="6"/>
      <c r="E501" s="6"/>
      <c r="F501" s="128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128"/>
      <c r="T501" s="128"/>
      <c r="U501" s="6"/>
      <c r="V501" s="128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</row>
    <row r="502" spans="1:48" ht="15.75" customHeight="1">
      <c r="A502" s="6"/>
      <c r="B502" s="6"/>
      <c r="C502" s="6"/>
      <c r="D502" s="6"/>
      <c r="E502" s="6"/>
      <c r="F502" s="128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128"/>
      <c r="T502" s="128"/>
      <c r="U502" s="6"/>
      <c r="V502" s="128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</row>
    <row r="503" spans="1:48" ht="15.75" customHeight="1">
      <c r="A503" s="6"/>
      <c r="B503" s="6"/>
      <c r="C503" s="6"/>
      <c r="D503" s="6"/>
      <c r="E503" s="6"/>
      <c r="F503" s="128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128"/>
      <c r="T503" s="128"/>
      <c r="U503" s="6"/>
      <c r="V503" s="128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</row>
    <row r="504" spans="1:48" ht="15.75" customHeight="1">
      <c r="A504" s="6"/>
      <c r="B504" s="6"/>
      <c r="C504" s="6"/>
      <c r="D504" s="6"/>
      <c r="E504" s="6"/>
      <c r="F504" s="128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128"/>
      <c r="T504" s="128"/>
      <c r="U504" s="6"/>
      <c r="V504" s="128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</row>
    <row r="505" spans="1:48" ht="15.75" customHeight="1">
      <c r="A505" s="6"/>
      <c r="B505" s="6"/>
      <c r="C505" s="6"/>
      <c r="D505" s="6"/>
      <c r="E505" s="6"/>
      <c r="F505" s="128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128"/>
      <c r="T505" s="128"/>
      <c r="U505" s="6"/>
      <c r="V505" s="128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</row>
    <row r="506" spans="1:48" ht="15.75" customHeight="1">
      <c r="A506" s="6"/>
      <c r="B506" s="6"/>
      <c r="C506" s="6"/>
      <c r="D506" s="6"/>
      <c r="E506" s="6"/>
      <c r="F506" s="128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128"/>
      <c r="T506" s="128"/>
      <c r="U506" s="6"/>
      <c r="V506" s="128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</row>
    <row r="507" spans="1:48" ht="15.75" customHeight="1">
      <c r="A507" s="6"/>
      <c r="B507" s="6"/>
      <c r="C507" s="6"/>
      <c r="D507" s="6"/>
      <c r="E507" s="6"/>
      <c r="F507" s="128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128"/>
      <c r="T507" s="128"/>
      <c r="U507" s="6"/>
      <c r="V507" s="128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</row>
    <row r="508" spans="1:48" ht="15.75" customHeight="1">
      <c r="A508" s="6"/>
      <c r="B508" s="6"/>
      <c r="C508" s="6"/>
      <c r="D508" s="6"/>
      <c r="E508" s="6"/>
      <c r="F508" s="128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128"/>
      <c r="T508" s="128"/>
      <c r="U508" s="6"/>
      <c r="V508" s="128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</row>
    <row r="509" spans="1:48" ht="15.75" customHeight="1">
      <c r="A509" s="6"/>
      <c r="B509" s="6"/>
      <c r="C509" s="6"/>
      <c r="D509" s="6"/>
      <c r="E509" s="6"/>
      <c r="F509" s="128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128"/>
      <c r="T509" s="128"/>
      <c r="U509" s="6"/>
      <c r="V509" s="128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</row>
    <row r="510" spans="1:48" ht="15.75" customHeight="1">
      <c r="A510" s="6"/>
      <c r="B510" s="6"/>
      <c r="C510" s="6"/>
      <c r="D510" s="6"/>
      <c r="E510" s="6"/>
      <c r="F510" s="128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128"/>
      <c r="T510" s="128"/>
      <c r="U510" s="6"/>
      <c r="V510" s="128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</row>
    <row r="511" spans="1:48" ht="15.75" customHeight="1">
      <c r="A511" s="6"/>
      <c r="B511" s="6"/>
      <c r="C511" s="6"/>
      <c r="D511" s="6"/>
      <c r="E511" s="6"/>
      <c r="F511" s="128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128"/>
      <c r="T511" s="128"/>
      <c r="U511" s="6"/>
      <c r="V511" s="128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</row>
    <row r="512" spans="1:48" ht="15.75" customHeight="1">
      <c r="A512" s="6"/>
      <c r="B512" s="6"/>
      <c r="C512" s="6"/>
      <c r="D512" s="6"/>
      <c r="E512" s="6"/>
      <c r="F512" s="128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128"/>
      <c r="T512" s="128"/>
      <c r="U512" s="6"/>
      <c r="V512" s="128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</row>
    <row r="513" spans="1:48" ht="15.75" customHeight="1">
      <c r="A513" s="6"/>
      <c r="B513" s="6"/>
      <c r="C513" s="6"/>
      <c r="D513" s="6"/>
      <c r="E513" s="6"/>
      <c r="F513" s="128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128"/>
      <c r="T513" s="128"/>
      <c r="U513" s="6"/>
      <c r="V513" s="128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</row>
    <row r="514" spans="1:48" ht="15.75" customHeight="1">
      <c r="A514" s="6"/>
      <c r="B514" s="6"/>
      <c r="C514" s="6"/>
      <c r="D514" s="6"/>
      <c r="E514" s="6"/>
      <c r="F514" s="128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128"/>
      <c r="T514" s="128"/>
      <c r="U514" s="6"/>
      <c r="V514" s="128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</row>
    <row r="515" spans="1:48" ht="15.75" customHeight="1">
      <c r="A515" s="6"/>
      <c r="B515" s="6"/>
      <c r="C515" s="6"/>
      <c r="D515" s="6"/>
      <c r="E515" s="6"/>
      <c r="F515" s="128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128"/>
      <c r="T515" s="128"/>
      <c r="U515" s="6"/>
      <c r="V515" s="128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</row>
    <row r="516" spans="1:48" ht="15.75" customHeight="1">
      <c r="A516" s="6"/>
      <c r="B516" s="6"/>
      <c r="C516" s="6"/>
      <c r="D516" s="6"/>
      <c r="E516" s="6"/>
      <c r="F516" s="128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128"/>
      <c r="T516" s="128"/>
      <c r="U516" s="6"/>
      <c r="V516" s="128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</row>
    <row r="517" spans="1:48" ht="15.75" customHeight="1">
      <c r="A517" s="6"/>
      <c r="B517" s="6"/>
      <c r="C517" s="6"/>
      <c r="D517" s="6"/>
      <c r="E517" s="6"/>
      <c r="F517" s="128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128"/>
      <c r="T517" s="128"/>
      <c r="U517" s="6"/>
      <c r="V517" s="128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</row>
    <row r="518" spans="1:48" ht="15.75" customHeight="1">
      <c r="A518" s="6"/>
      <c r="B518" s="6"/>
      <c r="C518" s="6"/>
      <c r="D518" s="6"/>
      <c r="E518" s="6"/>
      <c r="F518" s="128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128"/>
      <c r="T518" s="128"/>
      <c r="U518" s="6"/>
      <c r="V518" s="128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</row>
    <row r="519" spans="1:48" ht="15.75" customHeight="1">
      <c r="A519" s="6"/>
      <c r="B519" s="6"/>
      <c r="C519" s="6"/>
      <c r="D519" s="6"/>
      <c r="E519" s="6"/>
      <c r="F519" s="128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128"/>
      <c r="T519" s="128"/>
      <c r="U519" s="6"/>
      <c r="V519" s="128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</row>
    <row r="520" spans="1:48" ht="15.75" customHeight="1">
      <c r="A520" s="6"/>
      <c r="B520" s="6"/>
      <c r="C520" s="6"/>
      <c r="D520" s="6"/>
      <c r="E520" s="6"/>
      <c r="F520" s="128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128"/>
      <c r="T520" s="128"/>
      <c r="U520" s="6"/>
      <c r="V520" s="128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</row>
    <row r="521" spans="1:48" ht="15.75" customHeight="1">
      <c r="A521" s="6"/>
      <c r="B521" s="6"/>
      <c r="C521" s="6"/>
      <c r="D521" s="6"/>
      <c r="E521" s="6"/>
      <c r="F521" s="128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128"/>
      <c r="T521" s="128"/>
      <c r="U521" s="6"/>
      <c r="V521" s="128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</row>
    <row r="522" spans="1:48" ht="15.75" customHeight="1">
      <c r="A522" s="6"/>
      <c r="B522" s="6"/>
      <c r="C522" s="6"/>
      <c r="D522" s="6"/>
      <c r="E522" s="6"/>
      <c r="F522" s="128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128"/>
      <c r="T522" s="128"/>
      <c r="U522" s="6"/>
      <c r="V522" s="128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</row>
    <row r="523" spans="1:48" ht="15.75" customHeight="1">
      <c r="A523" s="6"/>
      <c r="B523" s="6"/>
      <c r="C523" s="6"/>
      <c r="D523" s="6"/>
      <c r="E523" s="6"/>
      <c r="F523" s="128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128"/>
      <c r="T523" s="128"/>
      <c r="U523" s="6"/>
      <c r="V523" s="128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</row>
    <row r="524" spans="1:48" ht="15.75" customHeight="1">
      <c r="A524" s="6"/>
      <c r="B524" s="6"/>
      <c r="C524" s="6"/>
      <c r="D524" s="6"/>
      <c r="E524" s="6"/>
      <c r="F524" s="128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128"/>
      <c r="T524" s="128"/>
      <c r="U524" s="6"/>
      <c r="V524" s="128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</row>
    <row r="525" spans="1:48" ht="15.75" customHeight="1">
      <c r="A525" s="6"/>
      <c r="B525" s="6"/>
      <c r="C525" s="6"/>
      <c r="D525" s="6"/>
      <c r="E525" s="6"/>
      <c r="F525" s="128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128"/>
      <c r="T525" s="128"/>
      <c r="U525" s="6"/>
      <c r="V525" s="128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</row>
    <row r="526" spans="1:48" ht="15.75" customHeight="1">
      <c r="A526" s="6"/>
      <c r="B526" s="6"/>
      <c r="C526" s="6"/>
      <c r="D526" s="6"/>
      <c r="E526" s="6"/>
      <c r="F526" s="128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128"/>
      <c r="T526" s="128"/>
      <c r="U526" s="6"/>
      <c r="V526" s="128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</row>
    <row r="527" spans="1:48" ht="15.75" customHeight="1">
      <c r="A527" s="6"/>
      <c r="B527" s="6"/>
      <c r="C527" s="6"/>
      <c r="D527" s="6"/>
      <c r="E527" s="6"/>
      <c r="F527" s="128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128"/>
      <c r="T527" s="128"/>
      <c r="U527" s="6"/>
      <c r="V527" s="128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</row>
    <row r="528" spans="1:48" ht="15.75" customHeight="1">
      <c r="A528" s="6"/>
      <c r="B528" s="6"/>
      <c r="C528" s="6"/>
      <c r="D528" s="6"/>
      <c r="E528" s="6"/>
      <c r="F528" s="128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128"/>
      <c r="T528" s="128"/>
      <c r="U528" s="6"/>
      <c r="V528" s="128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</row>
    <row r="529" spans="1:48" ht="15.75" customHeight="1">
      <c r="A529" s="6"/>
      <c r="B529" s="6"/>
      <c r="C529" s="6"/>
      <c r="D529" s="6"/>
      <c r="E529" s="6"/>
      <c r="F529" s="128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128"/>
      <c r="T529" s="128"/>
      <c r="U529" s="6"/>
      <c r="V529" s="128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</row>
    <row r="530" spans="1:48" ht="15.75" customHeight="1">
      <c r="A530" s="6"/>
      <c r="B530" s="6"/>
      <c r="C530" s="6"/>
      <c r="D530" s="6"/>
      <c r="E530" s="6"/>
      <c r="F530" s="128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128"/>
      <c r="T530" s="128"/>
      <c r="U530" s="6"/>
      <c r="V530" s="128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</row>
    <row r="531" spans="1:48" ht="15.75" customHeight="1">
      <c r="A531" s="6"/>
      <c r="B531" s="6"/>
      <c r="C531" s="6"/>
      <c r="D531" s="6"/>
      <c r="E531" s="6"/>
      <c r="F531" s="128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128"/>
      <c r="T531" s="128"/>
      <c r="U531" s="6"/>
      <c r="V531" s="128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</row>
    <row r="532" spans="1:48" ht="15.75" customHeight="1">
      <c r="A532" s="6"/>
      <c r="B532" s="6"/>
      <c r="C532" s="6"/>
      <c r="D532" s="6"/>
      <c r="E532" s="6"/>
      <c r="F532" s="128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128"/>
      <c r="T532" s="128"/>
      <c r="U532" s="6"/>
      <c r="V532" s="128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</row>
    <row r="533" spans="1:48" ht="15.75" customHeight="1">
      <c r="A533" s="6"/>
      <c r="B533" s="6"/>
      <c r="C533" s="6"/>
      <c r="D533" s="6"/>
      <c r="E533" s="6"/>
      <c r="F533" s="128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128"/>
      <c r="T533" s="128"/>
      <c r="U533" s="6"/>
      <c r="V533" s="128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</row>
    <row r="534" spans="1:48" ht="15.75" customHeight="1">
      <c r="A534" s="6"/>
      <c r="B534" s="6"/>
      <c r="C534" s="6"/>
      <c r="D534" s="6"/>
      <c r="E534" s="6"/>
      <c r="F534" s="128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128"/>
      <c r="T534" s="128"/>
      <c r="U534" s="6"/>
      <c r="V534" s="128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</row>
    <row r="535" spans="1:48" ht="15.75" customHeight="1">
      <c r="A535" s="6"/>
      <c r="B535" s="6"/>
      <c r="C535" s="6"/>
      <c r="D535" s="6"/>
      <c r="E535" s="6"/>
      <c r="F535" s="128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128"/>
      <c r="T535" s="128"/>
      <c r="U535" s="6"/>
      <c r="V535" s="128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</row>
    <row r="536" spans="1:48" ht="15.75" customHeight="1">
      <c r="A536" s="6"/>
      <c r="B536" s="6"/>
      <c r="C536" s="6"/>
      <c r="D536" s="6"/>
      <c r="E536" s="6"/>
      <c r="F536" s="128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128"/>
      <c r="T536" s="128"/>
      <c r="U536" s="6"/>
      <c r="V536" s="128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</row>
    <row r="537" spans="1:48" ht="15.75" customHeight="1">
      <c r="A537" s="6"/>
      <c r="B537" s="6"/>
      <c r="C537" s="6"/>
      <c r="D537" s="6"/>
      <c r="E537" s="6"/>
      <c r="F537" s="128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128"/>
      <c r="T537" s="128"/>
      <c r="U537" s="6"/>
      <c r="V537" s="128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</row>
    <row r="538" spans="1:48" ht="15.75" customHeight="1">
      <c r="A538" s="6"/>
      <c r="B538" s="6"/>
      <c r="C538" s="6"/>
      <c r="D538" s="6"/>
      <c r="E538" s="6"/>
      <c r="F538" s="128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128"/>
      <c r="T538" s="128"/>
      <c r="U538" s="6"/>
      <c r="V538" s="128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</row>
    <row r="539" spans="1:48" ht="15.75" customHeight="1">
      <c r="A539" s="6"/>
      <c r="B539" s="6"/>
      <c r="C539" s="6"/>
      <c r="D539" s="6"/>
      <c r="E539" s="6"/>
      <c r="F539" s="128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128"/>
      <c r="T539" s="128"/>
      <c r="U539" s="6"/>
      <c r="V539" s="128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</row>
    <row r="540" spans="1:48" ht="15.75" customHeight="1">
      <c r="A540" s="6"/>
      <c r="B540" s="6"/>
      <c r="C540" s="6"/>
      <c r="D540" s="6"/>
      <c r="E540" s="6"/>
      <c r="F540" s="128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128"/>
      <c r="T540" s="128"/>
      <c r="U540" s="6"/>
      <c r="V540" s="128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</row>
    <row r="541" spans="1:48" ht="15.75" customHeight="1">
      <c r="A541" s="6"/>
      <c r="B541" s="6"/>
      <c r="C541" s="6"/>
      <c r="D541" s="6"/>
      <c r="E541" s="6"/>
      <c r="F541" s="128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128"/>
      <c r="T541" s="128"/>
      <c r="U541" s="6"/>
      <c r="V541" s="128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</row>
    <row r="542" spans="1:48" ht="15.75" customHeight="1">
      <c r="A542" s="6"/>
      <c r="B542" s="6"/>
      <c r="C542" s="6"/>
      <c r="D542" s="6"/>
      <c r="E542" s="6"/>
      <c r="F542" s="128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128"/>
      <c r="T542" s="128"/>
      <c r="U542" s="6"/>
      <c r="V542" s="128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</row>
    <row r="543" spans="1:48" ht="15.75" customHeight="1">
      <c r="A543" s="6"/>
      <c r="B543" s="6"/>
      <c r="C543" s="6"/>
      <c r="D543" s="6"/>
      <c r="E543" s="6"/>
      <c r="F543" s="128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128"/>
      <c r="T543" s="128"/>
      <c r="U543" s="6"/>
      <c r="V543" s="128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</row>
    <row r="544" spans="1:48" ht="15.75" customHeight="1">
      <c r="A544" s="6"/>
      <c r="B544" s="6"/>
      <c r="C544" s="6"/>
      <c r="D544" s="6"/>
      <c r="E544" s="6"/>
      <c r="F544" s="128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128"/>
      <c r="T544" s="128"/>
      <c r="U544" s="6"/>
      <c r="V544" s="128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</row>
    <row r="545" spans="1:48" ht="15.75" customHeight="1">
      <c r="A545" s="6"/>
      <c r="B545" s="6"/>
      <c r="C545" s="6"/>
      <c r="D545" s="6"/>
      <c r="E545" s="6"/>
      <c r="F545" s="128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128"/>
      <c r="T545" s="128"/>
      <c r="U545" s="6"/>
      <c r="V545" s="128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</row>
    <row r="546" spans="1:48" ht="15.75" customHeight="1">
      <c r="A546" s="6"/>
      <c r="B546" s="6"/>
      <c r="C546" s="6"/>
      <c r="D546" s="6"/>
      <c r="E546" s="6"/>
      <c r="F546" s="128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128"/>
      <c r="T546" s="128"/>
      <c r="U546" s="6"/>
      <c r="V546" s="128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</row>
    <row r="547" spans="1:48" ht="15.75" customHeight="1">
      <c r="A547" s="6"/>
      <c r="B547" s="6"/>
      <c r="C547" s="6"/>
      <c r="D547" s="6"/>
      <c r="E547" s="6"/>
      <c r="F547" s="128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128"/>
      <c r="T547" s="128"/>
      <c r="U547" s="6"/>
      <c r="V547" s="128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</row>
    <row r="548" spans="1:48" ht="15.75" customHeight="1">
      <c r="A548" s="6"/>
      <c r="B548" s="6"/>
      <c r="C548" s="6"/>
      <c r="D548" s="6"/>
      <c r="E548" s="6"/>
      <c r="F548" s="128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128"/>
      <c r="T548" s="128"/>
      <c r="U548" s="6"/>
      <c r="V548" s="128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</row>
    <row r="549" spans="1:48" ht="15.75" customHeight="1">
      <c r="A549" s="6"/>
      <c r="B549" s="6"/>
      <c r="C549" s="6"/>
      <c r="D549" s="6"/>
      <c r="E549" s="6"/>
      <c r="F549" s="128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128"/>
      <c r="T549" s="128"/>
      <c r="U549" s="6"/>
      <c r="V549" s="128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</row>
    <row r="550" spans="1:48" ht="15.75" customHeight="1">
      <c r="A550" s="6"/>
      <c r="B550" s="6"/>
      <c r="C550" s="6"/>
      <c r="D550" s="6"/>
      <c r="E550" s="6"/>
      <c r="F550" s="128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128"/>
      <c r="T550" s="128"/>
      <c r="U550" s="6"/>
      <c r="V550" s="128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</row>
    <row r="551" spans="1:48" ht="15.75" customHeight="1">
      <c r="A551" s="6"/>
      <c r="B551" s="6"/>
      <c r="C551" s="6"/>
      <c r="D551" s="6"/>
      <c r="E551" s="6"/>
      <c r="F551" s="128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128"/>
      <c r="T551" s="128"/>
      <c r="U551" s="6"/>
      <c r="V551" s="128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</row>
    <row r="552" spans="1:48" ht="15.75" customHeight="1">
      <c r="A552" s="6"/>
      <c r="B552" s="6"/>
      <c r="C552" s="6"/>
      <c r="D552" s="6"/>
      <c r="E552" s="6"/>
      <c r="F552" s="128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128"/>
      <c r="T552" s="128"/>
      <c r="U552" s="6"/>
      <c r="V552" s="128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</row>
    <row r="553" spans="1:48" ht="15.75" customHeight="1">
      <c r="A553" s="6"/>
      <c r="B553" s="6"/>
      <c r="C553" s="6"/>
      <c r="D553" s="6"/>
      <c r="E553" s="6"/>
      <c r="F553" s="128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128"/>
      <c r="T553" s="128"/>
      <c r="U553" s="6"/>
      <c r="V553" s="128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</row>
    <row r="554" spans="1:48" ht="15.75" customHeight="1">
      <c r="A554" s="6"/>
      <c r="B554" s="6"/>
      <c r="C554" s="6"/>
      <c r="D554" s="6"/>
      <c r="E554" s="6"/>
      <c r="F554" s="128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128"/>
      <c r="T554" s="128"/>
      <c r="U554" s="6"/>
      <c r="V554" s="128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</row>
    <row r="555" spans="1:48" ht="15.75" customHeight="1">
      <c r="A555" s="6"/>
      <c r="B555" s="6"/>
      <c r="C555" s="6"/>
      <c r="D555" s="6"/>
      <c r="E555" s="6"/>
      <c r="F555" s="128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128"/>
      <c r="T555" s="128"/>
      <c r="U555" s="6"/>
      <c r="V555" s="128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</row>
    <row r="556" spans="1:48" ht="15.75" customHeight="1">
      <c r="A556" s="6"/>
      <c r="B556" s="6"/>
      <c r="C556" s="6"/>
      <c r="D556" s="6"/>
      <c r="E556" s="6"/>
      <c r="F556" s="128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128"/>
      <c r="T556" s="128"/>
      <c r="U556" s="6"/>
      <c r="V556" s="128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</row>
    <row r="557" spans="1:48" ht="15.75" customHeight="1">
      <c r="A557" s="6"/>
      <c r="B557" s="6"/>
      <c r="C557" s="6"/>
      <c r="D557" s="6"/>
      <c r="E557" s="6"/>
      <c r="F557" s="128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128"/>
      <c r="T557" s="128"/>
      <c r="U557" s="6"/>
      <c r="V557" s="128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</row>
    <row r="558" spans="1:48" ht="15.75" customHeight="1">
      <c r="A558" s="6"/>
      <c r="B558" s="6"/>
      <c r="C558" s="6"/>
      <c r="D558" s="6"/>
      <c r="E558" s="6"/>
      <c r="F558" s="128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128"/>
      <c r="T558" s="128"/>
      <c r="U558" s="6"/>
      <c r="V558" s="128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</row>
    <row r="559" spans="1:48" ht="15.75" customHeight="1">
      <c r="A559" s="6"/>
      <c r="B559" s="6"/>
      <c r="C559" s="6"/>
      <c r="D559" s="6"/>
      <c r="E559" s="6"/>
      <c r="F559" s="128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128"/>
      <c r="T559" s="128"/>
      <c r="U559" s="6"/>
      <c r="V559" s="128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</row>
    <row r="560" spans="1:48" ht="15.75" customHeight="1">
      <c r="A560" s="6"/>
      <c r="B560" s="6"/>
      <c r="C560" s="6"/>
      <c r="D560" s="6"/>
      <c r="E560" s="6"/>
      <c r="F560" s="128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128"/>
      <c r="T560" s="128"/>
      <c r="U560" s="6"/>
      <c r="V560" s="128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</row>
    <row r="561" spans="1:48" ht="15.75" customHeight="1">
      <c r="A561" s="6"/>
      <c r="B561" s="6"/>
      <c r="C561" s="6"/>
      <c r="D561" s="6"/>
      <c r="E561" s="6"/>
      <c r="F561" s="128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128"/>
      <c r="T561" s="128"/>
      <c r="U561" s="6"/>
      <c r="V561" s="128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</row>
    <row r="562" spans="1:48" ht="15.75" customHeight="1">
      <c r="A562" s="6"/>
      <c r="B562" s="6"/>
      <c r="C562" s="6"/>
      <c r="D562" s="6"/>
      <c r="E562" s="6"/>
      <c r="F562" s="128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128"/>
      <c r="T562" s="128"/>
      <c r="U562" s="6"/>
      <c r="V562" s="128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</row>
    <row r="563" spans="1:48" ht="15.75" customHeight="1">
      <c r="A563" s="6"/>
      <c r="B563" s="6"/>
      <c r="C563" s="6"/>
      <c r="D563" s="6"/>
      <c r="E563" s="6"/>
      <c r="F563" s="128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128"/>
      <c r="T563" s="128"/>
      <c r="U563" s="6"/>
      <c r="V563" s="128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</row>
    <row r="564" spans="1:48" ht="15.75" customHeight="1">
      <c r="A564" s="6"/>
      <c r="B564" s="6"/>
      <c r="C564" s="6"/>
      <c r="D564" s="6"/>
      <c r="E564" s="6"/>
      <c r="F564" s="128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128"/>
      <c r="T564" s="128"/>
      <c r="U564" s="6"/>
      <c r="V564" s="128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</row>
    <row r="565" spans="1:48" ht="15.75" customHeight="1">
      <c r="A565" s="6"/>
      <c r="B565" s="6"/>
      <c r="C565" s="6"/>
      <c r="D565" s="6"/>
      <c r="E565" s="6"/>
      <c r="F565" s="128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128"/>
      <c r="T565" s="128"/>
      <c r="U565" s="6"/>
      <c r="V565" s="128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</row>
    <row r="566" spans="1:48" ht="15.75" customHeight="1">
      <c r="A566" s="6"/>
      <c r="B566" s="6"/>
      <c r="C566" s="6"/>
      <c r="D566" s="6"/>
      <c r="E566" s="6"/>
      <c r="F566" s="128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128"/>
      <c r="T566" s="128"/>
      <c r="U566" s="6"/>
      <c r="V566" s="128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</row>
    <row r="567" spans="1:48" ht="15.75" customHeight="1">
      <c r="A567" s="6"/>
      <c r="B567" s="6"/>
      <c r="C567" s="6"/>
      <c r="D567" s="6"/>
      <c r="E567" s="6"/>
      <c r="F567" s="128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128"/>
      <c r="T567" s="128"/>
      <c r="U567" s="6"/>
      <c r="V567" s="128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</row>
    <row r="568" spans="1:48" ht="15.75" customHeight="1">
      <c r="A568" s="6"/>
      <c r="B568" s="6"/>
      <c r="C568" s="6"/>
      <c r="D568" s="6"/>
      <c r="E568" s="6"/>
      <c r="F568" s="128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128"/>
      <c r="T568" s="128"/>
      <c r="U568" s="6"/>
      <c r="V568" s="128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</row>
    <row r="569" spans="1:48" ht="15.75" customHeight="1">
      <c r="A569" s="6"/>
      <c r="B569" s="6"/>
      <c r="C569" s="6"/>
      <c r="D569" s="6"/>
      <c r="E569" s="6"/>
      <c r="F569" s="128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128"/>
      <c r="T569" s="128"/>
      <c r="U569" s="6"/>
      <c r="V569" s="128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</row>
    <row r="570" spans="1:48" ht="15.75" customHeight="1">
      <c r="A570" s="6"/>
      <c r="B570" s="6"/>
      <c r="C570" s="6"/>
      <c r="D570" s="6"/>
      <c r="E570" s="6"/>
      <c r="F570" s="128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128"/>
      <c r="T570" s="128"/>
      <c r="U570" s="6"/>
      <c r="V570" s="128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</row>
    <row r="571" spans="1:48" ht="15.75" customHeight="1">
      <c r="A571" s="6"/>
      <c r="B571" s="6"/>
      <c r="C571" s="6"/>
      <c r="D571" s="6"/>
      <c r="E571" s="6"/>
      <c r="F571" s="128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128"/>
      <c r="T571" s="128"/>
      <c r="U571" s="6"/>
      <c r="V571" s="128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</row>
    <row r="572" spans="1:48" ht="15.75" customHeight="1">
      <c r="A572" s="6"/>
      <c r="B572" s="6"/>
      <c r="C572" s="6"/>
      <c r="D572" s="6"/>
      <c r="E572" s="6"/>
      <c r="F572" s="128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128"/>
      <c r="T572" s="128"/>
      <c r="U572" s="6"/>
      <c r="V572" s="128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</row>
    <row r="573" spans="1:48" ht="15.75" customHeight="1">
      <c r="A573" s="6"/>
      <c r="B573" s="6"/>
      <c r="C573" s="6"/>
      <c r="D573" s="6"/>
      <c r="E573" s="6"/>
      <c r="F573" s="128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128"/>
      <c r="T573" s="128"/>
      <c r="U573" s="6"/>
      <c r="V573" s="128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</row>
    <row r="574" spans="1:48" ht="15.75" customHeight="1">
      <c r="A574" s="6"/>
      <c r="B574" s="6"/>
      <c r="C574" s="6"/>
      <c r="D574" s="6"/>
      <c r="E574" s="6"/>
      <c r="F574" s="128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128"/>
      <c r="T574" s="128"/>
      <c r="U574" s="6"/>
      <c r="V574" s="128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</row>
    <row r="575" spans="1:48" ht="15.75" customHeight="1">
      <c r="A575" s="6"/>
      <c r="B575" s="6"/>
      <c r="C575" s="6"/>
      <c r="D575" s="6"/>
      <c r="E575" s="6"/>
      <c r="F575" s="128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128"/>
      <c r="T575" s="128"/>
      <c r="U575" s="6"/>
      <c r="V575" s="128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</row>
    <row r="576" spans="1:48" ht="15.75" customHeight="1">
      <c r="A576" s="6"/>
      <c r="B576" s="6"/>
      <c r="C576" s="6"/>
      <c r="D576" s="6"/>
      <c r="E576" s="6"/>
      <c r="F576" s="128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128"/>
      <c r="T576" s="128"/>
      <c r="U576" s="6"/>
      <c r="V576" s="128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</row>
    <row r="577" spans="1:48" ht="15.75" customHeight="1">
      <c r="A577" s="6"/>
      <c r="B577" s="6"/>
      <c r="C577" s="6"/>
      <c r="D577" s="6"/>
      <c r="E577" s="6"/>
      <c r="F577" s="128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128"/>
      <c r="T577" s="128"/>
      <c r="U577" s="6"/>
      <c r="V577" s="128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</row>
    <row r="578" spans="1:48" ht="15.75" customHeight="1">
      <c r="A578" s="6"/>
      <c r="B578" s="6"/>
      <c r="C578" s="6"/>
      <c r="D578" s="6"/>
      <c r="E578" s="6"/>
      <c r="F578" s="128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128"/>
      <c r="T578" s="128"/>
      <c r="U578" s="6"/>
      <c r="V578" s="128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</row>
    <row r="579" spans="1:48" ht="15.75" customHeight="1">
      <c r="A579" s="6"/>
      <c r="B579" s="6"/>
      <c r="C579" s="6"/>
      <c r="D579" s="6"/>
      <c r="E579" s="6"/>
      <c r="F579" s="128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128"/>
      <c r="T579" s="128"/>
      <c r="U579" s="6"/>
      <c r="V579" s="128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</row>
    <row r="580" spans="1:48" ht="15.75" customHeight="1">
      <c r="A580" s="6"/>
      <c r="B580" s="6"/>
      <c r="C580" s="6"/>
      <c r="D580" s="6"/>
      <c r="E580" s="6"/>
      <c r="F580" s="128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128"/>
      <c r="T580" s="128"/>
      <c r="U580" s="6"/>
      <c r="V580" s="128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</row>
    <row r="581" spans="1:48" ht="15.75" customHeight="1">
      <c r="A581" s="6"/>
      <c r="B581" s="6"/>
      <c r="C581" s="6"/>
      <c r="D581" s="6"/>
      <c r="E581" s="6"/>
      <c r="F581" s="128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128"/>
      <c r="T581" s="128"/>
      <c r="U581" s="6"/>
      <c r="V581" s="128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</row>
    <row r="582" spans="1:48" ht="15.75" customHeight="1">
      <c r="A582" s="6"/>
      <c r="B582" s="6"/>
      <c r="C582" s="6"/>
      <c r="D582" s="6"/>
      <c r="E582" s="6"/>
      <c r="F582" s="128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128"/>
      <c r="T582" s="128"/>
      <c r="U582" s="6"/>
      <c r="V582" s="128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</row>
    <row r="583" spans="1:48" ht="15.75" customHeight="1">
      <c r="A583" s="6"/>
      <c r="B583" s="6"/>
      <c r="C583" s="6"/>
      <c r="D583" s="6"/>
      <c r="E583" s="6"/>
      <c r="F583" s="128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128"/>
      <c r="T583" s="128"/>
      <c r="U583" s="6"/>
      <c r="V583" s="128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</row>
    <row r="584" spans="1:48" ht="15.75" customHeight="1">
      <c r="A584" s="6"/>
      <c r="B584" s="6"/>
      <c r="C584" s="6"/>
      <c r="D584" s="6"/>
      <c r="E584" s="6"/>
      <c r="F584" s="128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128"/>
      <c r="T584" s="128"/>
      <c r="U584" s="6"/>
      <c r="V584" s="128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</row>
    <row r="585" spans="1:48" ht="15.75" customHeight="1">
      <c r="A585" s="6"/>
      <c r="B585" s="6"/>
      <c r="C585" s="6"/>
      <c r="D585" s="6"/>
      <c r="E585" s="6"/>
      <c r="F585" s="128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128"/>
      <c r="T585" s="128"/>
      <c r="U585" s="6"/>
      <c r="V585" s="128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</row>
    <row r="586" spans="1:48" ht="15.75" customHeight="1">
      <c r="A586" s="6"/>
      <c r="B586" s="6"/>
      <c r="C586" s="6"/>
      <c r="D586" s="6"/>
      <c r="E586" s="6"/>
      <c r="F586" s="128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128"/>
      <c r="T586" s="128"/>
      <c r="U586" s="6"/>
      <c r="V586" s="128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</row>
    <row r="587" spans="1:48" ht="15.75" customHeight="1">
      <c r="A587" s="6"/>
      <c r="B587" s="6"/>
      <c r="C587" s="6"/>
      <c r="D587" s="6"/>
      <c r="E587" s="6"/>
      <c r="F587" s="128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128"/>
      <c r="T587" s="128"/>
      <c r="U587" s="6"/>
      <c r="V587" s="128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</row>
    <row r="588" spans="1:48" ht="15.75" customHeight="1">
      <c r="A588" s="6"/>
      <c r="B588" s="6"/>
      <c r="C588" s="6"/>
      <c r="D588" s="6"/>
      <c r="E588" s="6"/>
      <c r="F588" s="128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128"/>
      <c r="T588" s="128"/>
      <c r="U588" s="6"/>
      <c r="V588" s="128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</row>
    <row r="589" spans="1:48" ht="15.75" customHeight="1">
      <c r="A589" s="6"/>
      <c r="B589" s="6"/>
      <c r="C589" s="6"/>
      <c r="D589" s="6"/>
      <c r="E589" s="6"/>
      <c r="F589" s="128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128"/>
      <c r="T589" s="128"/>
      <c r="U589" s="6"/>
      <c r="V589" s="128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</row>
    <row r="590" spans="1:48" ht="15.75" customHeight="1">
      <c r="A590" s="6"/>
      <c r="B590" s="6"/>
      <c r="C590" s="6"/>
      <c r="D590" s="6"/>
      <c r="E590" s="6"/>
      <c r="F590" s="128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128"/>
      <c r="T590" s="128"/>
      <c r="U590" s="6"/>
      <c r="V590" s="128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</row>
    <row r="591" spans="1:48" ht="15.75" customHeight="1">
      <c r="A591" s="6"/>
      <c r="B591" s="6"/>
      <c r="C591" s="6"/>
      <c r="D591" s="6"/>
      <c r="E591" s="6"/>
      <c r="F591" s="128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128"/>
      <c r="T591" s="128"/>
      <c r="U591" s="6"/>
      <c r="V591" s="128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</row>
    <row r="592" spans="1:48" ht="15.75" customHeight="1">
      <c r="A592" s="6"/>
      <c r="B592" s="6"/>
      <c r="C592" s="6"/>
      <c r="D592" s="6"/>
      <c r="E592" s="6"/>
      <c r="F592" s="128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128"/>
      <c r="T592" s="128"/>
      <c r="U592" s="6"/>
      <c r="V592" s="128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</row>
    <row r="593" spans="1:48" ht="15.75" customHeight="1">
      <c r="A593" s="6"/>
      <c r="B593" s="6"/>
      <c r="C593" s="6"/>
      <c r="D593" s="6"/>
      <c r="E593" s="6"/>
      <c r="F593" s="128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128"/>
      <c r="T593" s="128"/>
      <c r="U593" s="6"/>
      <c r="V593" s="128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</row>
    <row r="594" spans="1:48" ht="15.75" customHeight="1">
      <c r="A594" s="6"/>
      <c r="B594" s="6"/>
      <c r="C594" s="6"/>
      <c r="D594" s="6"/>
      <c r="E594" s="6"/>
      <c r="F594" s="128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128"/>
      <c r="T594" s="128"/>
      <c r="U594" s="6"/>
      <c r="V594" s="128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</row>
    <row r="595" spans="1:48" ht="15.75" customHeight="1">
      <c r="A595" s="6"/>
      <c r="B595" s="6"/>
      <c r="C595" s="6"/>
      <c r="D595" s="6"/>
      <c r="E595" s="6"/>
      <c r="F595" s="128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128"/>
      <c r="T595" s="128"/>
      <c r="U595" s="6"/>
      <c r="V595" s="128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</row>
    <row r="596" spans="1:48" ht="15.75" customHeight="1">
      <c r="A596" s="6"/>
      <c r="B596" s="6"/>
      <c r="C596" s="6"/>
      <c r="D596" s="6"/>
      <c r="E596" s="6"/>
      <c r="F596" s="128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128"/>
      <c r="T596" s="128"/>
      <c r="U596" s="6"/>
      <c r="V596" s="128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</row>
    <row r="597" spans="1:48" ht="15.75" customHeight="1">
      <c r="A597" s="6"/>
      <c r="B597" s="6"/>
      <c r="C597" s="6"/>
      <c r="D597" s="6"/>
      <c r="E597" s="6"/>
      <c r="F597" s="128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128"/>
      <c r="T597" s="128"/>
      <c r="U597" s="6"/>
      <c r="V597" s="128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</row>
    <row r="598" spans="1:48" ht="15.75" customHeight="1">
      <c r="A598" s="6"/>
      <c r="B598" s="6"/>
      <c r="C598" s="6"/>
      <c r="D598" s="6"/>
      <c r="E598" s="6"/>
      <c r="F598" s="128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128"/>
      <c r="T598" s="128"/>
      <c r="U598" s="6"/>
      <c r="V598" s="128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</row>
    <row r="599" spans="1:48" ht="15.75" customHeight="1">
      <c r="A599" s="6"/>
      <c r="B599" s="6"/>
      <c r="C599" s="6"/>
      <c r="D599" s="6"/>
      <c r="E599" s="6"/>
      <c r="F599" s="128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128"/>
      <c r="T599" s="128"/>
      <c r="U599" s="6"/>
      <c r="V599" s="128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</row>
    <row r="600" spans="1:48" ht="15.75" customHeight="1">
      <c r="A600" s="6"/>
      <c r="B600" s="6"/>
      <c r="C600" s="6"/>
      <c r="D600" s="6"/>
      <c r="E600" s="6"/>
      <c r="F600" s="128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128"/>
      <c r="T600" s="128"/>
      <c r="U600" s="6"/>
      <c r="V600" s="128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</row>
    <row r="601" spans="1:48" ht="15.75" customHeight="1">
      <c r="A601" s="6"/>
      <c r="B601" s="6"/>
      <c r="C601" s="6"/>
      <c r="D601" s="6"/>
      <c r="E601" s="6"/>
      <c r="F601" s="128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128"/>
      <c r="T601" s="128"/>
      <c r="U601" s="6"/>
      <c r="V601" s="128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</row>
    <row r="602" spans="1:48" ht="15.75" customHeight="1">
      <c r="A602" s="6"/>
      <c r="B602" s="6"/>
      <c r="C602" s="6"/>
      <c r="D602" s="6"/>
      <c r="E602" s="6"/>
      <c r="F602" s="128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128"/>
      <c r="T602" s="128"/>
      <c r="U602" s="6"/>
      <c r="V602" s="128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</row>
    <row r="603" spans="1:48" ht="15.75" customHeight="1">
      <c r="A603" s="6"/>
      <c r="B603" s="6"/>
      <c r="C603" s="6"/>
      <c r="D603" s="6"/>
      <c r="E603" s="6"/>
      <c r="F603" s="128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128"/>
      <c r="T603" s="128"/>
      <c r="U603" s="6"/>
      <c r="V603" s="128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</row>
    <row r="604" spans="1:48" ht="15.75" customHeight="1">
      <c r="A604" s="6"/>
      <c r="B604" s="6"/>
      <c r="C604" s="6"/>
      <c r="D604" s="6"/>
      <c r="E604" s="6"/>
      <c r="F604" s="128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128"/>
      <c r="T604" s="128"/>
      <c r="U604" s="6"/>
      <c r="V604" s="128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</row>
    <row r="605" spans="1:48" ht="15.75" customHeight="1">
      <c r="A605" s="6"/>
      <c r="B605" s="6"/>
      <c r="C605" s="6"/>
      <c r="D605" s="6"/>
      <c r="E605" s="6"/>
      <c r="F605" s="128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128"/>
      <c r="T605" s="128"/>
      <c r="U605" s="6"/>
      <c r="V605" s="128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</row>
    <row r="606" spans="1:48" ht="15.75" customHeight="1">
      <c r="A606" s="6"/>
      <c r="B606" s="6"/>
      <c r="C606" s="6"/>
      <c r="D606" s="6"/>
      <c r="E606" s="6"/>
      <c r="F606" s="128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128"/>
      <c r="T606" s="128"/>
      <c r="U606" s="6"/>
      <c r="V606" s="128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</row>
    <row r="607" spans="1:48" ht="15.75" customHeight="1">
      <c r="A607" s="6"/>
      <c r="B607" s="6"/>
      <c r="C607" s="6"/>
      <c r="D607" s="6"/>
      <c r="E607" s="6"/>
      <c r="F607" s="128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128"/>
      <c r="T607" s="128"/>
      <c r="U607" s="6"/>
      <c r="V607" s="128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</row>
    <row r="608" spans="1:48" ht="15.75" customHeight="1">
      <c r="A608" s="6"/>
      <c r="B608" s="6"/>
      <c r="C608" s="6"/>
      <c r="D608" s="6"/>
      <c r="E608" s="6"/>
      <c r="F608" s="128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128"/>
      <c r="T608" s="128"/>
      <c r="U608" s="6"/>
      <c r="V608" s="128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</row>
    <row r="609" spans="1:48" ht="15.75" customHeight="1">
      <c r="A609" s="6"/>
      <c r="B609" s="6"/>
      <c r="C609" s="6"/>
      <c r="D609" s="6"/>
      <c r="E609" s="6"/>
      <c r="F609" s="128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128"/>
      <c r="T609" s="128"/>
      <c r="U609" s="6"/>
      <c r="V609" s="128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</row>
    <row r="610" spans="1:48" ht="15.75" customHeight="1">
      <c r="A610" s="6"/>
      <c r="B610" s="6"/>
      <c r="C610" s="6"/>
      <c r="D610" s="6"/>
      <c r="E610" s="6"/>
      <c r="F610" s="128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128"/>
      <c r="T610" s="128"/>
      <c r="U610" s="6"/>
      <c r="V610" s="128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</row>
    <row r="611" spans="1:48" ht="15.75" customHeight="1">
      <c r="A611" s="6"/>
      <c r="B611" s="6"/>
      <c r="C611" s="6"/>
      <c r="D611" s="6"/>
      <c r="E611" s="6"/>
      <c r="F611" s="128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128"/>
      <c r="T611" s="128"/>
      <c r="U611" s="6"/>
      <c r="V611" s="128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</row>
    <row r="612" spans="1:48" ht="15.75" customHeight="1">
      <c r="A612" s="6"/>
      <c r="B612" s="6"/>
      <c r="C612" s="6"/>
      <c r="D612" s="6"/>
      <c r="E612" s="6"/>
      <c r="F612" s="128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128"/>
      <c r="T612" s="128"/>
      <c r="U612" s="6"/>
      <c r="V612" s="128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</row>
    <row r="613" spans="1:48" ht="15.75" customHeight="1">
      <c r="A613" s="6"/>
      <c r="B613" s="6"/>
      <c r="C613" s="6"/>
      <c r="D613" s="6"/>
      <c r="E613" s="6"/>
      <c r="F613" s="128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128"/>
      <c r="T613" s="128"/>
      <c r="U613" s="6"/>
      <c r="V613" s="128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</row>
    <row r="614" spans="1:48" ht="15.75" customHeight="1">
      <c r="A614" s="6"/>
      <c r="B614" s="6"/>
      <c r="C614" s="6"/>
      <c r="D614" s="6"/>
      <c r="E614" s="6"/>
      <c r="F614" s="128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128"/>
      <c r="T614" s="128"/>
      <c r="U614" s="6"/>
      <c r="V614" s="128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</row>
    <row r="615" spans="1:48" ht="15.75" customHeight="1">
      <c r="A615" s="6"/>
      <c r="B615" s="6"/>
      <c r="C615" s="6"/>
      <c r="D615" s="6"/>
      <c r="E615" s="6"/>
      <c r="F615" s="128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128"/>
      <c r="T615" s="128"/>
      <c r="U615" s="6"/>
      <c r="V615" s="128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</row>
    <row r="616" spans="1:48" ht="15.75" customHeight="1">
      <c r="A616" s="6"/>
      <c r="B616" s="6"/>
      <c r="C616" s="6"/>
      <c r="D616" s="6"/>
      <c r="E616" s="6"/>
      <c r="F616" s="128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128"/>
      <c r="T616" s="128"/>
      <c r="U616" s="6"/>
      <c r="V616" s="128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</row>
    <row r="617" spans="1:48" ht="15.75" customHeight="1">
      <c r="A617" s="6"/>
      <c r="B617" s="6"/>
      <c r="C617" s="6"/>
      <c r="D617" s="6"/>
      <c r="E617" s="6"/>
      <c r="F617" s="128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128"/>
      <c r="T617" s="128"/>
      <c r="U617" s="6"/>
      <c r="V617" s="128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</row>
    <row r="618" spans="1:48" ht="15.75" customHeight="1">
      <c r="A618" s="6"/>
      <c r="B618" s="6"/>
      <c r="C618" s="6"/>
      <c r="D618" s="6"/>
      <c r="E618" s="6"/>
      <c r="F618" s="128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128"/>
      <c r="T618" s="128"/>
      <c r="U618" s="6"/>
      <c r="V618" s="128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</row>
    <row r="619" spans="1:48" ht="15.75" customHeight="1">
      <c r="A619" s="6"/>
      <c r="B619" s="6"/>
      <c r="C619" s="6"/>
      <c r="D619" s="6"/>
      <c r="E619" s="6"/>
      <c r="F619" s="128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128"/>
      <c r="T619" s="128"/>
      <c r="U619" s="6"/>
      <c r="V619" s="128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</row>
    <row r="620" spans="1:48" ht="15.75" customHeight="1">
      <c r="A620" s="6"/>
      <c r="B620" s="6"/>
      <c r="C620" s="6"/>
      <c r="D620" s="6"/>
      <c r="E620" s="6"/>
      <c r="F620" s="128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128"/>
      <c r="T620" s="128"/>
      <c r="U620" s="6"/>
      <c r="V620" s="128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</row>
    <row r="621" spans="1:48" ht="15.75" customHeight="1">
      <c r="A621" s="6"/>
      <c r="B621" s="6"/>
      <c r="C621" s="6"/>
      <c r="D621" s="6"/>
      <c r="E621" s="6"/>
      <c r="F621" s="128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128"/>
      <c r="T621" s="128"/>
      <c r="U621" s="6"/>
      <c r="V621" s="128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</row>
    <row r="622" spans="1:48" ht="15.75" customHeight="1">
      <c r="A622" s="6"/>
      <c r="B622" s="6"/>
      <c r="C622" s="6"/>
      <c r="D622" s="6"/>
      <c r="E622" s="6"/>
      <c r="F622" s="128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128"/>
      <c r="T622" s="128"/>
      <c r="U622" s="6"/>
      <c r="V622" s="128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</row>
    <row r="623" spans="1:48" ht="15.75" customHeight="1">
      <c r="A623" s="6"/>
      <c r="B623" s="6"/>
      <c r="C623" s="6"/>
      <c r="D623" s="6"/>
      <c r="E623" s="6"/>
      <c r="F623" s="128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128"/>
      <c r="T623" s="128"/>
      <c r="U623" s="6"/>
      <c r="V623" s="128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</row>
    <row r="624" spans="1:48" ht="15.75" customHeight="1">
      <c r="A624" s="6"/>
      <c r="B624" s="6"/>
      <c r="C624" s="6"/>
      <c r="D624" s="6"/>
      <c r="E624" s="6"/>
      <c r="F624" s="128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128"/>
      <c r="T624" s="128"/>
      <c r="U624" s="6"/>
      <c r="V624" s="128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</row>
    <row r="625" spans="1:48" ht="15.75" customHeight="1">
      <c r="A625" s="6"/>
      <c r="B625" s="6"/>
      <c r="C625" s="6"/>
      <c r="D625" s="6"/>
      <c r="E625" s="6"/>
      <c r="F625" s="128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128"/>
      <c r="T625" s="128"/>
      <c r="U625" s="6"/>
      <c r="V625" s="128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</row>
    <row r="626" spans="1:48" ht="15.75" customHeight="1">
      <c r="A626" s="6"/>
      <c r="B626" s="6"/>
      <c r="C626" s="6"/>
      <c r="D626" s="6"/>
      <c r="E626" s="6"/>
      <c r="F626" s="128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128"/>
      <c r="T626" s="128"/>
      <c r="U626" s="6"/>
      <c r="V626" s="128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</row>
    <row r="627" spans="1:48" ht="15.75" customHeight="1">
      <c r="A627" s="6"/>
      <c r="B627" s="6"/>
      <c r="C627" s="6"/>
      <c r="D627" s="6"/>
      <c r="E627" s="6"/>
      <c r="F627" s="128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128"/>
      <c r="T627" s="128"/>
      <c r="U627" s="6"/>
      <c r="V627" s="128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</row>
    <row r="628" spans="1:48" ht="15.75" customHeight="1">
      <c r="A628" s="6"/>
      <c r="B628" s="6"/>
      <c r="C628" s="6"/>
      <c r="D628" s="6"/>
      <c r="E628" s="6"/>
      <c r="F628" s="128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128"/>
      <c r="T628" s="128"/>
      <c r="U628" s="6"/>
      <c r="V628" s="128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</row>
    <row r="629" spans="1:48" ht="15.75" customHeight="1">
      <c r="A629" s="6"/>
      <c r="B629" s="6"/>
      <c r="C629" s="6"/>
      <c r="D629" s="6"/>
      <c r="E629" s="6"/>
      <c r="F629" s="128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128"/>
      <c r="T629" s="128"/>
      <c r="U629" s="6"/>
      <c r="V629" s="128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</row>
    <row r="630" spans="1:48" ht="15.75" customHeight="1">
      <c r="A630" s="6"/>
      <c r="B630" s="6"/>
      <c r="C630" s="6"/>
      <c r="D630" s="6"/>
      <c r="E630" s="6"/>
      <c r="F630" s="128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128"/>
      <c r="T630" s="128"/>
      <c r="U630" s="6"/>
      <c r="V630" s="128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</row>
    <row r="631" spans="1:48" ht="15.75" customHeight="1">
      <c r="A631" s="6"/>
      <c r="B631" s="6"/>
      <c r="C631" s="6"/>
      <c r="D631" s="6"/>
      <c r="E631" s="6"/>
      <c r="F631" s="128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128"/>
      <c r="T631" s="128"/>
      <c r="U631" s="6"/>
      <c r="V631" s="128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</row>
    <row r="632" spans="1:48" ht="15.75" customHeight="1">
      <c r="A632" s="6"/>
      <c r="B632" s="6"/>
      <c r="C632" s="6"/>
      <c r="D632" s="6"/>
      <c r="E632" s="6"/>
      <c r="F632" s="128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128"/>
      <c r="T632" s="128"/>
      <c r="U632" s="6"/>
      <c r="V632" s="128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</row>
    <row r="633" spans="1:48" ht="15.75" customHeight="1">
      <c r="A633" s="6"/>
      <c r="B633" s="6"/>
      <c r="C633" s="6"/>
      <c r="D633" s="6"/>
      <c r="E633" s="6"/>
      <c r="F633" s="128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128"/>
      <c r="T633" s="128"/>
      <c r="U633" s="6"/>
      <c r="V633" s="128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</row>
    <row r="634" spans="1:48" ht="15.75" customHeight="1">
      <c r="A634" s="6"/>
      <c r="B634" s="6"/>
      <c r="C634" s="6"/>
      <c r="D634" s="6"/>
      <c r="E634" s="6"/>
      <c r="F634" s="128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128"/>
      <c r="T634" s="128"/>
      <c r="U634" s="6"/>
      <c r="V634" s="128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</row>
    <row r="635" spans="1:48" ht="15.75" customHeight="1">
      <c r="A635" s="6"/>
      <c r="B635" s="6"/>
      <c r="C635" s="6"/>
      <c r="D635" s="6"/>
      <c r="E635" s="6"/>
      <c r="F635" s="128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128"/>
      <c r="T635" s="128"/>
      <c r="U635" s="6"/>
      <c r="V635" s="128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</row>
    <row r="636" spans="1:48" ht="15.75" customHeight="1">
      <c r="A636" s="6"/>
      <c r="B636" s="6"/>
      <c r="C636" s="6"/>
      <c r="D636" s="6"/>
      <c r="E636" s="6"/>
      <c r="F636" s="128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128"/>
      <c r="T636" s="128"/>
      <c r="U636" s="6"/>
      <c r="V636" s="128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</row>
    <row r="637" spans="1:48" ht="15.75" customHeight="1">
      <c r="A637" s="6"/>
      <c r="B637" s="6"/>
      <c r="C637" s="6"/>
      <c r="D637" s="6"/>
      <c r="E637" s="6"/>
      <c r="F637" s="128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128"/>
      <c r="T637" s="128"/>
      <c r="U637" s="6"/>
      <c r="V637" s="128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</row>
    <row r="638" spans="1:48" ht="15.75" customHeight="1">
      <c r="A638" s="6"/>
      <c r="B638" s="6"/>
      <c r="C638" s="6"/>
      <c r="D638" s="6"/>
      <c r="E638" s="6"/>
      <c r="F638" s="128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128"/>
      <c r="T638" s="128"/>
      <c r="U638" s="6"/>
      <c r="V638" s="128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</row>
    <row r="639" spans="1:48" ht="15.75" customHeight="1">
      <c r="A639" s="6"/>
      <c r="B639" s="6"/>
      <c r="C639" s="6"/>
      <c r="D639" s="6"/>
      <c r="E639" s="6"/>
      <c r="F639" s="128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128"/>
      <c r="T639" s="128"/>
      <c r="U639" s="6"/>
      <c r="V639" s="128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</row>
    <row r="640" spans="1:48" ht="15.75" customHeight="1">
      <c r="A640" s="6"/>
      <c r="B640" s="6"/>
      <c r="C640" s="6"/>
      <c r="D640" s="6"/>
      <c r="E640" s="6"/>
      <c r="F640" s="128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128"/>
      <c r="T640" s="128"/>
      <c r="U640" s="6"/>
      <c r="V640" s="128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</row>
    <row r="641" spans="1:48" ht="15.75" customHeight="1">
      <c r="A641" s="6"/>
      <c r="B641" s="6"/>
      <c r="C641" s="6"/>
      <c r="D641" s="6"/>
      <c r="E641" s="6"/>
      <c r="F641" s="128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128"/>
      <c r="T641" s="128"/>
      <c r="U641" s="6"/>
      <c r="V641" s="128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</row>
    <row r="642" spans="1:48" ht="15.75" customHeight="1">
      <c r="A642" s="6"/>
      <c r="B642" s="6"/>
      <c r="C642" s="6"/>
      <c r="D642" s="6"/>
      <c r="E642" s="6"/>
      <c r="F642" s="128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128"/>
      <c r="T642" s="128"/>
      <c r="U642" s="6"/>
      <c r="V642" s="128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</row>
    <row r="643" spans="1:48" ht="15.75" customHeight="1">
      <c r="A643" s="6"/>
      <c r="B643" s="6"/>
      <c r="C643" s="6"/>
      <c r="D643" s="6"/>
      <c r="E643" s="6"/>
      <c r="F643" s="128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128"/>
      <c r="T643" s="128"/>
      <c r="U643" s="6"/>
      <c r="V643" s="128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</row>
    <row r="644" spans="1:48" ht="15.75" customHeight="1">
      <c r="A644" s="6"/>
      <c r="B644" s="6"/>
      <c r="C644" s="6"/>
      <c r="D644" s="6"/>
      <c r="E644" s="6"/>
      <c r="F644" s="128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128"/>
      <c r="T644" s="128"/>
      <c r="U644" s="6"/>
      <c r="V644" s="128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</row>
    <row r="645" spans="1:48" ht="15.75" customHeight="1">
      <c r="A645" s="6"/>
      <c r="B645" s="6"/>
      <c r="C645" s="6"/>
      <c r="D645" s="6"/>
      <c r="E645" s="6"/>
      <c r="F645" s="128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128"/>
      <c r="T645" s="128"/>
      <c r="U645" s="6"/>
      <c r="V645" s="128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</row>
    <row r="646" spans="1:48" ht="15.75" customHeight="1">
      <c r="A646" s="6"/>
      <c r="B646" s="6"/>
      <c r="C646" s="6"/>
      <c r="D646" s="6"/>
      <c r="E646" s="6"/>
      <c r="F646" s="128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128"/>
      <c r="T646" s="128"/>
      <c r="U646" s="6"/>
      <c r="V646" s="128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</row>
    <row r="647" spans="1:48" ht="15.75" customHeight="1">
      <c r="A647" s="6"/>
      <c r="B647" s="6"/>
      <c r="C647" s="6"/>
      <c r="D647" s="6"/>
      <c r="E647" s="6"/>
      <c r="F647" s="128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128"/>
      <c r="T647" s="128"/>
      <c r="U647" s="6"/>
      <c r="V647" s="128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</row>
    <row r="648" spans="1:48" ht="15.75" customHeight="1">
      <c r="A648" s="6"/>
      <c r="B648" s="6"/>
      <c r="C648" s="6"/>
      <c r="D648" s="6"/>
      <c r="E648" s="6"/>
      <c r="F648" s="128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128"/>
      <c r="T648" s="128"/>
      <c r="U648" s="6"/>
      <c r="V648" s="128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</row>
    <row r="649" spans="1:48" ht="15.75" customHeight="1">
      <c r="A649" s="6"/>
      <c r="B649" s="6"/>
      <c r="C649" s="6"/>
      <c r="D649" s="6"/>
      <c r="E649" s="6"/>
      <c r="F649" s="128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128"/>
      <c r="T649" s="128"/>
      <c r="U649" s="6"/>
      <c r="V649" s="128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</row>
    <row r="650" spans="1:48" ht="15.75" customHeight="1">
      <c r="A650" s="6"/>
      <c r="B650" s="6"/>
      <c r="C650" s="6"/>
      <c r="D650" s="6"/>
      <c r="E650" s="6"/>
      <c r="F650" s="128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128"/>
      <c r="T650" s="128"/>
      <c r="U650" s="6"/>
      <c r="V650" s="128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</row>
    <row r="651" spans="1:48" ht="15.75" customHeight="1">
      <c r="A651" s="6"/>
      <c r="B651" s="6"/>
      <c r="C651" s="6"/>
      <c r="D651" s="6"/>
      <c r="E651" s="6"/>
      <c r="F651" s="128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128"/>
      <c r="T651" s="128"/>
      <c r="U651" s="6"/>
      <c r="V651" s="128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</row>
    <row r="652" spans="1:48" ht="15.75" customHeight="1">
      <c r="A652" s="6"/>
      <c r="B652" s="6"/>
      <c r="C652" s="6"/>
      <c r="D652" s="6"/>
      <c r="E652" s="6"/>
      <c r="F652" s="128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128"/>
      <c r="T652" s="128"/>
      <c r="U652" s="6"/>
      <c r="V652" s="128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</row>
    <row r="653" spans="1:48" ht="15.75" customHeight="1">
      <c r="A653" s="6"/>
      <c r="B653" s="6"/>
      <c r="C653" s="6"/>
      <c r="D653" s="6"/>
      <c r="E653" s="6"/>
      <c r="F653" s="128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128"/>
      <c r="T653" s="128"/>
      <c r="U653" s="6"/>
      <c r="V653" s="128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</row>
    <row r="654" spans="1:48" ht="15.75" customHeight="1">
      <c r="A654" s="6"/>
      <c r="B654" s="6"/>
      <c r="C654" s="6"/>
      <c r="D654" s="6"/>
      <c r="E654" s="6"/>
      <c r="F654" s="128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128"/>
      <c r="T654" s="128"/>
      <c r="U654" s="6"/>
      <c r="V654" s="128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</row>
    <row r="655" spans="1:48" ht="15.75" customHeight="1">
      <c r="A655" s="6"/>
      <c r="B655" s="6"/>
      <c r="C655" s="6"/>
      <c r="D655" s="6"/>
      <c r="E655" s="6"/>
      <c r="F655" s="128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128"/>
      <c r="T655" s="128"/>
      <c r="U655" s="6"/>
      <c r="V655" s="128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</row>
    <row r="656" spans="1:48" ht="15.75" customHeight="1">
      <c r="A656" s="6"/>
      <c r="B656" s="6"/>
      <c r="C656" s="6"/>
      <c r="D656" s="6"/>
      <c r="E656" s="6"/>
      <c r="F656" s="128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128"/>
      <c r="T656" s="128"/>
      <c r="U656" s="6"/>
      <c r="V656" s="128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</row>
    <row r="657" spans="1:48" ht="15.75" customHeight="1">
      <c r="A657" s="6"/>
      <c r="B657" s="6"/>
      <c r="C657" s="6"/>
      <c r="D657" s="6"/>
      <c r="E657" s="6"/>
      <c r="F657" s="128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128"/>
      <c r="T657" s="128"/>
      <c r="U657" s="6"/>
      <c r="V657" s="128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</row>
    <row r="658" spans="1:48" ht="15.75" customHeight="1">
      <c r="A658" s="6"/>
      <c r="B658" s="6"/>
      <c r="C658" s="6"/>
      <c r="D658" s="6"/>
      <c r="E658" s="6"/>
      <c r="F658" s="128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128"/>
      <c r="T658" s="128"/>
      <c r="U658" s="6"/>
      <c r="V658" s="128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</row>
    <row r="659" spans="1:48" ht="15.75" customHeight="1">
      <c r="A659" s="6"/>
      <c r="B659" s="6"/>
      <c r="C659" s="6"/>
      <c r="D659" s="6"/>
      <c r="E659" s="6"/>
      <c r="F659" s="128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128"/>
      <c r="T659" s="128"/>
      <c r="U659" s="6"/>
      <c r="V659" s="128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</row>
    <row r="660" spans="1:48" ht="15.75" customHeight="1">
      <c r="A660" s="6"/>
      <c r="B660" s="6"/>
      <c r="C660" s="6"/>
      <c r="D660" s="6"/>
      <c r="E660" s="6"/>
      <c r="F660" s="128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128"/>
      <c r="T660" s="128"/>
      <c r="U660" s="6"/>
      <c r="V660" s="128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</row>
    <row r="661" spans="1:48" ht="15.75" customHeight="1">
      <c r="A661" s="6"/>
      <c r="B661" s="6"/>
      <c r="C661" s="6"/>
      <c r="D661" s="6"/>
      <c r="E661" s="6"/>
      <c r="F661" s="128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128"/>
      <c r="T661" s="128"/>
      <c r="U661" s="6"/>
      <c r="V661" s="128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</row>
    <row r="662" spans="1:48" ht="15.75" customHeight="1">
      <c r="A662" s="6"/>
      <c r="B662" s="6"/>
      <c r="C662" s="6"/>
      <c r="D662" s="6"/>
      <c r="E662" s="6"/>
      <c r="F662" s="128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128"/>
      <c r="T662" s="128"/>
      <c r="U662" s="6"/>
      <c r="V662" s="128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</row>
    <row r="663" spans="1:48" ht="15.75" customHeight="1">
      <c r="A663" s="6"/>
      <c r="B663" s="6"/>
      <c r="C663" s="6"/>
      <c r="D663" s="6"/>
      <c r="E663" s="6"/>
      <c r="F663" s="128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128"/>
      <c r="T663" s="128"/>
      <c r="U663" s="6"/>
      <c r="V663" s="128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</row>
    <row r="664" spans="1:48" ht="15.75" customHeight="1">
      <c r="A664" s="6"/>
      <c r="B664" s="6"/>
      <c r="C664" s="6"/>
      <c r="D664" s="6"/>
      <c r="E664" s="6"/>
      <c r="F664" s="128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128"/>
      <c r="T664" s="128"/>
      <c r="U664" s="6"/>
      <c r="V664" s="128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</row>
    <row r="665" spans="1:48" ht="15.75" customHeight="1">
      <c r="A665" s="6"/>
      <c r="B665" s="6"/>
      <c r="C665" s="6"/>
      <c r="D665" s="6"/>
      <c r="E665" s="6"/>
      <c r="F665" s="128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128"/>
      <c r="T665" s="128"/>
      <c r="U665" s="6"/>
      <c r="V665" s="128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</row>
    <row r="666" spans="1:48" ht="15.75" customHeight="1">
      <c r="A666" s="6"/>
      <c r="B666" s="6"/>
      <c r="C666" s="6"/>
      <c r="D666" s="6"/>
      <c r="E666" s="6"/>
      <c r="F666" s="128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128"/>
      <c r="T666" s="128"/>
      <c r="U666" s="6"/>
      <c r="V666" s="128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</row>
    <row r="667" spans="1:48" ht="15.75" customHeight="1">
      <c r="A667" s="6"/>
      <c r="B667" s="6"/>
      <c r="C667" s="6"/>
      <c r="D667" s="6"/>
      <c r="E667" s="6"/>
      <c r="F667" s="128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128"/>
      <c r="T667" s="128"/>
      <c r="U667" s="6"/>
      <c r="V667" s="128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</row>
    <row r="668" spans="1:48" ht="15.75" customHeight="1">
      <c r="A668" s="6"/>
      <c r="B668" s="6"/>
      <c r="C668" s="6"/>
      <c r="D668" s="6"/>
      <c r="E668" s="6"/>
      <c r="F668" s="128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128"/>
      <c r="T668" s="128"/>
      <c r="U668" s="6"/>
      <c r="V668" s="128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</row>
    <row r="669" spans="1:48" ht="15.75" customHeight="1">
      <c r="A669" s="6"/>
      <c r="B669" s="6"/>
      <c r="C669" s="6"/>
      <c r="D669" s="6"/>
      <c r="E669" s="6"/>
      <c r="F669" s="128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128"/>
      <c r="T669" s="128"/>
      <c r="U669" s="6"/>
      <c r="V669" s="128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</row>
    <row r="670" spans="1:48" ht="15.75" customHeight="1">
      <c r="A670" s="6"/>
      <c r="B670" s="6"/>
      <c r="C670" s="6"/>
      <c r="D670" s="6"/>
      <c r="E670" s="6"/>
      <c r="F670" s="128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128"/>
      <c r="T670" s="128"/>
      <c r="U670" s="6"/>
      <c r="V670" s="128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</row>
    <row r="671" spans="1:48" ht="15.75" customHeight="1">
      <c r="A671" s="6"/>
      <c r="B671" s="6"/>
      <c r="C671" s="6"/>
      <c r="D671" s="6"/>
      <c r="E671" s="6"/>
      <c r="F671" s="128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128"/>
      <c r="T671" s="128"/>
      <c r="U671" s="6"/>
      <c r="V671" s="128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</row>
    <row r="672" spans="1:48" ht="15.75" customHeight="1">
      <c r="A672" s="6"/>
      <c r="B672" s="6"/>
      <c r="C672" s="6"/>
      <c r="D672" s="6"/>
      <c r="E672" s="6"/>
      <c r="F672" s="128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128"/>
      <c r="T672" s="128"/>
      <c r="U672" s="6"/>
      <c r="V672" s="128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</row>
    <row r="673" spans="1:48" ht="15.75" customHeight="1">
      <c r="A673" s="6"/>
      <c r="B673" s="6"/>
      <c r="C673" s="6"/>
      <c r="D673" s="6"/>
      <c r="E673" s="6"/>
      <c r="F673" s="128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128"/>
      <c r="T673" s="128"/>
      <c r="U673" s="6"/>
      <c r="V673" s="128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</row>
    <row r="674" spans="1:48" ht="15.75" customHeight="1">
      <c r="A674" s="6"/>
      <c r="B674" s="6"/>
      <c r="C674" s="6"/>
      <c r="D674" s="6"/>
      <c r="E674" s="6"/>
      <c r="F674" s="128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128"/>
      <c r="T674" s="128"/>
      <c r="U674" s="6"/>
      <c r="V674" s="128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</row>
    <row r="675" spans="1:48" ht="15.75" customHeight="1">
      <c r="A675" s="6"/>
      <c r="B675" s="6"/>
      <c r="C675" s="6"/>
      <c r="D675" s="6"/>
      <c r="E675" s="6"/>
      <c r="F675" s="128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128"/>
      <c r="T675" s="128"/>
      <c r="U675" s="6"/>
      <c r="V675" s="128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</row>
    <row r="676" spans="1:48" ht="15.75" customHeight="1">
      <c r="A676" s="6"/>
      <c r="B676" s="6"/>
      <c r="C676" s="6"/>
      <c r="D676" s="6"/>
      <c r="E676" s="6"/>
      <c r="F676" s="128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128"/>
      <c r="T676" s="128"/>
      <c r="U676" s="6"/>
      <c r="V676" s="128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</row>
    <row r="677" spans="1:48" ht="15.75" customHeight="1">
      <c r="A677" s="6"/>
      <c r="B677" s="6"/>
      <c r="C677" s="6"/>
      <c r="D677" s="6"/>
      <c r="E677" s="6"/>
      <c r="F677" s="128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128"/>
      <c r="T677" s="128"/>
      <c r="U677" s="6"/>
      <c r="V677" s="128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</row>
    <row r="678" spans="1:48" ht="15.75" customHeight="1">
      <c r="A678" s="6"/>
      <c r="B678" s="6"/>
      <c r="C678" s="6"/>
      <c r="D678" s="6"/>
      <c r="E678" s="6"/>
      <c r="F678" s="128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128"/>
      <c r="T678" s="128"/>
      <c r="U678" s="6"/>
      <c r="V678" s="128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</row>
    <row r="679" spans="1:48" ht="15.75" customHeight="1">
      <c r="A679" s="6"/>
      <c r="B679" s="6"/>
      <c r="C679" s="6"/>
      <c r="D679" s="6"/>
      <c r="E679" s="6"/>
      <c r="F679" s="128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128"/>
      <c r="T679" s="128"/>
      <c r="U679" s="6"/>
      <c r="V679" s="128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</row>
    <row r="680" spans="1:48" ht="15.75" customHeight="1">
      <c r="A680" s="6"/>
      <c r="B680" s="6"/>
      <c r="C680" s="6"/>
      <c r="D680" s="6"/>
      <c r="E680" s="6"/>
      <c r="F680" s="128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128"/>
      <c r="T680" s="128"/>
      <c r="U680" s="6"/>
      <c r="V680" s="128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</row>
    <row r="681" spans="1:48" ht="15.75" customHeight="1">
      <c r="A681" s="6"/>
      <c r="B681" s="6"/>
      <c r="C681" s="6"/>
      <c r="D681" s="6"/>
      <c r="E681" s="6"/>
      <c r="F681" s="128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128"/>
      <c r="T681" s="128"/>
      <c r="U681" s="6"/>
      <c r="V681" s="128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</row>
    <row r="682" spans="1:48" ht="15.75" customHeight="1">
      <c r="A682" s="6"/>
      <c r="B682" s="6"/>
      <c r="C682" s="6"/>
      <c r="D682" s="6"/>
      <c r="E682" s="6"/>
      <c r="F682" s="128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128"/>
      <c r="T682" s="128"/>
      <c r="U682" s="6"/>
      <c r="V682" s="128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</row>
    <row r="683" spans="1:48" ht="15.75" customHeight="1">
      <c r="A683" s="6"/>
      <c r="B683" s="6"/>
      <c r="C683" s="6"/>
      <c r="D683" s="6"/>
      <c r="E683" s="6"/>
      <c r="F683" s="128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128"/>
      <c r="T683" s="128"/>
      <c r="U683" s="6"/>
      <c r="V683" s="128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</row>
    <row r="684" spans="1:48" ht="15.75" customHeight="1">
      <c r="A684" s="6"/>
      <c r="B684" s="6"/>
      <c r="C684" s="6"/>
      <c r="D684" s="6"/>
      <c r="E684" s="6"/>
      <c r="F684" s="128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128"/>
      <c r="T684" s="128"/>
      <c r="U684" s="6"/>
      <c r="V684" s="128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</row>
    <row r="685" spans="1:48" ht="15.75" customHeight="1">
      <c r="A685" s="6"/>
      <c r="B685" s="6"/>
      <c r="C685" s="6"/>
      <c r="D685" s="6"/>
      <c r="E685" s="6"/>
      <c r="F685" s="128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128"/>
      <c r="T685" s="128"/>
      <c r="U685" s="6"/>
      <c r="V685" s="128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</row>
    <row r="686" spans="1:48" ht="15.75" customHeight="1">
      <c r="A686" s="6"/>
      <c r="B686" s="6"/>
      <c r="C686" s="6"/>
      <c r="D686" s="6"/>
      <c r="E686" s="6"/>
      <c r="F686" s="128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128"/>
      <c r="T686" s="128"/>
      <c r="U686" s="6"/>
      <c r="V686" s="128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</row>
    <row r="687" spans="1:48" ht="15.75" customHeight="1">
      <c r="A687" s="6"/>
      <c r="B687" s="6"/>
      <c r="C687" s="6"/>
      <c r="D687" s="6"/>
      <c r="E687" s="6"/>
      <c r="F687" s="128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128"/>
      <c r="T687" s="128"/>
      <c r="U687" s="6"/>
      <c r="V687" s="128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</row>
    <row r="688" spans="1:48" ht="15.75" customHeight="1">
      <c r="A688" s="6"/>
      <c r="B688" s="6"/>
      <c r="C688" s="6"/>
      <c r="D688" s="6"/>
      <c r="E688" s="6"/>
      <c r="F688" s="128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128"/>
      <c r="T688" s="128"/>
      <c r="U688" s="6"/>
      <c r="V688" s="128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</row>
    <row r="689" spans="1:48" ht="15.75" customHeight="1">
      <c r="A689" s="6"/>
      <c r="B689" s="6"/>
      <c r="C689" s="6"/>
      <c r="D689" s="6"/>
      <c r="E689" s="6"/>
      <c r="F689" s="128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128"/>
      <c r="T689" s="128"/>
      <c r="U689" s="6"/>
      <c r="V689" s="128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</row>
    <row r="690" spans="1:48" ht="15.75" customHeight="1">
      <c r="A690" s="6"/>
      <c r="B690" s="6"/>
      <c r="C690" s="6"/>
      <c r="D690" s="6"/>
      <c r="E690" s="6"/>
      <c r="F690" s="128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128"/>
      <c r="T690" s="128"/>
      <c r="U690" s="6"/>
      <c r="V690" s="128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</row>
    <row r="691" spans="1:48" ht="15.75" customHeight="1">
      <c r="A691" s="6"/>
      <c r="B691" s="6"/>
      <c r="C691" s="6"/>
      <c r="D691" s="6"/>
      <c r="E691" s="6"/>
      <c r="F691" s="128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128"/>
      <c r="T691" s="128"/>
      <c r="U691" s="6"/>
      <c r="V691" s="128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</row>
    <row r="692" spans="1:48" ht="15.75" customHeight="1">
      <c r="A692" s="6"/>
      <c r="B692" s="6"/>
      <c r="C692" s="6"/>
      <c r="D692" s="6"/>
      <c r="E692" s="6"/>
      <c r="F692" s="128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128"/>
      <c r="T692" s="128"/>
      <c r="U692" s="6"/>
      <c r="V692" s="128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</row>
    <row r="693" spans="1:48" ht="15.75" customHeight="1">
      <c r="A693" s="6"/>
      <c r="B693" s="6"/>
      <c r="C693" s="6"/>
      <c r="D693" s="6"/>
      <c r="E693" s="6"/>
      <c r="F693" s="128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128"/>
      <c r="T693" s="128"/>
      <c r="U693" s="6"/>
      <c r="V693" s="128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</row>
    <row r="694" spans="1:48" ht="15.75" customHeight="1">
      <c r="A694" s="6"/>
      <c r="B694" s="6"/>
      <c r="C694" s="6"/>
      <c r="D694" s="6"/>
      <c r="E694" s="6"/>
      <c r="F694" s="128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128"/>
      <c r="T694" s="128"/>
      <c r="U694" s="6"/>
      <c r="V694" s="128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</row>
    <row r="695" spans="1:48" ht="15.75" customHeight="1">
      <c r="A695" s="6"/>
      <c r="B695" s="6"/>
      <c r="C695" s="6"/>
      <c r="D695" s="6"/>
      <c r="E695" s="6"/>
      <c r="F695" s="128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128"/>
      <c r="T695" s="128"/>
      <c r="U695" s="6"/>
      <c r="V695" s="128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</row>
    <row r="696" spans="1:48" ht="15.75" customHeight="1">
      <c r="A696" s="6"/>
      <c r="B696" s="6"/>
      <c r="C696" s="6"/>
      <c r="D696" s="6"/>
      <c r="E696" s="6"/>
      <c r="F696" s="128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128"/>
      <c r="T696" s="128"/>
      <c r="U696" s="6"/>
      <c r="V696" s="128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</row>
    <row r="697" spans="1:48" ht="15.75" customHeight="1">
      <c r="A697" s="6"/>
      <c r="B697" s="6"/>
      <c r="C697" s="6"/>
      <c r="D697" s="6"/>
      <c r="E697" s="6"/>
      <c r="F697" s="128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128"/>
      <c r="T697" s="128"/>
      <c r="U697" s="6"/>
      <c r="V697" s="128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</row>
    <row r="698" spans="1:48" ht="15.75" customHeight="1">
      <c r="A698" s="6"/>
      <c r="B698" s="6"/>
      <c r="C698" s="6"/>
      <c r="D698" s="6"/>
      <c r="E698" s="6"/>
      <c r="F698" s="128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128"/>
      <c r="T698" s="128"/>
      <c r="U698" s="6"/>
      <c r="V698" s="128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</row>
    <row r="699" spans="1:48" ht="15.75" customHeight="1">
      <c r="A699" s="6"/>
      <c r="B699" s="6"/>
      <c r="C699" s="6"/>
      <c r="D699" s="6"/>
      <c r="E699" s="6"/>
      <c r="F699" s="128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128"/>
      <c r="T699" s="128"/>
      <c r="U699" s="6"/>
      <c r="V699" s="128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</row>
    <row r="700" spans="1:48" ht="15.75" customHeight="1">
      <c r="A700" s="6"/>
      <c r="B700" s="6"/>
      <c r="C700" s="6"/>
      <c r="D700" s="6"/>
      <c r="E700" s="6"/>
      <c r="F700" s="128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128"/>
      <c r="T700" s="128"/>
      <c r="U700" s="6"/>
      <c r="V700" s="128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</row>
    <row r="701" spans="1:48" ht="15.75" customHeight="1">
      <c r="A701" s="6"/>
      <c r="B701" s="6"/>
      <c r="C701" s="6"/>
      <c r="D701" s="6"/>
      <c r="E701" s="6"/>
      <c r="F701" s="128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128"/>
      <c r="T701" s="128"/>
      <c r="U701" s="6"/>
      <c r="V701" s="128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</row>
    <row r="702" spans="1:48" ht="15.75" customHeight="1">
      <c r="A702" s="6"/>
      <c r="B702" s="6"/>
      <c r="C702" s="6"/>
      <c r="D702" s="6"/>
      <c r="E702" s="6"/>
      <c r="F702" s="128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128"/>
      <c r="T702" s="128"/>
      <c r="U702" s="6"/>
      <c r="V702" s="128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</row>
    <row r="703" spans="1:48" ht="15.75" customHeight="1">
      <c r="A703" s="6"/>
      <c r="B703" s="6"/>
      <c r="C703" s="6"/>
      <c r="D703" s="6"/>
      <c r="E703" s="6"/>
      <c r="F703" s="128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128"/>
      <c r="T703" s="128"/>
      <c r="U703" s="6"/>
      <c r="V703" s="128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</row>
    <row r="704" spans="1:48" ht="15.75" customHeight="1">
      <c r="A704" s="6"/>
      <c r="B704" s="6"/>
      <c r="C704" s="6"/>
      <c r="D704" s="6"/>
      <c r="E704" s="6"/>
      <c r="F704" s="128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128"/>
      <c r="T704" s="128"/>
      <c r="U704" s="6"/>
      <c r="V704" s="128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</row>
    <row r="705" spans="1:48" ht="15.75" customHeight="1">
      <c r="A705" s="6"/>
      <c r="B705" s="6"/>
      <c r="C705" s="6"/>
      <c r="D705" s="6"/>
      <c r="E705" s="6"/>
      <c r="F705" s="128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128"/>
      <c r="T705" s="128"/>
      <c r="U705" s="6"/>
      <c r="V705" s="128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</row>
    <row r="706" spans="1:48" ht="15.75" customHeight="1">
      <c r="A706" s="6"/>
      <c r="B706" s="6"/>
      <c r="C706" s="6"/>
      <c r="D706" s="6"/>
      <c r="E706" s="6"/>
      <c r="F706" s="128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128"/>
      <c r="T706" s="128"/>
      <c r="U706" s="6"/>
      <c r="V706" s="128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</row>
    <row r="707" spans="1:48" ht="15.75" customHeight="1">
      <c r="A707" s="6"/>
      <c r="B707" s="6"/>
      <c r="C707" s="6"/>
      <c r="D707" s="6"/>
      <c r="E707" s="6"/>
      <c r="F707" s="128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128"/>
      <c r="T707" s="128"/>
      <c r="U707" s="6"/>
      <c r="V707" s="128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</row>
    <row r="708" spans="1:48" ht="15.75" customHeight="1">
      <c r="A708" s="6"/>
      <c r="B708" s="6"/>
      <c r="C708" s="6"/>
      <c r="D708" s="6"/>
      <c r="E708" s="6"/>
      <c r="F708" s="128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128"/>
      <c r="T708" s="128"/>
      <c r="U708" s="6"/>
      <c r="V708" s="128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</row>
    <row r="709" spans="1:48" ht="15.75" customHeight="1">
      <c r="A709" s="6"/>
      <c r="B709" s="6"/>
      <c r="C709" s="6"/>
      <c r="D709" s="6"/>
      <c r="E709" s="6"/>
      <c r="F709" s="128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128"/>
      <c r="T709" s="128"/>
      <c r="U709" s="6"/>
      <c r="V709" s="128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</row>
    <row r="710" spans="1:48" ht="15.75" customHeight="1">
      <c r="A710" s="6"/>
      <c r="B710" s="6"/>
      <c r="C710" s="6"/>
      <c r="D710" s="6"/>
      <c r="E710" s="6"/>
      <c r="F710" s="128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128"/>
      <c r="T710" s="128"/>
      <c r="U710" s="6"/>
      <c r="V710" s="128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</row>
    <row r="711" spans="1:48" ht="15.75" customHeight="1">
      <c r="A711" s="6"/>
      <c r="B711" s="6"/>
      <c r="C711" s="6"/>
      <c r="D711" s="6"/>
      <c r="E711" s="6"/>
      <c r="F711" s="128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128"/>
      <c r="T711" s="128"/>
      <c r="U711" s="6"/>
      <c r="V711" s="128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</row>
    <row r="712" spans="1:48" ht="15.75" customHeight="1">
      <c r="A712" s="6"/>
      <c r="B712" s="6"/>
      <c r="C712" s="6"/>
      <c r="D712" s="6"/>
      <c r="E712" s="6"/>
      <c r="F712" s="128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128"/>
      <c r="T712" s="128"/>
      <c r="U712" s="6"/>
      <c r="V712" s="128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</row>
    <row r="713" spans="1:48" ht="15.75" customHeight="1">
      <c r="A713" s="6"/>
      <c r="B713" s="6"/>
      <c r="C713" s="6"/>
      <c r="D713" s="6"/>
      <c r="E713" s="6"/>
      <c r="F713" s="128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128"/>
      <c r="T713" s="128"/>
      <c r="U713" s="6"/>
      <c r="V713" s="128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</row>
    <row r="714" spans="1:48" ht="15.75" customHeight="1">
      <c r="A714" s="6"/>
      <c r="B714" s="6"/>
      <c r="C714" s="6"/>
      <c r="D714" s="6"/>
      <c r="E714" s="6"/>
      <c r="F714" s="128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128"/>
      <c r="T714" s="128"/>
      <c r="U714" s="6"/>
      <c r="V714" s="128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</row>
    <row r="715" spans="1:48" ht="15.75" customHeight="1">
      <c r="A715" s="6"/>
      <c r="B715" s="6"/>
      <c r="C715" s="6"/>
      <c r="D715" s="6"/>
      <c r="E715" s="6"/>
      <c r="F715" s="128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128"/>
      <c r="T715" s="128"/>
      <c r="U715" s="6"/>
      <c r="V715" s="128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</row>
    <row r="716" spans="1:48" ht="15.75" customHeight="1">
      <c r="A716" s="6"/>
      <c r="B716" s="6"/>
      <c r="C716" s="6"/>
      <c r="D716" s="6"/>
      <c r="E716" s="6"/>
      <c r="F716" s="128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128"/>
      <c r="T716" s="128"/>
      <c r="U716" s="6"/>
      <c r="V716" s="128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</row>
    <row r="717" spans="1:48" ht="15.75" customHeight="1">
      <c r="A717" s="6"/>
      <c r="B717" s="6"/>
      <c r="C717" s="6"/>
      <c r="D717" s="6"/>
      <c r="E717" s="6"/>
      <c r="F717" s="128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128"/>
      <c r="T717" s="128"/>
      <c r="U717" s="6"/>
      <c r="V717" s="128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</row>
    <row r="718" spans="1:48" ht="15.75" customHeight="1">
      <c r="A718" s="6"/>
      <c r="B718" s="6"/>
      <c r="C718" s="6"/>
      <c r="D718" s="6"/>
      <c r="E718" s="6"/>
      <c r="F718" s="128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128"/>
      <c r="T718" s="128"/>
      <c r="U718" s="6"/>
      <c r="V718" s="128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</row>
    <row r="719" spans="1:48" ht="15.75" customHeight="1">
      <c r="A719" s="6"/>
      <c r="B719" s="6"/>
      <c r="C719" s="6"/>
      <c r="D719" s="6"/>
      <c r="E719" s="6"/>
      <c r="F719" s="128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128"/>
      <c r="T719" s="128"/>
      <c r="U719" s="6"/>
      <c r="V719" s="128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</row>
    <row r="720" spans="1:48" ht="15.75" customHeight="1">
      <c r="A720" s="6"/>
      <c r="B720" s="6"/>
      <c r="C720" s="6"/>
      <c r="D720" s="6"/>
      <c r="E720" s="6"/>
      <c r="F720" s="128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128"/>
      <c r="T720" s="128"/>
      <c r="U720" s="6"/>
      <c r="V720" s="128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</row>
    <row r="721" spans="1:48" ht="15.75" customHeight="1">
      <c r="A721" s="6"/>
      <c r="B721" s="6"/>
      <c r="C721" s="6"/>
      <c r="D721" s="6"/>
      <c r="E721" s="6"/>
      <c r="F721" s="128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128"/>
      <c r="T721" s="128"/>
      <c r="U721" s="6"/>
      <c r="V721" s="128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</row>
    <row r="722" spans="1:48" ht="15.75" customHeight="1">
      <c r="A722" s="6"/>
      <c r="B722" s="6"/>
      <c r="C722" s="6"/>
      <c r="D722" s="6"/>
      <c r="E722" s="6"/>
      <c r="F722" s="128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128"/>
      <c r="T722" s="128"/>
      <c r="U722" s="6"/>
      <c r="V722" s="128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</row>
    <row r="723" spans="1:48" ht="15.75" customHeight="1">
      <c r="A723" s="6"/>
      <c r="B723" s="6"/>
      <c r="C723" s="6"/>
      <c r="D723" s="6"/>
      <c r="E723" s="6"/>
      <c r="F723" s="128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128"/>
      <c r="T723" s="128"/>
      <c r="U723" s="6"/>
      <c r="V723" s="128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</row>
    <row r="724" spans="1:48" ht="15.75" customHeight="1">
      <c r="A724" s="6"/>
      <c r="B724" s="6"/>
      <c r="C724" s="6"/>
      <c r="D724" s="6"/>
      <c r="E724" s="6"/>
      <c r="F724" s="128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128"/>
      <c r="T724" s="128"/>
      <c r="U724" s="6"/>
      <c r="V724" s="128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</row>
    <row r="725" spans="1:48" ht="15.75" customHeight="1">
      <c r="A725" s="6"/>
      <c r="B725" s="6"/>
      <c r="C725" s="6"/>
      <c r="D725" s="6"/>
      <c r="E725" s="6"/>
      <c r="F725" s="128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128"/>
      <c r="T725" s="128"/>
      <c r="U725" s="6"/>
      <c r="V725" s="128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</row>
    <row r="726" spans="1:48" ht="15.75" customHeight="1">
      <c r="A726" s="6"/>
      <c r="B726" s="6"/>
      <c r="C726" s="6"/>
      <c r="D726" s="6"/>
      <c r="E726" s="6"/>
      <c r="F726" s="128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128"/>
      <c r="T726" s="128"/>
      <c r="U726" s="6"/>
      <c r="V726" s="128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</row>
    <row r="727" spans="1:48" ht="15.75" customHeight="1">
      <c r="A727" s="6"/>
      <c r="B727" s="6"/>
      <c r="C727" s="6"/>
      <c r="D727" s="6"/>
      <c r="E727" s="6"/>
      <c r="F727" s="128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128"/>
      <c r="T727" s="128"/>
      <c r="U727" s="6"/>
      <c r="V727" s="128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</row>
    <row r="728" spans="1:48" ht="15.75" customHeight="1">
      <c r="A728" s="6"/>
      <c r="B728" s="6"/>
      <c r="C728" s="6"/>
      <c r="D728" s="6"/>
      <c r="E728" s="6"/>
      <c r="F728" s="128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128"/>
      <c r="T728" s="128"/>
      <c r="U728" s="6"/>
      <c r="V728" s="128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</row>
    <row r="729" spans="1:48" ht="15.75" customHeight="1">
      <c r="A729" s="6"/>
      <c r="B729" s="6"/>
      <c r="C729" s="6"/>
      <c r="D729" s="6"/>
      <c r="E729" s="6"/>
      <c r="F729" s="128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128"/>
      <c r="T729" s="128"/>
      <c r="U729" s="6"/>
      <c r="V729" s="128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</row>
    <row r="730" spans="1:48" ht="15.75" customHeight="1">
      <c r="A730" s="6"/>
      <c r="B730" s="6"/>
      <c r="C730" s="6"/>
      <c r="D730" s="6"/>
      <c r="E730" s="6"/>
      <c r="F730" s="128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128"/>
      <c r="T730" s="128"/>
      <c r="U730" s="6"/>
      <c r="V730" s="128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</row>
    <row r="731" spans="1:48" ht="15.75" customHeight="1">
      <c r="A731" s="6"/>
      <c r="B731" s="6"/>
      <c r="C731" s="6"/>
      <c r="D731" s="6"/>
      <c r="E731" s="6"/>
      <c r="F731" s="128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128"/>
      <c r="T731" s="128"/>
      <c r="U731" s="6"/>
      <c r="V731" s="128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</row>
    <row r="732" spans="1:48" ht="15.75" customHeight="1">
      <c r="A732" s="6"/>
      <c r="B732" s="6"/>
      <c r="C732" s="6"/>
      <c r="D732" s="6"/>
      <c r="E732" s="6"/>
      <c r="F732" s="128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128"/>
      <c r="T732" s="128"/>
      <c r="U732" s="6"/>
      <c r="V732" s="128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</row>
    <row r="733" spans="1:48" ht="15.75" customHeight="1">
      <c r="A733" s="6"/>
      <c r="B733" s="6"/>
      <c r="C733" s="6"/>
      <c r="D733" s="6"/>
      <c r="E733" s="6"/>
      <c r="F733" s="128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128"/>
      <c r="T733" s="128"/>
      <c r="U733" s="6"/>
      <c r="V733" s="128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</row>
    <row r="734" spans="1:48" ht="15.75" customHeight="1">
      <c r="A734" s="6"/>
      <c r="B734" s="6"/>
      <c r="C734" s="6"/>
      <c r="D734" s="6"/>
      <c r="E734" s="6"/>
      <c r="F734" s="128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128"/>
      <c r="T734" s="128"/>
      <c r="U734" s="6"/>
      <c r="V734" s="128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</row>
    <row r="735" spans="1:48" ht="15.75" customHeight="1">
      <c r="A735" s="6"/>
      <c r="B735" s="6"/>
      <c r="C735" s="6"/>
      <c r="D735" s="6"/>
      <c r="E735" s="6"/>
      <c r="F735" s="128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128"/>
      <c r="T735" s="128"/>
      <c r="U735" s="6"/>
      <c r="V735" s="128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</row>
    <row r="736" spans="1:48" ht="15.75" customHeight="1">
      <c r="A736" s="6"/>
      <c r="B736" s="6"/>
      <c r="C736" s="6"/>
      <c r="D736" s="6"/>
      <c r="E736" s="6"/>
      <c r="F736" s="128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128"/>
      <c r="T736" s="128"/>
      <c r="U736" s="6"/>
      <c r="V736" s="128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</row>
    <row r="737" spans="1:48" ht="15.75" customHeight="1">
      <c r="A737" s="6"/>
      <c r="B737" s="6"/>
      <c r="C737" s="6"/>
      <c r="D737" s="6"/>
      <c r="E737" s="6"/>
      <c r="F737" s="128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128"/>
      <c r="T737" s="128"/>
      <c r="U737" s="6"/>
      <c r="V737" s="128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</row>
    <row r="738" spans="1:48" ht="15.75" customHeight="1">
      <c r="A738" s="6"/>
      <c r="B738" s="6"/>
      <c r="C738" s="6"/>
      <c r="D738" s="6"/>
      <c r="E738" s="6"/>
      <c r="F738" s="128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128"/>
      <c r="T738" s="128"/>
      <c r="U738" s="6"/>
      <c r="V738" s="128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</row>
    <row r="739" spans="1:48" ht="15.75" customHeight="1">
      <c r="A739" s="6"/>
      <c r="B739" s="6"/>
      <c r="C739" s="6"/>
      <c r="D739" s="6"/>
      <c r="E739" s="6"/>
      <c r="F739" s="128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128"/>
      <c r="T739" s="128"/>
      <c r="U739" s="6"/>
      <c r="V739" s="128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</row>
    <row r="740" spans="1:48" ht="15.75" customHeight="1">
      <c r="A740" s="6"/>
      <c r="B740" s="6"/>
      <c r="C740" s="6"/>
      <c r="D740" s="6"/>
      <c r="E740" s="6"/>
      <c r="F740" s="128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128"/>
      <c r="T740" s="128"/>
      <c r="U740" s="6"/>
      <c r="V740" s="128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</row>
    <row r="741" spans="1:48" ht="15.75" customHeight="1">
      <c r="A741" s="6"/>
      <c r="B741" s="6"/>
      <c r="C741" s="6"/>
      <c r="D741" s="6"/>
      <c r="E741" s="6"/>
      <c r="F741" s="128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128"/>
      <c r="T741" s="128"/>
      <c r="U741" s="6"/>
      <c r="V741" s="128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</row>
    <row r="742" spans="1:48" ht="15.75" customHeight="1">
      <c r="A742" s="6"/>
      <c r="B742" s="6"/>
      <c r="C742" s="6"/>
      <c r="D742" s="6"/>
      <c r="E742" s="6"/>
      <c r="F742" s="128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128"/>
      <c r="T742" s="128"/>
      <c r="U742" s="6"/>
      <c r="V742" s="128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</row>
    <row r="743" spans="1:48" ht="15.75" customHeight="1">
      <c r="A743" s="6"/>
      <c r="B743" s="6"/>
      <c r="C743" s="6"/>
      <c r="D743" s="6"/>
      <c r="E743" s="6"/>
      <c r="F743" s="128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128"/>
      <c r="T743" s="128"/>
      <c r="U743" s="6"/>
      <c r="V743" s="128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</row>
    <row r="744" spans="1:48" ht="15.75" customHeight="1">
      <c r="A744" s="6"/>
      <c r="B744" s="6"/>
      <c r="C744" s="6"/>
      <c r="D744" s="6"/>
      <c r="E744" s="6"/>
      <c r="F744" s="128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128"/>
      <c r="T744" s="128"/>
      <c r="U744" s="6"/>
      <c r="V744" s="128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</row>
    <row r="745" spans="1:48" ht="15.75" customHeight="1">
      <c r="A745" s="6"/>
      <c r="B745" s="6"/>
      <c r="C745" s="6"/>
      <c r="D745" s="6"/>
      <c r="E745" s="6"/>
      <c r="F745" s="128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128"/>
      <c r="T745" s="128"/>
      <c r="U745" s="6"/>
      <c r="V745" s="128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</row>
    <row r="746" spans="1:48" ht="15.75" customHeight="1">
      <c r="A746" s="6"/>
      <c r="B746" s="6"/>
      <c r="C746" s="6"/>
      <c r="D746" s="6"/>
      <c r="E746" s="6"/>
      <c r="F746" s="128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128"/>
      <c r="T746" s="128"/>
      <c r="U746" s="6"/>
      <c r="V746" s="128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</row>
    <row r="747" spans="1:48" ht="15.75" customHeight="1">
      <c r="A747" s="6"/>
      <c r="B747" s="6"/>
      <c r="C747" s="6"/>
      <c r="D747" s="6"/>
      <c r="E747" s="6"/>
      <c r="F747" s="128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128"/>
      <c r="T747" s="128"/>
      <c r="U747" s="6"/>
      <c r="V747" s="128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</row>
    <row r="748" spans="1:48" ht="15.75" customHeight="1">
      <c r="A748" s="6"/>
      <c r="B748" s="6"/>
      <c r="C748" s="6"/>
      <c r="D748" s="6"/>
      <c r="E748" s="6"/>
      <c r="F748" s="128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128"/>
      <c r="T748" s="128"/>
      <c r="U748" s="6"/>
      <c r="V748" s="128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</row>
    <row r="749" spans="1:48" ht="15.75" customHeight="1">
      <c r="A749" s="6"/>
      <c r="B749" s="6"/>
      <c r="C749" s="6"/>
      <c r="D749" s="6"/>
      <c r="E749" s="6"/>
      <c r="F749" s="128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128"/>
      <c r="T749" s="128"/>
      <c r="U749" s="6"/>
      <c r="V749" s="128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</row>
    <row r="750" spans="1:48" ht="15.75" customHeight="1">
      <c r="A750" s="6"/>
      <c r="B750" s="6"/>
      <c r="C750" s="6"/>
      <c r="D750" s="6"/>
      <c r="E750" s="6"/>
      <c r="F750" s="128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128"/>
      <c r="T750" s="128"/>
      <c r="U750" s="6"/>
      <c r="V750" s="128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</row>
    <row r="751" spans="1:48" ht="15.75" customHeight="1">
      <c r="A751" s="6"/>
      <c r="B751" s="6"/>
      <c r="C751" s="6"/>
      <c r="D751" s="6"/>
      <c r="E751" s="6"/>
      <c r="F751" s="128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128"/>
      <c r="T751" s="128"/>
      <c r="U751" s="6"/>
      <c r="V751" s="128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</row>
    <row r="752" spans="1:48" ht="15.75" customHeight="1">
      <c r="A752" s="6"/>
      <c r="B752" s="6"/>
      <c r="C752" s="6"/>
      <c r="D752" s="6"/>
      <c r="E752" s="6"/>
      <c r="F752" s="128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128"/>
      <c r="T752" s="128"/>
      <c r="U752" s="6"/>
      <c r="V752" s="128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</row>
    <row r="753" spans="1:48" ht="15.75" customHeight="1">
      <c r="A753" s="6"/>
      <c r="B753" s="6"/>
      <c r="C753" s="6"/>
      <c r="D753" s="6"/>
      <c r="E753" s="6"/>
      <c r="F753" s="128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128"/>
      <c r="T753" s="128"/>
      <c r="U753" s="6"/>
      <c r="V753" s="128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</row>
    <row r="754" spans="1:48" ht="15.75" customHeight="1">
      <c r="A754" s="6"/>
      <c r="B754" s="6"/>
      <c r="C754" s="6"/>
      <c r="D754" s="6"/>
      <c r="E754" s="6"/>
      <c r="F754" s="128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128"/>
      <c r="T754" s="128"/>
      <c r="U754" s="6"/>
      <c r="V754" s="128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</row>
    <row r="755" spans="1:48" ht="15.75" customHeight="1">
      <c r="A755" s="6"/>
      <c r="B755" s="6"/>
      <c r="C755" s="6"/>
      <c r="D755" s="6"/>
      <c r="E755" s="6"/>
      <c r="F755" s="128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128"/>
      <c r="T755" s="128"/>
      <c r="U755" s="6"/>
      <c r="V755" s="128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</row>
    <row r="756" spans="1:48" ht="15.75" customHeight="1">
      <c r="A756" s="6"/>
      <c r="B756" s="6"/>
      <c r="C756" s="6"/>
      <c r="D756" s="6"/>
      <c r="E756" s="6"/>
      <c r="F756" s="128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128"/>
      <c r="T756" s="128"/>
      <c r="U756" s="6"/>
      <c r="V756" s="128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</row>
    <row r="757" spans="1:48" ht="15.75" customHeight="1">
      <c r="A757" s="6"/>
      <c r="B757" s="6"/>
      <c r="C757" s="6"/>
      <c r="D757" s="6"/>
      <c r="E757" s="6"/>
      <c r="F757" s="128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128"/>
      <c r="T757" s="128"/>
      <c r="U757" s="6"/>
      <c r="V757" s="128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</row>
    <row r="758" spans="1:48" ht="15.75" customHeight="1">
      <c r="A758" s="6"/>
      <c r="B758" s="6"/>
      <c r="C758" s="6"/>
      <c r="D758" s="6"/>
      <c r="E758" s="6"/>
      <c r="F758" s="128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128"/>
      <c r="T758" s="128"/>
      <c r="U758" s="6"/>
      <c r="V758" s="128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</row>
    <row r="759" spans="1:48" ht="15.75" customHeight="1">
      <c r="A759" s="6"/>
      <c r="B759" s="6"/>
      <c r="C759" s="6"/>
      <c r="D759" s="6"/>
      <c r="E759" s="6"/>
      <c r="F759" s="128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128"/>
      <c r="T759" s="128"/>
      <c r="U759" s="6"/>
      <c r="V759" s="128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</row>
    <row r="760" spans="1:48" ht="15.75" customHeight="1">
      <c r="A760" s="6"/>
      <c r="B760" s="6"/>
      <c r="C760" s="6"/>
      <c r="D760" s="6"/>
      <c r="E760" s="6"/>
      <c r="F760" s="128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128"/>
      <c r="T760" s="128"/>
      <c r="U760" s="6"/>
      <c r="V760" s="128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</row>
    <row r="761" spans="1:48" ht="15.75" customHeight="1">
      <c r="A761" s="6"/>
      <c r="B761" s="6"/>
      <c r="C761" s="6"/>
      <c r="D761" s="6"/>
      <c r="E761" s="6"/>
      <c r="F761" s="128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128"/>
      <c r="T761" s="128"/>
      <c r="U761" s="6"/>
      <c r="V761" s="128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</row>
    <row r="762" spans="1:48" ht="15.75" customHeight="1">
      <c r="A762" s="6"/>
      <c r="B762" s="6"/>
      <c r="C762" s="6"/>
      <c r="D762" s="6"/>
      <c r="E762" s="6"/>
      <c r="F762" s="128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128"/>
      <c r="T762" s="128"/>
      <c r="U762" s="6"/>
      <c r="V762" s="128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</row>
    <row r="763" spans="1:48" ht="15.75" customHeight="1">
      <c r="A763" s="6"/>
      <c r="B763" s="6"/>
      <c r="C763" s="6"/>
      <c r="D763" s="6"/>
      <c r="E763" s="6"/>
      <c r="F763" s="128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128"/>
      <c r="T763" s="128"/>
      <c r="U763" s="6"/>
      <c r="V763" s="128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</row>
    <row r="764" spans="1:48" ht="15.75" customHeight="1">
      <c r="A764" s="6"/>
      <c r="B764" s="6"/>
      <c r="C764" s="6"/>
      <c r="D764" s="6"/>
      <c r="E764" s="6"/>
      <c r="F764" s="128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128"/>
      <c r="T764" s="128"/>
      <c r="U764" s="6"/>
      <c r="V764" s="128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</row>
    <row r="765" spans="1:48" ht="15.75" customHeight="1">
      <c r="A765" s="6"/>
      <c r="B765" s="6"/>
      <c r="C765" s="6"/>
      <c r="D765" s="6"/>
      <c r="E765" s="6"/>
      <c r="F765" s="128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128"/>
      <c r="T765" s="128"/>
      <c r="U765" s="6"/>
      <c r="V765" s="128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</row>
    <row r="766" spans="1:48" ht="15.75" customHeight="1">
      <c r="A766" s="6"/>
      <c r="B766" s="6"/>
      <c r="C766" s="6"/>
      <c r="D766" s="6"/>
      <c r="E766" s="6"/>
      <c r="F766" s="128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128"/>
      <c r="T766" s="128"/>
      <c r="U766" s="6"/>
      <c r="V766" s="128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</row>
    <row r="767" spans="1:48" ht="15.75" customHeight="1">
      <c r="A767" s="6"/>
      <c r="B767" s="6"/>
      <c r="C767" s="6"/>
      <c r="D767" s="6"/>
      <c r="E767" s="6"/>
      <c r="F767" s="128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128"/>
      <c r="T767" s="128"/>
      <c r="U767" s="6"/>
      <c r="V767" s="128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</row>
    <row r="768" spans="1:48" ht="15.75" customHeight="1">
      <c r="A768" s="6"/>
      <c r="B768" s="6"/>
      <c r="C768" s="6"/>
      <c r="D768" s="6"/>
      <c r="E768" s="6"/>
      <c r="F768" s="128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128"/>
      <c r="T768" s="128"/>
      <c r="U768" s="6"/>
      <c r="V768" s="128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</row>
    <row r="769" spans="1:48" ht="15.75" customHeight="1">
      <c r="A769" s="6"/>
      <c r="B769" s="6"/>
      <c r="C769" s="6"/>
      <c r="D769" s="6"/>
      <c r="E769" s="6"/>
      <c r="F769" s="128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128"/>
      <c r="T769" s="128"/>
      <c r="U769" s="6"/>
      <c r="V769" s="128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</row>
    <row r="770" spans="1:48" ht="15.75" customHeight="1">
      <c r="A770" s="6"/>
      <c r="B770" s="6"/>
      <c r="C770" s="6"/>
      <c r="D770" s="6"/>
      <c r="E770" s="6"/>
      <c r="F770" s="128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128"/>
      <c r="T770" s="128"/>
      <c r="U770" s="6"/>
      <c r="V770" s="128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</row>
    <row r="771" spans="1:48" ht="15.75" customHeight="1">
      <c r="A771" s="6"/>
      <c r="B771" s="6"/>
      <c r="C771" s="6"/>
      <c r="D771" s="6"/>
      <c r="E771" s="6"/>
      <c r="F771" s="128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128"/>
      <c r="T771" s="128"/>
      <c r="U771" s="6"/>
      <c r="V771" s="128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</row>
    <row r="772" spans="1:48" ht="15.75" customHeight="1">
      <c r="A772" s="6"/>
      <c r="B772" s="6"/>
      <c r="C772" s="6"/>
      <c r="D772" s="6"/>
      <c r="E772" s="6"/>
      <c r="F772" s="128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128"/>
      <c r="T772" s="128"/>
      <c r="U772" s="6"/>
      <c r="V772" s="128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</row>
    <row r="773" spans="1:48" ht="15.75" customHeight="1">
      <c r="A773" s="6"/>
      <c r="B773" s="6"/>
      <c r="C773" s="6"/>
      <c r="D773" s="6"/>
      <c r="E773" s="6"/>
      <c r="F773" s="128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128"/>
      <c r="T773" s="128"/>
      <c r="U773" s="6"/>
      <c r="V773" s="128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</row>
    <row r="774" spans="1:48" ht="15.75" customHeight="1">
      <c r="A774" s="6"/>
      <c r="B774" s="6"/>
      <c r="C774" s="6"/>
      <c r="D774" s="6"/>
      <c r="E774" s="6"/>
      <c r="F774" s="128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128"/>
      <c r="T774" s="128"/>
      <c r="U774" s="6"/>
      <c r="V774" s="128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</row>
    <row r="775" spans="1:48" ht="15.75" customHeight="1">
      <c r="A775" s="6"/>
      <c r="B775" s="6"/>
      <c r="C775" s="6"/>
      <c r="D775" s="6"/>
      <c r="E775" s="6"/>
      <c r="F775" s="128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128"/>
      <c r="T775" s="128"/>
      <c r="U775" s="6"/>
      <c r="V775" s="128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</row>
    <row r="776" spans="1:48" ht="15.75" customHeight="1">
      <c r="A776" s="6"/>
      <c r="B776" s="6"/>
      <c r="C776" s="6"/>
      <c r="D776" s="6"/>
      <c r="E776" s="6"/>
      <c r="F776" s="128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128"/>
      <c r="T776" s="128"/>
      <c r="U776" s="6"/>
      <c r="V776" s="128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</row>
    <row r="777" spans="1:48" ht="15.75" customHeight="1">
      <c r="A777" s="6"/>
      <c r="B777" s="6"/>
      <c r="C777" s="6"/>
      <c r="D777" s="6"/>
      <c r="E777" s="6"/>
      <c r="F777" s="128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128"/>
      <c r="T777" s="128"/>
      <c r="U777" s="6"/>
      <c r="V777" s="128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</row>
    <row r="778" spans="1:48" ht="15.75" customHeight="1">
      <c r="A778" s="6"/>
      <c r="B778" s="6"/>
      <c r="C778" s="6"/>
      <c r="D778" s="6"/>
      <c r="E778" s="6"/>
      <c r="F778" s="128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128"/>
      <c r="T778" s="128"/>
      <c r="U778" s="6"/>
      <c r="V778" s="128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</row>
    <row r="779" spans="1:48" ht="15.75" customHeight="1">
      <c r="A779" s="6"/>
      <c r="B779" s="6"/>
      <c r="C779" s="6"/>
      <c r="D779" s="6"/>
      <c r="E779" s="6"/>
      <c r="F779" s="128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128"/>
      <c r="T779" s="128"/>
      <c r="U779" s="6"/>
      <c r="V779" s="128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</row>
    <row r="780" spans="1:48" ht="15.75" customHeight="1">
      <c r="A780" s="6"/>
      <c r="B780" s="6"/>
      <c r="C780" s="6"/>
      <c r="D780" s="6"/>
      <c r="E780" s="6"/>
      <c r="F780" s="128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128"/>
      <c r="T780" s="128"/>
      <c r="U780" s="6"/>
      <c r="V780" s="128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</row>
    <row r="781" spans="1:48" ht="15.75" customHeight="1">
      <c r="A781" s="6"/>
      <c r="B781" s="6"/>
      <c r="C781" s="6"/>
      <c r="D781" s="6"/>
      <c r="E781" s="6"/>
      <c r="F781" s="128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128"/>
      <c r="T781" s="128"/>
      <c r="U781" s="6"/>
      <c r="V781" s="128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</row>
    <row r="782" spans="1:48" ht="15.75" customHeight="1">
      <c r="A782" s="6"/>
      <c r="B782" s="6"/>
      <c r="C782" s="6"/>
      <c r="D782" s="6"/>
      <c r="E782" s="6"/>
      <c r="F782" s="128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128"/>
      <c r="T782" s="128"/>
      <c r="U782" s="6"/>
      <c r="V782" s="128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</row>
    <row r="783" spans="1:48" ht="15.75" customHeight="1">
      <c r="A783" s="6"/>
      <c r="B783" s="6"/>
      <c r="C783" s="6"/>
      <c r="D783" s="6"/>
      <c r="E783" s="6"/>
      <c r="F783" s="128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128"/>
      <c r="T783" s="128"/>
      <c r="U783" s="6"/>
      <c r="V783" s="128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</row>
    <row r="784" spans="1:48" ht="15.75" customHeight="1">
      <c r="A784" s="6"/>
      <c r="B784" s="6"/>
      <c r="C784" s="6"/>
      <c r="D784" s="6"/>
      <c r="E784" s="6"/>
      <c r="F784" s="128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128"/>
      <c r="T784" s="128"/>
      <c r="U784" s="6"/>
      <c r="V784" s="128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</row>
    <row r="785" spans="1:48" ht="15.75" customHeight="1">
      <c r="A785" s="6"/>
      <c r="B785" s="6"/>
      <c r="C785" s="6"/>
      <c r="D785" s="6"/>
      <c r="E785" s="6"/>
      <c r="F785" s="128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128"/>
      <c r="T785" s="128"/>
      <c r="U785" s="6"/>
      <c r="V785" s="128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</row>
    <row r="786" spans="1:48" ht="15.75" customHeight="1">
      <c r="A786" s="6"/>
      <c r="B786" s="6"/>
      <c r="C786" s="6"/>
      <c r="D786" s="6"/>
      <c r="E786" s="6"/>
      <c r="F786" s="128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128"/>
      <c r="T786" s="128"/>
      <c r="U786" s="6"/>
      <c r="V786" s="128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</row>
    <row r="787" spans="1:48" ht="15.75" customHeight="1">
      <c r="A787" s="6"/>
      <c r="B787" s="6"/>
      <c r="C787" s="6"/>
      <c r="D787" s="6"/>
      <c r="E787" s="6"/>
      <c r="F787" s="128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128"/>
      <c r="T787" s="128"/>
      <c r="U787" s="6"/>
      <c r="V787" s="128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</row>
    <row r="788" spans="1:48" ht="15.75" customHeight="1">
      <c r="A788" s="6"/>
      <c r="B788" s="6"/>
      <c r="C788" s="6"/>
      <c r="D788" s="6"/>
      <c r="E788" s="6"/>
      <c r="F788" s="128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128"/>
      <c r="T788" s="128"/>
      <c r="U788" s="6"/>
      <c r="V788" s="128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</row>
    <row r="789" spans="1:48" ht="15.75" customHeight="1">
      <c r="A789" s="6"/>
      <c r="B789" s="6"/>
      <c r="C789" s="6"/>
      <c r="D789" s="6"/>
      <c r="E789" s="6"/>
      <c r="F789" s="128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128"/>
      <c r="T789" s="128"/>
      <c r="U789" s="6"/>
      <c r="V789" s="128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</row>
    <row r="790" spans="1:48" ht="15.75" customHeight="1">
      <c r="A790" s="6"/>
      <c r="B790" s="6"/>
      <c r="C790" s="6"/>
      <c r="D790" s="6"/>
      <c r="E790" s="6"/>
      <c r="F790" s="128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128"/>
      <c r="T790" s="128"/>
      <c r="U790" s="6"/>
      <c r="V790" s="128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</row>
    <row r="791" spans="1:48" ht="15.75" customHeight="1">
      <c r="A791" s="6"/>
      <c r="B791" s="6"/>
      <c r="C791" s="6"/>
      <c r="D791" s="6"/>
      <c r="E791" s="6"/>
      <c r="F791" s="128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128"/>
      <c r="T791" s="128"/>
      <c r="U791" s="6"/>
      <c r="V791" s="128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</row>
    <row r="792" spans="1:48" ht="15.75" customHeight="1">
      <c r="A792" s="6"/>
      <c r="B792" s="6"/>
      <c r="C792" s="6"/>
      <c r="D792" s="6"/>
      <c r="E792" s="6"/>
      <c r="F792" s="128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128"/>
      <c r="T792" s="128"/>
      <c r="U792" s="6"/>
      <c r="V792" s="128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</row>
    <row r="793" spans="1:48" ht="15.75" customHeight="1">
      <c r="A793" s="6"/>
      <c r="B793" s="6"/>
      <c r="C793" s="6"/>
      <c r="D793" s="6"/>
      <c r="E793" s="6"/>
      <c r="F793" s="128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128"/>
      <c r="T793" s="128"/>
      <c r="U793" s="6"/>
      <c r="V793" s="128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</row>
    <row r="794" spans="1:48" ht="15.75" customHeight="1">
      <c r="A794" s="6"/>
      <c r="B794" s="6"/>
      <c r="C794" s="6"/>
      <c r="D794" s="6"/>
      <c r="E794" s="6"/>
      <c r="F794" s="128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128"/>
      <c r="T794" s="128"/>
      <c r="U794" s="6"/>
      <c r="V794" s="128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</row>
    <row r="795" spans="1:48" ht="15.75" customHeight="1">
      <c r="A795" s="6"/>
      <c r="B795" s="6"/>
      <c r="C795" s="6"/>
      <c r="D795" s="6"/>
      <c r="E795" s="6"/>
      <c r="F795" s="128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128"/>
      <c r="T795" s="128"/>
      <c r="U795" s="6"/>
      <c r="V795" s="128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</row>
    <row r="796" spans="1:48" ht="15.75" customHeight="1">
      <c r="A796" s="6"/>
      <c r="B796" s="6"/>
      <c r="C796" s="6"/>
      <c r="D796" s="6"/>
      <c r="E796" s="6"/>
      <c r="F796" s="128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128"/>
      <c r="T796" s="128"/>
      <c r="U796" s="6"/>
      <c r="V796" s="128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</row>
    <row r="797" spans="1:48" ht="15.75" customHeight="1">
      <c r="A797" s="6"/>
      <c r="B797" s="6"/>
      <c r="C797" s="6"/>
      <c r="D797" s="6"/>
      <c r="E797" s="6"/>
      <c r="F797" s="128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128"/>
      <c r="T797" s="128"/>
      <c r="U797" s="6"/>
      <c r="V797" s="128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</row>
    <row r="798" spans="1:48" ht="15.75" customHeight="1">
      <c r="A798" s="6"/>
      <c r="B798" s="6"/>
      <c r="C798" s="6"/>
      <c r="D798" s="6"/>
      <c r="E798" s="6"/>
      <c r="F798" s="128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128"/>
      <c r="T798" s="128"/>
      <c r="U798" s="6"/>
      <c r="V798" s="128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</row>
    <row r="799" spans="1:48" ht="15.75" customHeight="1">
      <c r="A799" s="6"/>
      <c r="B799" s="6"/>
      <c r="C799" s="6"/>
      <c r="D799" s="6"/>
      <c r="E799" s="6"/>
      <c r="F799" s="128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128"/>
      <c r="T799" s="128"/>
      <c r="U799" s="6"/>
      <c r="V799" s="128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</row>
    <row r="800" spans="1:48" ht="15.75" customHeight="1">
      <c r="A800" s="6"/>
      <c r="B800" s="6"/>
      <c r="C800" s="6"/>
      <c r="D800" s="6"/>
      <c r="E800" s="6"/>
      <c r="F800" s="128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128"/>
      <c r="T800" s="128"/>
      <c r="U800" s="6"/>
      <c r="V800" s="128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</row>
    <row r="801" spans="1:48" ht="15.75" customHeight="1">
      <c r="A801" s="6"/>
      <c r="B801" s="6"/>
      <c r="C801" s="6"/>
      <c r="D801" s="6"/>
      <c r="E801" s="6"/>
      <c r="F801" s="128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128"/>
      <c r="T801" s="128"/>
      <c r="U801" s="6"/>
      <c r="V801" s="128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</row>
    <row r="802" spans="1:48" ht="15.75" customHeight="1">
      <c r="A802" s="6"/>
      <c r="B802" s="6"/>
      <c r="C802" s="6"/>
      <c r="D802" s="6"/>
      <c r="E802" s="6"/>
      <c r="F802" s="128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128"/>
      <c r="T802" s="128"/>
      <c r="U802" s="6"/>
      <c r="V802" s="128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</row>
    <row r="803" spans="1:48" ht="15.75" customHeight="1">
      <c r="A803" s="6"/>
      <c r="B803" s="6"/>
      <c r="C803" s="6"/>
      <c r="D803" s="6"/>
      <c r="E803" s="6"/>
      <c r="F803" s="128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128"/>
      <c r="T803" s="128"/>
      <c r="U803" s="6"/>
      <c r="V803" s="128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</row>
    <row r="804" spans="1:48" ht="15.75" customHeight="1">
      <c r="A804" s="6"/>
      <c r="B804" s="6"/>
      <c r="C804" s="6"/>
      <c r="D804" s="6"/>
      <c r="E804" s="6"/>
      <c r="F804" s="128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128"/>
      <c r="T804" s="128"/>
      <c r="U804" s="6"/>
      <c r="V804" s="128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</row>
    <row r="805" spans="1:48" ht="15.75" customHeight="1">
      <c r="A805" s="6"/>
      <c r="B805" s="6"/>
      <c r="C805" s="6"/>
      <c r="D805" s="6"/>
      <c r="E805" s="6"/>
      <c r="F805" s="128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128"/>
      <c r="T805" s="128"/>
      <c r="U805" s="6"/>
      <c r="V805" s="128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</row>
    <row r="806" spans="1:48" ht="15.75" customHeight="1">
      <c r="A806" s="6"/>
      <c r="B806" s="6"/>
      <c r="C806" s="6"/>
      <c r="D806" s="6"/>
      <c r="E806" s="6"/>
      <c r="F806" s="128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128"/>
      <c r="T806" s="128"/>
      <c r="U806" s="6"/>
      <c r="V806" s="128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</row>
    <row r="807" spans="1:48" ht="15.75" customHeight="1">
      <c r="A807" s="6"/>
      <c r="B807" s="6"/>
      <c r="C807" s="6"/>
      <c r="D807" s="6"/>
      <c r="E807" s="6"/>
      <c r="F807" s="128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128"/>
      <c r="T807" s="128"/>
      <c r="U807" s="6"/>
      <c r="V807" s="128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</row>
    <row r="808" spans="1:48" ht="15.75" customHeight="1">
      <c r="A808" s="6"/>
      <c r="B808" s="6"/>
      <c r="C808" s="6"/>
      <c r="D808" s="6"/>
      <c r="E808" s="6"/>
      <c r="F808" s="128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128"/>
      <c r="T808" s="128"/>
      <c r="U808" s="6"/>
      <c r="V808" s="128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</row>
    <row r="809" spans="1:48" ht="15.75" customHeight="1">
      <c r="A809" s="6"/>
      <c r="B809" s="6"/>
      <c r="C809" s="6"/>
      <c r="D809" s="6"/>
      <c r="E809" s="6"/>
      <c r="F809" s="128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128"/>
      <c r="T809" s="128"/>
      <c r="U809" s="6"/>
      <c r="V809" s="128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</row>
    <row r="810" spans="1:48" ht="15.75" customHeight="1">
      <c r="A810" s="6"/>
      <c r="B810" s="6"/>
      <c r="C810" s="6"/>
      <c r="D810" s="6"/>
      <c r="E810" s="6"/>
      <c r="F810" s="128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128"/>
      <c r="T810" s="128"/>
      <c r="U810" s="6"/>
      <c r="V810" s="128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</row>
    <row r="811" spans="1:48" ht="15.75" customHeight="1">
      <c r="A811" s="6"/>
      <c r="B811" s="6"/>
      <c r="C811" s="6"/>
      <c r="D811" s="6"/>
      <c r="E811" s="6"/>
      <c r="F811" s="128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128"/>
      <c r="T811" s="128"/>
      <c r="U811" s="6"/>
      <c r="V811" s="128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</row>
    <row r="812" spans="1:48" ht="15.75" customHeight="1">
      <c r="A812" s="6"/>
      <c r="B812" s="6"/>
      <c r="C812" s="6"/>
      <c r="D812" s="6"/>
      <c r="E812" s="6"/>
      <c r="F812" s="128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128"/>
      <c r="T812" s="128"/>
      <c r="U812" s="6"/>
      <c r="V812" s="128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</row>
    <row r="813" spans="1:48" ht="15.75" customHeight="1">
      <c r="A813" s="6"/>
      <c r="B813" s="6"/>
      <c r="C813" s="6"/>
      <c r="D813" s="6"/>
      <c r="E813" s="6"/>
      <c r="F813" s="128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128"/>
      <c r="T813" s="128"/>
      <c r="U813" s="6"/>
      <c r="V813" s="128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</row>
    <row r="814" spans="1:48" ht="15.75" customHeight="1">
      <c r="A814" s="6"/>
      <c r="B814" s="6"/>
      <c r="C814" s="6"/>
      <c r="D814" s="6"/>
      <c r="E814" s="6"/>
      <c r="F814" s="128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128"/>
      <c r="T814" s="128"/>
      <c r="U814" s="6"/>
      <c r="V814" s="128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</row>
    <row r="815" spans="1:48" ht="15.75" customHeight="1">
      <c r="A815" s="6"/>
      <c r="B815" s="6"/>
      <c r="C815" s="6"/>
      <c r="D815" s="6"/>
      <c r="E815" s="6"/>
      <c r="F815" s="128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128"/>
      <c r="T815" s="128"/>
      <c r="U815" s="6"/>
      <c r="V815" s="128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</row>
    <row r="816" spans="1:48" ht="15.75" customHeight="1">
      <c r="A816" s="6"/>
      <c r="B816" s="6"/>
      <c r="C816" s="6"/>
      <c r="D816" s="6"/>
      <c r="E816" s="6"/>
      <c r="F816" s="128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128"/>
      <c r="T816" s="128"/>
      <c r="U816" s="6"/>
      <c r="V816" s="128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</row>
    <row r="817" spans="1:48" ht="15.75" customHeight="1">
      <c r="A817" s="6"/>
      <c r="B817" s="6"/>
      <c r="C817" s="6"/>
      <c r="D817" s="6"/>
      <c r="E817" s="6"/>
      <c r="F817" s="128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128"/>
      <c r="T817" s="128"/>
      <c r="U817" s="6"/>
      <c r="V817" s="128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</row>
    <row r="818" spans="1:48" ht="15.75" customHeight="1">
      <c r="A818" s="6"/>
      <c r="B818" s="6"/>
      <c r="C818" s="6"/>
      <c r="D818" s="6"/>
      <c r="E818" s="6"/>
      <c r="F818" s="128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128"/>
      <c r="T818" s="128"/>
      <c r="U818" s="6"/>
      <c r="V818" s="128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</row>
    <row r="819" spans="1:48" ht="15.75" customHeight="1">
      <c r="A819" s="6"/>
      <c r="B819" s="6"/>
      <c r="C819" s="6"/>
      <c r="D819" s="6"/>
      <c r="E819" s="6"/>
      <c r="F819" s="128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128"/>
      <c r="T819" s="128"/>
      <c r="U819" s="6"/>
      <c r="V819" s="128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</row>
    <row r="820" spans="1:48" ht="15.75" customHeight="1">
      <c r="A820" s="6"/>
      <c r="B820" s="6"/>
      <c r="C820" s="6"/>
      <c r="D820" s="6"/>
      <c r="E820" s="6"/>
      <c r="F820" s="128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128"/>
      <c r="T820" s="128"/>
      <c r="U820" s="6"/>
      <c r="V820" s="128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</row>
    <row r="821" spans="1:48" ht="15.75" customHeight="1">
      <c r="A821" s="6"/>
      <c r="B821" s="6"/>
      <c r="C821" s="6"/>
      <c r="D821" s="6"/>
      <c r="E821" s="6"/>
      <c r="F821" s="128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128"/>
      <c r="T821" s="128"/>
      <c r="U821" s="6"/>
      <c r="V821" s="128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</row>
    <row r="822" spans="1:48" ht="15.75" customHeight="1">
      <c r="A822" s="6"/>
      <c r="B822" s="6"/>
      <c r="C822" s="6"/>
      <c r="D822" s="6"/>
      <c r="E822" s="6"/>
      <c r="F822" s="128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128"/>
      <c r="T822" s="128"/>
      <c r="U822" s="6"/>
      <c r="V822" s="128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</row>
    <row r="823" spans="1:48" ht="15.75" customHeight="1">
      <c r="A823" s="6"/>
      <c r="B823" s="6"/>
      <c r="C823" s="6"/>
      <c r="D823" s="6"/>
      <c r="E823" s="6"/>
      <c r="F823" s="128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128"/>
      <c r="T823" s="128"/>
      <c r="U823" s="6"/>
      <c r="V823" s="128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</row>
    <row r="824" spans="1:48" ht="15.75" customHeight="1">
      <c r="A824" s="6"/>
      <c r="B824" s="6"/>
      <c r="C824" s="6"/>
      <c r="D824" s="6"/>
      <c r="E824" s="6"/>
      <c r="F824" s="128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128"/>
      <c r="T824" s="128"/>
      <c r="U824" s="6"/>
      <c r="V824" s="128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</row>
    <row r="825" spans="1:48" ht="15.75" customHeight="1">
      <c r="A825" s="6"/>
      <c r="B825" s="6"/>
      <c r="C825" s="6"/>
      <c r="D825" s="6"/>
      <c r="E825" s="6"/>
      <c r="F825" s="128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128"/>
      <c r="T825" s="128"/>
      <c r="U825" s="6"/>
      <c r="V825" s="128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</row>
    <row r="826" spans="1:48" ht="15.75" customHeight="1">
      <c r="A826" s="6"/>
      <c r="B826" s="6"/>
      <c r="C826" s="6"/>
      <c r="D826" s="6"/>
      <c r="E826" s="6"/>
      <c r="F826" s="128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128"/>
      <c r="T826" s="128"/>
      <c r="U826" s="6"/>
      <c r="V826" s="128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</row>
    <row r="827" spans="1:48" ht="15.75" customHeight="1">
      <c r="A827" s="6"/>
      <c r="B827" s="6"/>
      <c r="C827" s="6"/>
      <c r="D827" s="6"/>
      <c r="E827" s="6"/>
      <c r="F827" s="128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128"/>
      <c r="T827" s="128"/>
      <c r="U827" s="6"/>
      <c r="V827" s="128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</row>
    <row r="828" spans="1:48" ht="15.75" customHeight="1">
      <c r="A828" s="6"/>
      <c r="B828" s="6"/>
      <c r="C828" s="6"/>
      <c r="D828" s="6"/>
      <c r="E828" s="6"/>
      <c r="F828" s="128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128"/>
      <c r="T828" s="128"/>
      <c r="U828" s="6"/>
      <c r="V828" s="128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</row>
    <row r="829" spans="1:48" ht="15.75" customHeight="1">
      <c r="A829" s="6"/>
      <c r="B829" s="6"/>
      <c r="C829" s="6"/>
      <c r="D829" s="6"/>
      <c r="E829" s="6"/>
      <c r="F829" s="128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128"/>
      <c r="T829" s="128"/>
      <c r="U829" s="6"/>
      <c r="V829" s="128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</row>
    <row r="830" spans="1:48" ht="15.75" customHeight="1">
      <c r="A830" s="6"/>
      <c r="B830" s="6"/>
      <c r="C830" s="6"/>
      <c r="D830" s="6"/>
      <c r="E830" s="6"/>
      <c r="F830" s="128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128"/>
      <c r="T830" s="128"/>
      <c r="U830" s="6"/>
      <c r="V830" s="128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</row>
    <row r="831" spans="1:48" ht="15.75" customHeight="1">
      <c r="A831" s="6"/>
      <c r="B831" s="6"/>
      <c r="C831" s="6"/>
      <c r="D831" s="6"/>
      <c r="E831" s="6"/>
      <c r="F831" s="128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128"/>
      <c r="T831" s="128"/>
      <c r="U831" s="6"/>
      <c r="V831" s="128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</row>
    <row r="832" spans="1:48" ht="15.75" customHeight="1">
      <c r="A832" s="6"/>
      <c r="B832" s="6"/>
      <c r="C832" s="6"/>
      <c r="D832" s="6"/>
      <c r="E832" s="6"/>
      <c r="F832" s="128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128"/>
      <c r="T832" s="128"/>
      <c r="U832" s="6"/>
      <c r="V832" s="128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</row>
    <row r="833" spans="1:48" ht="15.75" customHeight="1">
      <c r="A833" s="6"/>
      <c r="B833" s="6"/>
      <c r="C833" s="6"/>
      <c r="D833" s="6"/>
      <c r="E833" s="6"/>
      <c r="F833" s="128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128"/>
      <c r="T833" s="128"/>
      <c r="U833" s="6"/>
      <c r="V833" s="128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</row>
    <row r="834" spans="1:48" ht="15.75" customHeight="1">
      <c r="A834" s="6"/>
      <c r="B834" s="6"/>
      <c r="C834" s="6"/>
      <c r="D834" s="6"/>
      <c r="E834" s="6"/>
      <c r="F834" s="128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128"/>
      <c r="T834" s="128"/>
      <c r="U834" s="6"/>
      <c r="V834" s="128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</row>
    <row r="835" spans="1:48" ht="15.75" customHeight="1">
      <c r="A835" s="6"/>
      <c r="B835" s="6"/>
      <c r="C835" s="6"/>
      <c r="D835" s="6"/>
      <c r="E835" s="6"/>
      <c r="F835" s="128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128"/>
      <c r="T835" s="128"/>
      <c r="U835" s="6"/>
      <c r="V835" s="128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</row>
    <row r="836" spans="1:48" ht="15.75" customHeight="1">
      <c r="A836" s="6"/>
      <c r="B836" s="6"/>
      <c r="C836" s="6"/>
      <c r="D836" s="6"/>
      <c r="E836" s="6"/>
      <c r="F836" s="128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128"/>
      <c r="T836" s="128"/>
      <c r="U836" s="6"/>
      <c r="V836" s="128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</row>
    <row r="837" spans="1:48" ht="15.75" customHeight="1">
      <c r="A837" s="6"/>
      <c r="B837" s="6"/>
      <c r="C837" s="6"/>
      <c r="D837" s="6"/>
      <c r="E837" s="6"/>
      <c r="F837" s="128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128"/>
      <c r="T837" s="128"/>
      <c r="U837" s="6"/>
      <c r="V837" s="128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</row>
    <row r="838" spans="1:48" ht="15.75" customHeight="1">
      <c r="A838" s="6"/>
      <c r="B838" s="6"/>
      <c r="C838" s="6"/>
      <c r="D838" s="6"/>
      <c r="E838" s="6"/>
      <c r="F838" s="128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128"/>
      <c r="T838" s="128"/>
      <c r="U838" s="6"/>
      <c r="V838" s="128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</row>
    <row r="839" spans="1:48" ht="15.75" customHeight="1">
      <c r="A839" s="6"/>
      <c r="B839" s="6"/>
      <c r="C839" s="6"/>
      <c r="D839" s="6"/>
      <c r="E839" s="6"/>
      <c r="F839" s="128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128"/>
      <c r="T839" s="128"/>
      <c r="U839" s="6"/>
      <c r="V839" s="128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</row>
    <row r="840" spans="1:48" ht="15.75" customHeight="1">
      <c r="A840" s="6"/>
      <c r="B840" s="6"/>
      <c r="C840" s="6"/>
      <c r="D840" s="6"/>
      <c r="E840" s="6"/>
      <c r="F840" s="128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128"/>
      <c r="T840" s="128"/>
      <c r="U840" s="6"/>
      <c r="V840" s="128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</row>
    <row r="841" spans="1:48" ht="15.75" customHeight="1">
      <c r="A841" s="6"/>
      <c r="B841" s="6"/>
      <c r="C841" s="6"/>
      <c r="D841" s="6"/>
      <c r="E841" s="6"/>
      <c r="F841" s="128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128"/>
      <c r="T841" s="128"/>
      <c r="U841" s="6"/>
      <c r="V841" s="128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</row>
    <row r="842" spans="1:48" ht="15.75" customHeight="1">
      <c r="A842" s="6"/>
      <c r="B842" s="6"/>
      <c r="C842" s="6"/>
      <c r="D842" s="6"/>
      <c r="E842" s="6"/>
      <c r="F842" s="128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128"/>
      <c r="T842" s="128"/>
      <c r="U842" s="6"/>
      <c r="V842" s="128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</row>
    <row r="843" spans="1:48" ht="15.75" customHeight="1">
      <c r="A843" s="6"/>
      <c r="B843" s="6"/>
      <c r="C843" s="6"/>
      <c r="D843" s="6"/>
      <c r="E843" s="6"/>
      <c r="F843" s="128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128"/>
      <c r="T843" s="128"/>
      <c r="U843" s="6"/>
      <c r="V843" s="128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</row>
    <row r="844" spans="1:48" ht="15.75" customHeight="1">
      <c r="A844" s="6"/>
      <c r="B844" s="6"/>
      <c r="C844" s="6"/>
      <c r="D844" s="6"/>
      <c r="E844" s="6"/>
      <c r="F844" s="128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128"/>
      <c r="T844" s="128"/>
      <c r="U844" s="6"/>
      <c r="V844" s="128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</row>
    <row r="845" spans="1:48" ht="15.75" customHeight="1">
      <c r="A845" s="6"/>
      <c r="B845" s="6"/>
      <c r="C845" s="6"/>
      <c r="D845" s="6"/>
      <c r="E845" s="6"/>
      <c r="F845" s="128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128"/>
      <c r="T845" s="128"/>
      <c r="U845" s="6"/>
      <c r="V845" s="128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</row>
    <row r="846" spans="1:48" ht="15.75" customHeight="1">
      <c r="A846" s="6"/>
      <c r="B846" s="6"/>
      <c r="C846" s="6"/>
      <c r="D846" s="6"/>
      <c r="E846" s="6"/>
      <c r="F846" s="128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128"/>
      <c r="T846" s="128"/>
      <c r="U846" s="6"/>
      <c r="V846" s="128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</row>
    <row r="847" spans="1:48" ht="15.75" customHeight="1">
      <c r="A847" s="6"/>
      <c r="B847" s="6"/>
      <c r="C847" s="6"/>
      <c r="D847" s="6"/>
      <c r="E847" s="6"/>
      <c r="F847" s="128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128"/>
      <c r="T847" s="128"/>
      <c r="U847" s="6"/>
      <c r="V847" s="128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</row>
    <row r="848" spans="1:48" ht="15.75" customHeight="1">
      <c r="A848" s="6"/>
      <c r="B848" s="6"/>
      <c r="C848" s="6"/>
      <c r="D848" s="6"/>
      <c r="E848" s="6"/>
      <c r="F848" s="128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128"/>
      <c r="T848" s="128"/>
      <c r="U848" s="6"/>
      <c r="V848" s="128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</row>
    <row r="849" spans="1:48" ht="15.75" customHeight="1">
      <c r="A849" s="6"/>
      <c r="B849" s="6"/>
      <c r="C849" s="6"/>
      <c r="D849" s="6"/>
      <c r="E849" s="6"/>
      <c r="F849" s="128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128"/>
      <c r="T849" s="128"/>
      <c r="U849" s="6"/>
      <c r="V849" s="128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</row>
    <row r="850" spans="1:48" ht="15.75" customHeight="1">
      <c r="A850" s="6"/>
      <c r="B850" s="6"/>
      <c r="C850" s="6"/>
      <c r="D850" s="6"/>
      <c r="E850" s="6"/>
      <c r="F850" s="128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128"/>
      <c r="T850" s="128"/>
      <c r="U850" s="6"/>
      <c r="V850" s="128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</row>
    <row r="851" spans="1:48" ht="15.75" customHeight="1">
      <c r="A851" s="6"/>
      <c r="B851" s="6"/>
      <c r="C851" s="6"/>
      <c r="D851" s="6"/>
      <c r="E851" s="6"/>
      <c r="F851" s="128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128"/>
      <c r="T851" s="128"/>
      <c r="U851" s="6"/>
      <c r="V851" s="128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</row>
    <row r="852" spans="1:48" ht="15.75" customHeight="1">
      <c r="A852" s="6"/>
      <c r="B852" s="6"/>
      <c r="C852" s="6"/>
      <c r="D852" s="6"/>
      <c r="E852" s="6"/>
      <c r="F852" s="128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128"/>
      <c r="T852" s="128"/>
      <c r="U852" s="6"/>
      <c r="V852" s="128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</row>
    <row r="853" spans="1:48" ht="15.75" customHeight="1">
      <c r="A853" s="6"/>
      <c r="B853" s="6"/>
      <c r="C853" s="6"/>
      <c r="D853" s="6"/>
      <c r="E853" s="6"/>
      <c r="F853" s="128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128"/>
      <c r="T853" s="128"/>
      <c r="U853" s="6"/>
      <c r="V853" s="128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</row>
    <row r="854" spans="1:48" ht="15.75" customHeight="1">
      <c r="A854" s="6"/>
      <c r="B854" s="6"/>
      <c r="C854" s="6"/>
      <c r="D854" s="6"/>
      <c r="E854" s="6"/>
      <c r="F854" s="128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128"/>
      <c r="T854" s="128"/>
      <c r="U854" s="6"/>
      <c r="V854" s="128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</row>
    <row r="855" spans="1:48" ht="15.75" customHeight="1">
      <c r="A855" s="6"/>
      <c r="B855" s="6"/>
      <c r="C855" s="6"/>
      <c r="D855" s="6"/>
      <c r="E855" s="6"/>
      <c r="F855" s="128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128"/>
      <c r="T855" s="128"/>
      <c r="U855" s="6"/>
      <c r="V855" s="128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</row>
    <row r="856" spans="1:48" ht="15.75" customHeight="1">
      <c r="A856" s="6"/>
      <c r="B856" s="6"/>
      <c r="C856" s="6"/>
      <c r="D856" s="6"/>
      <c r="E856" s="6"/>
      <c r="F856" s="128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128"/>
      <c r="T856" s="128"/>
      <c r="U856" s="6"/>
      <c r="V856" s="128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</row>
    <row r="857" spans="1:48" ht="15.75" customHeight="1">
      <c r="A857" s="6"/>
      <c r="B857" s="6"/>
      <c r="C857" s="6"/>
      <c r="D857" s="6"/>
      <c r="E857" s="6"/>
      <c r="F857" s="128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128"/>
      <c r="T857" s="128"/>
      <c r="U857" s="6"/>
      <c r="V857" s="128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</row>
    <row r="858" spans="1:48" ht="15.75" customHeight="1">
      <c r="A858" s="6"/>
      <c r="B858" s="6"/>
      <c r="C858" s="6"/>
      <c r="D858" s="6"/>
      <c r="E858" s="6"/>
      <c r="F858" s="128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128"/>
      <c r="T858" s="128"/>
      <c r="U858" s="6"/>
      <c r="V858" s="128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</row>
    <row r="859" spans="1:48" ht="15.75" customHeight="1">
      <c r="A859" s="6"/>
      <c r="B859" s="6"/>
      <c r="C859" s="6"/>
      <c r="D859" s="6"/>
      <c r="E859" s="6"/>
      <c r="F859" s="128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128"/>
      <c r="T859" s="128"/>
      <c r="U859" s="6"/>
      <c r="V859" s="128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</row>
    <row r="860" spans="1:48" ht="15.75" customHeight="1">
      <c r="A860" s="6"/>
      <c r="B860" s="6"/>
      <c r="C860" s="6"/>
      <c r="D860" s="6"/>
      <c r="E860" s="6"/>
      <c r="F860" s="128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128"/>
      <c r="T860" s="128"/>
      <c r="U860" s="6"/>
      <c r="V860" s="128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</row>
    <row r="861" spans="1:48" ht="15.75" customHeight="1">
      <c r="A861" s="6"/>
      <c r="B861" s="6"/>
      <c r="C861" s="6"/>
      <c r="D861" s="6"/>
      <c r="E861" s="6"/>
      <c r="F861" s="128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128"/>
      <c r="T861" s="128"/>
      <c r="U861" s="6"/>
      <c r="V861" s="128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</row>
    <row r="862" spans="1:48" ht="15.75" customHeight="1">
      <c r="A862" s="6"/>
      <c r="B862" s="6"/>
      <c r="C862" s="6"/>
      <c r="D862" s="6"/>
      <c r="E862" s="6"/>
      <c r="F862" s="128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128"/>
      <c r="T862" s="128"/>
      <c r="U862" s="6"/>
      <c r="V862" s="128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</row>
    <row r="863" spans="1:48" ht="15.75" customHeight="1">
      <c r="A863" s="6"/>
      <c r="B863" s="6"/>
      <c r="C863" s="6"/>
      <c r="D863" s="6"/>
      <c r="E863" s="6"/>
      <c r="F863" s="128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128"/>
      <c r="T863" s="128"/>
      <c r="U863" s="6"/>
      <c r="V863" s="128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</row>
    <row r="864" spans="1:48" ht="15.75" customHeight="1">
      <c r="A864" s="6"/>
      <c r="B864" s="6"/>
      <c r="C864" s="6"/>
      <c r="D864" s="6"/>
      <c r="E864" s="6"/>
      <c r="F864" s="128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128"/>
      <c r="T864" s="128"/>
      <c r="U864" s="6"/>
      <c r="V864" s="128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</row>
    <row r="865" spans="1:48" ht="15.75" customHeight="1">
      <c r="A865" s="6"/>
      <c r="B865" s="6"/>
      <c r="C865" s="6"/>
      <c r="D865" s="6"/>
      <c r="E865" s="6"/>
      <c r="F865" s="128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128"/>
      <c r="T865" s="128"/>
      <c r="U865" s="6"/>
      <c r="V865" s="128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</row>
    <row r="866" spans="1:48" ht="15.75" customHeight="1">
      <c r="A866" s="6"/>
      <c r="B866" s="6"/>
      <c r="C866" s="6"/>
      <c r="D866" s="6"/>
      <c r="E866" s="6"/>
      <c r="F866" s="128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128"/>
      <c r="T866" s="128"/>
      <c r="U866" s="6"/>
      <c r="V866" s="128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</row>
    <row r="867" spans="1:48" ht="15.75" customHeight="1">
      <c r="A867" s="6"/>
      <c r="B867" s="6"/>
      <c r="C867" s="6"/>
      <c r="D867" s="6"/>
      <c r="E867" s="6"/>
      <c r="F867" s="128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128"/>
      <c r="T867" s="128"/>
      <c r="U867" s="6"/>
      <c r="V867" s="128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</row>
    <row r="868" spans="1:48" ht="15.75" customHeight="1">
      <c r="A868" s="6"/>
      <c r="B868" s="6"/>
      <c r="C868" s="6"/>
      <c r="D868" s="6"/>
      <c r="E868" s="6"/>
      <c r="F868" s="128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128"/>
      <c r="T868" s="128"/>
      <c r="U868" s="6"/>
      <c r="V868" s="128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</row>
    <row r="869" spans="1:48" ht="15.75" customHeight="1">
      <c r="A869" s="6"/>
      <c r="B869" s="6"/>
      <c r="C869" s="6"/>
      <c r="D869" s="6"/>
      <c r="E869" s="6"/>
      <c r="F869" s="128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128"/>
      <c r="T869" s="128"/>
      <c r="U869" s="6"/>
      <c r="V869" s="128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</row>
    <row r="870" spans="1:48" ht="15.75" customHeight="1">
      <c r="A870" s="6"/>
      <c r="B870" s="6"/>
      <c r="C870" s="6"/>
      <c r="D870" s="6"/>
      <c r="E870" s="6"/>
      <c r="F870" s="128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128"/>
      <c r="T870" s="128"/>
      <c r="U870" s="6"/>
      <c r="V870" s="128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</row>
    <row r="871" spans="1:48" ht="15.75" customHeight="1">
      <c r="A871" s="6"/>
      <c r="B871" s="6"/>
      <c r="C871" s="6"/>
      <c r="D871" s="6"/>
      <c r="E871" s="6"/>
      <c r="F871" s="128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128"/>
      <c r="T871" s="128"/>
      <c r="U871" s="6"/>
      <c r="V871" s="128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</row>
    <row r="872" spans="1:48" ht="15.75" customHeight="1">
      <c r="A872" s="6"/>
      <c r="B872" s="6"/>
      <c r="C872" s="6"/>
      <c r="D872" s="6"/>
      <c r="E872" s="6"/>
      <c r="F872" s="128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128"/>
      <c r="T872" s="128"/>
      <c r="U872" s="6"/>
      <c r="V872" s="128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</row>
    <row r="873" spans="1:48" ht="15.75" customHeight="1">
      <c r="A873" s="6"/>
      <c r="B873" s="6"/>
      <c r="C873" s="6"/>
      <c r="D873" s="6"/>
      <c r="E873" s="6"/>
      <c r="F873" s="128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128"/>
      <c r="T873" s="128"/>
      <c r="U873" s="6"/>
      <c r="V873" s="128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</row>
    <row r="874" spans="1:48" ht="15.75" customHeight="1">
      <c r="A874" s="6"/>
      <c r="B874" s="6"/>
      <c r="C874" s="6"/>
      <c r="D874" s="6"/>
      <c r="E874" s="6"/>
      <c r="F874" s="128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128"/>
      <c r="T874" s="128"/>
      <c r="U874" s="6"/>
      <c r="V874" s="128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</row>
    <row r="875" spans="1:48" ht="15.75" customHeight="1">
      <c r="A875" s="6"/>
      <c r="B875" s="6"/>
      <c r="C875" s="6"/>
      <c r="D875" s="6"/>
      <c r="E875" s="6"/>
      <c r="F875" s="128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128"/>
      <c r="T875" s="128"/>
      <c r="U875" s="6"/>
      <c r="V875" s="128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</row>
    <row r="876" spans="1:48" ht="15.75" customHeight="1">
      <c r="A876" s="6"/>
      <c r="B876" s="6"/>
      <c r="C876" s="6"/>
      <c r="D876" s="6"/>
      <c r="E876" s="6"/>
      <c r="F876" s="128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128"/>
      <c r="T876" s="128"/>
      <c r="U876" s="6"/>
      <c r="V876" s="128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</row>
    <row r="877" spans="1:48" ht="15.75" customHeight="1">
      <c r="A877" s="6"/>
      <c r="B877" s="6"/>
      <c r="C877" s="6"/>
      <c r="D877" s="6"/>
      <c r="E877" s="6"/>
      <c r="F877" s="128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128"/>
      <c r="T877" s="128"/>
      <c r="U877" s="6"/>
      <c r="V877" s="128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</row>
    <row r="878" spans="1:48" ht="15.75" customHeight="1">
      <c r="A878" s="6"/>
      <c r="B878" s="6"/>
      <c r="C878" s="6"/>
      <c r="D878" s="6"/>
      <c r="E878" s="6"/>
      <c r="F878" s="128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128"/>
      <c r="T878" s="128"/>
      <c r="U878" s="6"/>
      <c r="V878" s="128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</row>
    <row r="879" spans="1:48" ht="15.75" customHeight="1">
      <c r="A879" s="6"/>
      <c r="B879" s="6"/>
      <c r="C879" s="6"/>
      <c r="D879" s="6"/>
      <c r="E879" s="6"/>
      <c r="F879" s="128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128"/>
      <c r="T879" s="128"/>
      <c r="U879" s="6"/>
      <c r="V879" s="128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</row>
    <row r="880" spans="1:48" ht="15.75" customHeight="1">
      <c r="A880" s="6"/>
      <c r="B880" s="6"/>
      <c r="C880" s="6"/>
      <c r="D880" s="6"/>
      <c r="E880" s="6"/>
      <c r="F880" s="128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128"/>
      <c r="T880" s="128"/>
      <c r="U880" s="6"/>
      <c r="V880" s="128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</row>
    <row r="881" spans="1:48" ht="15.75" customHeight="1">
      <c r="A881" s="6"/>
      <c r="B881" s="6"/>
      <c r="C881" s="6"/>
      <c r="D881" s="6"/>
      <c r="E881" s="6"/>
      <c r="F881" s="128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128"/>
      <c r="T881" s="128"/>
      <c r="U881" s="6"/>
      <c r="V881" s="128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</row>
    <row r="882" spans="1:48" ht="15.75" customHeight="1">
      <c r="A882" s="6"/>
      <c r="B882" s="6"/>
      <c r="C882" s="6"/>
      <c r="D882" s="6"/>
      <c r="E882" s="6"/>
      <c r="F882" s="128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128"/>
      <c r="T882" s="128"/>
      <c r="U882" s="6"/>
      <c r="V882" s="128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</row>
    <row r="883" spans="1:48" ht="15.75" customHeight="1">
      <c r="A883" s="6"/>
      <c r="B883" s="6"/>
      <c r="C883" s="6"/>
      <c r="D883" s="6"/>
      <c r="E883" s="6"/>
      <c r="F883" s="128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128"/>
      <c r="T883" s="128"/>
      <c r="U883" s="6"/>
      <c r="V883" s="128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</row>
    <row r="884" spans="1:48" ht="15.75" customHeight="1">
      <c r="A884" s="6"/>
      <c r="B884" s="6"/>
      <c r="C884" s="6"/>
      <c r="D884" s="6"/>
      <c r="E884" s="6"/>
      <c r="F884" s="128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128"/>
      <c r="T884" s="128"/>
      <c r="U884" s="6"/>
      <c r="V884" s="128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</row>
    <row r="885" spans="1:48" ht="15.75" customHeight="1">
      <c r="A885" s="6"/>
      <c r="B885" s="6"/>
      <c r="C885" s="6"/>
      <c r="D885" s="6"/>
      <c r="E885" s="6"/>
      <c r="F885" s="128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128"/>
      <c r="T885" s="128"/>
      <c r="U885" s="6"/>
      <c r="V885" s="128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</row>
    <row r="886" spans="1:48" ht="15.75" customHeight="1">
      <c r="A886" s="6"/>
      <c r="B886" s="6"/>
      <c r="C886" s="6"/>
      <c r="D886" s="6"/>
      <c r="E886" s="6"/>
      <c r="F886" s="128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128"/>
      <c r="T886" s="128"/>
      <c r="U886" s="6"/>
      <c r="V886" s="128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</row>
    <row r="887" spans="1:48" ht="15.75" customHeight="1">
      <c r="A887" s="6"/>
      <c r="B887" s="6"/>
      <c r="C887" s="6"/>
      <c r="D887" s="6"/>
      <c r="E887" s="6"/>
      <c r="F887" s="128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128"/>
      <c r="T887" s="128"/>
      <c r="U887" s="6"/>
      <c r="V887" s="128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</row>
    <row r="888" spans="1:48" ht="15.75" customHeight="1">
      <c r="A888" s="6"/>
      <c r="B888" s="6"/>
      <c r="C888" s="6"/>
      <c r="D888" s="6"/>
      <c r="E888" s="6"/>
      <c r="F888" s="128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128"/>
      <c r="T888" s="128"/>
      <c r="U888" s="6"/>
      <c r="V888" s="128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</row>
    <row r="889" spans="1:48" ht="15.75" customHeight="1">
      <c r="A889" s="6"/>
      <c r="B889" s="6"/>
      <c r="C889" s="6"/>
      <c r="D889" s="6"/>
      <c r="E889" s="6"/>
      <c r="F889" s="128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128"/>
      <c r="T889" s="128"/>
      <c r="U889" s="6"/>
      <c r="V889" s="128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</row>
    <row r="890" spans="1:48" ht="15.75" customHeight="1">
      <c r="A890" s="6"/>
      <c r="B890" s="6"/>
      <c r="C890" s="6"/>
      <c r="D890" s="6"/>
      <c r="E890" s="6"/>
      <c r="F890" s="128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128"/>
      <c r="T890" s="128"/>
      <c r="U890" s="6"/>
      <c r="V890" s="128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</row>
    <row r="891" spans="1:48" ht="15.75" customHeight="1">
      <c r="A891" s="6"/>
      <c r="B891" s="6"/>
      <c r="C891" s="6"/>
      <c r="D891" s="6"/>
      <c r="E891" s="6"/>
      <c r="F891" s="128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128"/>
      <c r="T891" s="128"/>
      <c r="U891" s="6"/>
      <c r="V891" s="128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</row>
    <row r="892" spans="1:48" ht="15.75" customHeight="1">
      <c r="A892" s="6"/>
      <c r="B892" s="6"/>
      <c r="C892" s="6"/>
      <c r="D892" s="6"/>
      <c r="E892" s="6"/>
      <c r="F892" s="128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128"/>
      <c r="T892" s="128"/>
      <c r="U892" s="6"/>
      <c r="V892" s="128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</row>
    <row r="893" spans="1:48" ht="15.75" customHeight="1">
      <c r="A893" s="6"/>
      <c r="B893" s="6"/>
      <c r="C893" s="6"/>
      <c r="D893" s="6"/>
      <c r="E893" s="6"/>
      <c r="F893" s="128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128"/>
      <c r="T893" s="128"/>
      <c r="U893" s="6"/>
      <c r="V893" s="128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</row>
    <row r="894" spans="1:48" ht="15.75" customHeight="1">
      <c r="A894" s="6"/>
      <c r="B894" s="6"/>
      <c r="C894" s="6"/>
      <c r="D894" s="6"/>
      <c r="E894" s="6"/>
      <c r="F894" s="128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128"/>
      <c r="T894" s="128"/>
      <c r="U894" s="6"/>
      <c r="V894" s="128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</row>
    <row r="895" spans="1:48" ht="15.75" customHeight="1">
      <c r="A895" s="6"/>
      <c r="B895" s="6"/>
      <c r="C895" s="6"/>
      <c r="D895" s="6"/>
      <c r="E895" s="6"/>
      <c r="F895" s="128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128"/>
      <c r="T895" s="128"/>
      <c r="U895" s="6"/>
      <c r="V895" s="128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</row>
    <row r="896" spans="1:48" ht="15.75" customHeight="1">
      <c r="A896" s="6"/>
      <c r="B896" s="6"/>
      <c r="C896" s="6"/>
      <c r="D896" s="6"/>
      <c r="E896" s="6"/>
      <c r="F896" s="128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128"/>
      <c r="T896" s="128"/>
      <c r="U896" s="6"/>
      <c r="V896" s="128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</row>
    <row r="897" spans="1:48" ht="15.75" customHeight="1">
      <c r="A897" s="6"/>
      <c r="B897" s="6"/>
      <c r="C897" s="6"/>
      <c r="D897" s="6"/>
      <c r="E897" s="6"/>
      <c r="F897" s="128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128"/>
      <c r="T897" s="128"/>
      <c r="U897" s="6"/>
      <c r="V897" s="128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</row>
    <row r="898" spans="1:48" ht="15.75" customHeight="1">
      <c r="A898" s="6"/>
      <c r="B898" s="6"/>
      <c r="C898" s="6"/>
      <c r="D898" s="6"/>
      <c r="E898" s="6"/>
      <c r="F898" s="128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128"/>
      <c r="T898" s="128"/>
      <c r="U898" s="6"/>
      <c r="V898" s="128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</row>
    <row r="899" spans="1:48" ht="15.75" customHeight="1">
      <c r="A899" s="6"/>
      <c r="B899" s="6"/>
      <c r="C899" s="6"/>
      <c r="D899" s="6"/>
      <c r="E899" s="6"/>
      <c r="F899" s="128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128"/>
      <c r="T899" s="128"/>
      <c r="U899" s="6"/>
      <c r="V899" s="128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</row>
    <row r="900" spans="1:48" ht="15.75" customHeight="1">
      <c r="A900" s="6"/>
      <c r="B900" s="6"/>
      <c r="C900" s="6"/>
      <c r="D900" s="6"/>
      <c r="E900" s="6"/>
      <c r="F900" s="128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128"/>
      <c r="T900" s="128"/>
      <c r="U900" s="6"/>
      <c r="V900" s="128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</row>
    <row r="901" spans="1:48" ht="15.75" customHeight="1">
      <c r="A901" s="6"/>
      <c r="B901" s="6"/>
      <c r="C901" s="6"/>
      <c r="D901" s="6"/>
      <c r="E901" s="6"/>
      <c r="F901" s="128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128"/>
      <c r="T901" s="128"/>
      <c r="U901" s="6"/>
      <c r="V901" s="128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</row>
    <row r="902" spans="1:48" ht="15.75" customHeight="1">
      <c r="A902" s="6"/>
      <c r="B902" s="6"/>
      <c r="C902" s="6"/>
      <c r="D902" s="6"/>
      <c r="E902" s="6"/>
      <c r="F902" s="128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128"/>
      <c r="T902" s="128"/>
      <c r="U902" s="6"/>
      <c r="V902" s="128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</row>
    <row r="903" spans="1:48" ht="15.75" customHeight="1">
      <c r="A903" s="6"/>
      <c r="B903" s="6"/>
      <c r="C903" s="6"/>
      <c r="D903" s="6"/>
      <c r="E903" s="6"/>
      <c r="F903" s="128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128"/>
      <c r="T903" s="128"/>
      <c r="U903" s="6"/>
      <c r="V903" s="128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</row>
    <row r="904" spans="1:48" ht="15.75" customHeight="1">
      <c r="A904" s="6"/>
      <c r="B904" s="6"/>
      <c r="C904" s="6"/>
      <c r="D904" s="6"/>
      <c r="E904" s="6"/>
      <c r="F904" s="128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128"/>
      <c r="T904" s="128"/>
      <c r="U904" s="6"/>
      <c r="V904" s="128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</row>
    <row r="905" spans="1:48" ht="15.75" customHeight="1">
      <c r="A905" s="6"/>
      <c r="B905" s="6"/>
      <c r="C905" s="6"/>
      <c r="D905" s="6"/>
      <c r="E905" s="6"/>
      <c r="F905" s="128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128"/>
      <c r="T905" s="128"/>
      <c r="U905" s="6"/>
      <c r="V905" s="128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</row>
    <row r="906" spans="1:48" ht="15.75" customHeight="1">
      <c r="A906" s="6"/>
      <c r="B906" s="6"/>
      <c r="C906" s="6"/>
      <c r="D906" s="6"/>
      <c r="E906" s="6"/>
      <c r="F906" s="128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128"/>
      <c r="T906" s="128"/>
      <c r="U906" s="6"/>
      <c r="V906" s="128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</row>
    <row r="907" spans="1:48" ht="15.75" customHeight="1">
      <c r="A907" s="6"/>
      <c r="B907" s="6"/>
      <c r="C907" s="6"/>
      <c r="D907" s="6"/>
      <c r="E907" s="6"/>
      <c r="F907" s="128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128"/>
      <c r="T907" s="128"/>
      <c r="U907" s="6"/>
      <c r="V907" s="128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</row>
    <row r="908" spans="1:48" ht="15.75" customHeight="1">
      <c r="A908" s="6"/>
      <c r="B908" s="6"/>
      <c r="C908" s="6"/>
      <c r="D908" s="6"/>
      <c r="E908" s="6"/>
      <c r="F908" s="128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128"/>
      <c r="T908" s="128"/>
      <c r="U908" s="6"/>
      <c r="V908" s="128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</row>
    <row r="909" spans="1:48" ht="15.75" customHeight="1">
      <c r="A909" s="6"/>
      <c r="B909" s="6"/>
      <c r="C909" s="6"/>
      <c r="D909" s="6"/>
      <c r="E909" s="6"/>
      <c r="F909" s="128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128"/>
      <c r="T909" s="128"/>
      <c r="U909" s="6"/>
      <c r="V909" s="128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</row>
    <row r="910" spans="1:48" ht="15.75" customHeight="1">
      <c r="A910" s="6"/>
      <c r="B910" s="6"/>
      <c r="C910" s="6"/>
      <c r="D910" s="6"/>
      <c r="E910" s="6"/>
      <c r="F910" s="128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128"/>
      <c r="T910" s="128"/>
      <c r="U910" s="6"/>
      <c r="V910" s="128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</row>
    <row r="911" spans="1:48" ht="15.75" customHeight="1">
      <c r="A911" s="6"/>
      <c r="B911" s="6"/>
      <c r="C911" s="6"/>
      <c r="D911" s="6"/>
      <c r="E911" s="6"/>
      <c r="F911" s="128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128"/>
      <c r="T911" s="128"/>
      <c r="U911" s="6"/>
      <c r="V911" s="128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</row>
    <row r="912" spans="1:48" ht="15.75" customHeight="1">
      <c r="A912" s="6"/>
      <c r="B912" s="6"/>
      <c r="C912" s="6"/>
      <c r="D912" s="6"/>
      <c r="E912" s="6"/>
      <c r="F912" s="128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128"/>
      <c r="T912" s="128"/>
      <c r="U912" s="6"/>
      <c r="V912" s="128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</row>
    <row r="913" spans="1:48" ht="15.75" customHeight="1">
      <c r="A913" s="6"/>
      <c r="B913" s="6"/>
      <c r="C913" s="6"/>
      <c r="D913" s="6"/>
      <c r="E913" s="6"/>
      <c r="F913" s="128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128"/>
      <c r="T913" s="128"/>
      <c r="U913" s="6"/>
      <c r="V913" s="128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</row>
    <row r="914" spans="1:48" ht="15.75" customHeight="1">
      <c r="A914" s="6"/>
      <c r="B914" s="6"/>
      <c r="C914" s="6"/>
      <c r="D914" s="6"/>
      <c r="E914" s="6"/>
      <c r="F914" s="128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128"/>
      <c r="T914" s="128"/>
      <c r="U914" s="6"/>
      <c r="V914" s="128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</row>
    <row r="915" spans="1:48" ht="15.75" customHeight="1">
      <c r="A915" s="6"/>
      <c r="B915" s="6"/>
      <c r="C915" s="6"/>
      <c r="D915" s="6"/>
      <c r="E915" s="6"/>
      <c r="F915" s="128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128"/>
      <c r="T915" s="128"/>
      <c r="U915" s="6"/>
      <c r="V915" s="128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</row>
    <row r="916" spans="1:48" ht="15.75" customHeight="1">
      <c r="A916" s="6"/>
      <c r="B916" s="6"/>
      <c r="C916" s="6"/>
      <c r="D916" s="6"/>
      <c r="E916" s="6"/>
      <c r="F916" s="128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128"/>
      <c r="T916" s="128"/>
      <c r="U916" s="6"/>
      <c r="V916" s="128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</row>
    <row r="917" spans="1:48" ht="15.75" customHeight="1">
      <c r="A917" s="6"/>
      <c r="B917" s="6"/>
      <c r="C917" s="6"/>
      <c r="D917" s="6"/>
      <c r="E917" s="6"/>
      <c r="F917" s="128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128"/>
      <c r="T917" s="128"/>
      <c r="U917" s="6"/>
      <c r="V917" s="128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</row>
    <row r="918" spans="1:48" ht="15.75" customHeight="1">
      <c r="A918" s="6"/>
      <c r="B918" s="6"/>
      <c r="C918" s="6"/>
      <c r="D918" s="6"/>
      <c r="E918" s="6"/>
      <c r="F918" s="128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128"/>
      <c r="T918" s="128"/>
      <c r="U918" s="6"/>
      <c r="V918" s="128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</row>
    <row r="919" spans="1:48" ht="15.75" customHeight="1">
      <c r="A919" s="6"/>
      <c r="B919" s="6"/>
      <c r="C919" s="6"/>
      <c r="D919" s="6"/>
      <c r="E919" s="6"/>
      <c r="F919" s="128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128"/>
      <c r="T919" s="128"/>
      <c r="U919" s="6"/>
      <c r="V919" s="128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</row>
    <row r="920" spans="1:48" ht="15.75" customHeight="1">
      <c r="A920" s="6"/>
      <c r="B920" s="6"/>
      <c r="C920" s="6"/>
      <c r="D920" s="6"/>
      <c r="E920" s="6"/>
      <c r="F920" s="128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128"/>
      <c r="T920" s="128"/>
      <c r="U920" s="6"/>
      <c r="V920" s="128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</row>
    <row r="921" spans="1:48" ht="15.75" customHeight="1">
      <c r="A921" s="6"/>
      <c r="B921" s="6"/>
      <c r="C921" s="6"/>
      <c r="D921" s="6"/>
      <c r="E921" s="6"/>
      <c r="F921" s="128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128"/>
      <c r="T921" s="128"/>
      <c r="U921" s="6"/>
      <c r="V921" s="128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</row>
    <row r="922" spans="1:48" ht="15.75" customHeight="1">
      <c r="A922" s="6"/>
      <c r="B922" s="6"/>
      <c r="C922" s="6"/>
      <c r="D922" s="6"/>
      <c r="E922" s="6"/>
      <c r="F922" s="128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128"/>
      <c r="T922" s="128"/>
      <c r="U922" s="6"/>
      <c r="V922" s="128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</row>
    <row r="923" spans="1:48" ht="15.75" customHeight="1">
      <c r="A923" s="6"/>
      <c r="B923" s="6"/>
      <c r="C923" s="6"/>
      <c r="D923" s="6"/>
      <c r="E923" s="6"/>
      <c r="F923" s="128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128"/>
      <c r="T923" s="128"/>
      <c r="U923" s="6"/>
      <c r="V923" s="128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</row>
    <row r="924" spans="1:48" ht="15.75" customHeight="1">
      <c r="A924" s="6"/>
      <c r="B924" s="6"/>
      <c r="C924" s="6"/>
      <c r="D924" s="6"/>
      <c r="E924" s="6"/>
      <c r="F924" s="128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128"/>
      <c r="T924" s="128"/>
      <c r="U924" s="6"/>
      <c r="V924" s="128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</row>
    <row r="925" spans="1:48" ht="15.75" customHeight="1">
      <c r="A925" s="6"/>
      <c r="B925" s="6"/>
      <c r="C925" s="6"/>
      <c r="D925" s="6"/>
      <c r="E925" s="6"/>
      <c r="F925" s="128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128"/>
      <c r="T925" s="128"/>
      <c r="U925" s="6"/>
      <c r="V925" s="128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</row>
    <row r="926" spans="1:48" ht="15.75" customHeight="1">
      <c r="A926" s="6"/>
      <c r="B926" s="6"/>
      <c r="C926" s="6"/>
      <c r="D926" s="6"/>
      <c r="E926" s="6"/>
      <c r="F926" s="128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128"/>
      <c r="T926" s="128"/>
      <c r="U926" s="6"/>
      <c r="V926" s="128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</row>
    <row r="927" spans="1:48" ht="15.75" customHeight="1">
      <c r="A927" s="6"/>
      <c r="B927" s="6"/>
      <c r="C927" s="6"/>
      <c r="D927" s="6"/>
      <c r="E927" s="6"/>
      <c r="F927" s="128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128"/>
      <c r="T927" s="128"/>
      <c r="U927" s="6"/>
      <c r="V927" s="128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</row>
    <row r="928" spans="1:48" ht="15.75" customHeight="1">
      <c r="A928" s="6"/>
      <c r="B928" s="6"/>
      <c r="C928" s="6"/>
      <c r="D928" s="6"/>
      <c r="E928" s="6"/>
      <c r="F928" s="128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128"/>
      <c r="T928" s="128"/>
      <c r="U928" s="6"/>
      <c r="V928" s="128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</row>
    <row r="929" spans="1:48" ht="15.75" customHeight="1">
      <c r="A929" s="6"/>
      <c r="B929" s="6"/>
      <c r="C929" s="6"/>
      <c r="D929" s="6"/>
      <c r="E929" s="6"/>
      <c r="F929" s="128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128"/>
      <c r="T929" s="128"/>
      <c r="U929" s="6"/>
      <c r="V929" s="128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</row>
    <row r="930" spans="1:48" ht="15.75" customHeight="1">
      <c r="A930" s="6"/>
      <c r="B930" s="6"/>
      <c r="C930" s="6"/>
      <c r="D930" s="6"/>
      <c r="E930" s="6"/>
      <c r="F930" s="128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128"/>
      <c r="T930" s="128"/>
      <c r="U930" s="6"/>
      <c r="V930" s="128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</row>
    <row r="931" spans="1:48" ht="15.75" customHeight="1">
      <c r="A931" s="6"/>
      <c r="B931" s="6"/>
      <c r="C931" s="6"/>
      <c r="D931" s="6"/>
      <c r="E931" s="6"/>
      <c r="F931" s="128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128"/>
      <c r="T931" s="128"/>
      <c r="U931" s="6"/>
      <c r="V931" s="128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</row>
    <row r="932" spans="1:48" ht="15.75" customHeight="1">
      <c r="A932" s="6"/>
      <c r="B932" s="6"/>
      <c r="C932" s="6"/>
      <c r="D932" s="6"/>
      <c r="E932" s="6"/>
      <c r="F932" s="128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128"/>
      <c r="T932" s="128"/>
      <c r="U932" s="6"/>
      <c r="V932" s="128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</row>
    <row r="933" spans="1:48" ht="15.75" customHeight="1">
      <c r="A933" s="6"/>
      <c r="B933" s="6"/>
      <c r="C933" s="6"/>
      <c r="D933" s="6"/>
      <c r="E933" s="6"/>
      <c r="F933" s="128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128"/>
      <c r="T933" s="128"/>
      <c r="U933" s="6"/>
      <c r="V933" s="128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</row>
    <row r="934" spans="1:48" ht="15.75" customHeight="1">
      <c r="A934" s="6"/>
      <c r="B934" s="6"/>
      <c r="C934" s="6"/>
      <c r="D934" s="6"/>
      <c r="E934" s="6"/>
      <c r="F934" s="128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128"/>
      <c r="T934" s="128"/>
      <c r="U934" s="6"/>
      <c r="V934" s="128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</row>
    <row r="935" spans="1:48" ht="15.75" customHeight="1">
      <c r="A935" s="6"/>
      <c r="B935" s="6"/>
      <c r="C935" s="6"/>
      <c r="D935" s="6"/>
      <c r="E935" s="6"/>
      <c r="F935" s="128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128"/>
      <c r="T935" s="128"/>
      <c r="U935" s="6"/>
      <c r="V935" s="128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</row>
    <row r="936" spans="1:48" ht="15.75" customHeight="1">
      <c r="A936" s="6"/>
      <c r="B936" s="6"/>
      <c r="C936" s="6"/>
      <c r="D936" s="6"/>
      <c r="E936" s="6"/>
      <c r="F936" s="128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128"/>
      <c r="T936" s="128"/>
      <c r="U936" s="6"/>
      <c r="V936" s="128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</row>
    <row r="937" spans="1:48" ht="15.75" customHeight="1">
      <c r="A937" s="6"/>
      <c r="B937" s="6"/>
      <c r="C937" s="6"/>
      <c r="D937" s="6"/>
      <c r="E937" s="6"/>
      <c r="F937" s="128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128"/>
      <c r="T937" s="128"/>
      <c r="U937" s="6"/>
      <c r="V937" s="128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</row>
    <row r="938" spans="1:48" ht="15.75" customHeight="1">
      <c r="A938" s="6"/>
      <c r="B938" s="6"/>
      <c r="C938" s="6"/>
      <c r="D938" s="6"/>
      <c r="E938" s="6"/>
      <c r="F938" s="128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128"/>
      <c r="T938" s="128"/>
      <c r="U938" s="6"/>
      <c r="V938" s="128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</row>
    <row r="939" spans="1:48" ht="15.75" customHeight="1">
      <c r="A939" s="6"/>
      <c r="B939" s="6"/>
      <c r="C939" s="6"/>
      <c r="D939" s="6"/>
      <c r="E939" s="6"/>
      <c r="F939" s="128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128"/>
      <c r="T939" s="128"/>
      <c r="U939" s="6"/>
      <c r="V939" s="128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</row>
    <row r="940" spans="1:48" ht="15.75" customHeight="1">
      <c r="A940" s="6"/>
      <c r="B940" s="6"/>
      <c r="C940" s="6"/>
      <c r="D940" s="6"/>
      <c r="E940" s="6"/>
      <c r="F940" s="128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128"/>
      <c r="T940" s="128"/>
      <c r="U940" s="6"/>
      <c r="V940" s="128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</row>
    <row r="941" spans="1:48" ht="15.75" customHeight="1">
      <c r="A941" s="6"/>
      <c r="B941" s="6"/>
      <c r="C941" s="6"/>
      <c r="D941" s="6"/>
      <c r="E941" s="6"/>
      <c r="F941" s="128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128"/>
      <c r="T941" s="128"/>
      <c r="U941" s="6"/>
      <c r="V941" s="128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</row>
    <row r="942" spans="1:48" ht="15.75" customHeight="1">
      <c r="A942" s="6"/>
      <c r="B942" s="6"/>
      <c r="C942" s="6"/>
      <c r="D942" s="6"/>
      <c r="E942" s="6"/>
      <c r="F942" s="128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128"/>
      <c r="T942" s="128"/>
      <c r="U942" s="6"/>
      <c r="V942" s="128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</row>
    <row r="943" spans="1:48" ht="15.75" customHeight="1">
      <c r="A943" s="6"/>
      <c r="B943" s="6"/>
      <c r="C943" s="6"/>
      <c r="D943" s="6"/>
      <c r="E943" s="6"/>
      <c r="F943" s="128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128"/>
      <c r="T943" s="128"/>
      <c r="U943" s="6"/>
      <c r="V943" s="128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</row>
    <row r="944" spans="1:48" ht="15.75" customHeight="1">
      <c r="A944" s="6"/>
      <c r="B944" s="6"/>
      <c r="C944" s="6"/>
      <c r="D944" s="6"/>
      <c r="E944" s="6"/>
      <c r="F944" s="128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128"/>
      <c r="T944" s="128"/>
      <c r="U944" s="6"/>
      <c r="V944" s="128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</row>
    <row r="945" spans="1:48" ht="15.75" customHeight="1">
      <c r="A945" s="6"/>
      <c r="B945" s="6"/>
      <c r="C945" s="6"/>
      <c r="D945" s="6"/>
      <c r="E945" s="6"/>
      <c r="F945" s="128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128"/>
      <c r="T945" s="128"/>
      <c r="U945" s="6"/>
      <c r="V945" s="128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</row>
    <row r="946" spans="1:48" ht="15.75" customHeight="1">
      <c r="A946" s="6"/>
      <c r="B946" s="6"/>
      <c r="C946" s="6"/>
      <c r="D946" s="6"/>
      <c r="E946" s="6"/>
      <c r="F946" s="128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128"/>
      <c r="T946" s="128"/>
      <c r="U946" s="6"/>
      <c r="V946" s="128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</row>
    <row r="947" spans="1:48" ht="15.75" customHeight="1">
      <c r="A947" s="6"/>
      <c r="B947" s="6"/>
      <c r="C947" s="6"/>
      <c r="D947" s="6"/>
      <c r="E947" s="6"/>
      <c r="F947" s="128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128"/>
      <c r="T947" s="128"/>
      <c r="U947" s="6"/>
      <c r="V947" s="128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</row>
    <row r="948" spans="1:48" ht="15.75" customHeight="1">
      <c r="A948" s="6"/>
      <c r="B948" s="6"/>
      <c r="C948" s="6"/>
      <c r="D948" s="6"/>
      <c r="E948" s="6"/>
      <c r="F948" s="128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128"/>
      <c r="T948" s="128"/>
      <c r="U948" s="6"/>
      <c r="V948" s="128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</row>
    <row r="949" spans="1:48" ht="15.75" customHeight="1">
      <c r="A949" s="6"/>
      <c r="B949" s="6"/>
      <c r="C949" s="6"/>
      <c r="D949" s="6"/>
      <c r="E949" s="6"/>
      <c r="F949" s="128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128"/>
      <c r="T949" s="128"/>
      <c r="U949" s="6"/>
      <c r="V949" s="128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</row>
    <row r="950" spans="1:48" ht="15.75" customHeight="1">
      <c r="A950" s="6"/>
      <c r="B950" s="6"/>
      <c r="C950" s="6"/>
      <c r="D950" s="6"/>
      <c r="E950" s="6"/>
      <c r="F950" s="128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128"/>
      <c r="T950" s="128"/>
      <c r="U950" s="6"/>
      <c r="V950" s="128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</row>
    <row r="951" spans="1:48" ht="15.75" customHeight="1">
      <c r="A951" s="6"/>
      <c r="B951" s="6"/>
      <c r="C951" s="6"/>
      <c r="D951" s="6"/>
      <c r="E951" s="6"/>
      <c r="F951" s="128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128"/>
      <c r="T951" s="128"/>
      <c r="U951" s="6"/>
      <c r="V951" s="128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</row>
    <row r="952" spans="1:48" ht="15.75" customHeight="1">
      <c r="A952" s="6"/>
      <c r="B952" s="6"/>
      <c r="C952" s="6"/>
      <c r="D952" s="6"/>
      <c r="E952" s="6"/>
      <c r="F952" s="128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128"/>
      <c r="T952" s="128"/>
      <c r="U952" s="6"/>
      <c r="V952" s="128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</row>
    <row r="953" spans="1:48" ht="15.75" customHeight="1">
      <c r="A953" s="6"/>
      <c r="B953" s="6"/>
      <c r="C953" s="6"/>
      <c r="D953" s="6"/>
      <c r="E953" s="6"/>
      <c r="F953" s="128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128"/>
      <c r="T953" s="128"/>
      <c r="U953" s="6"/>
      <c r="V953" s="128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</row>
    <row r="954" spans="1:48" ht="15.75" customHeight="1">
      <c r="A954" s="6"/>
      <c r="B954" s="6"/>
      <c r="C954" s="6"/>
      <c r="D954" s="6"/>
      <c r="E954" s="6"/>
      <c r="F954" s="128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128"/>
      <c r="T954" s="128"/>
      <c r="U954" s="6"/>
      <c r="V954" s="128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</row>
    <row r="955" spans="1:48" ht="15.75" customHeight="1">
      <c r="A955" s="6"/>
      <c r="B955" s="6"/>
      <c r="C955" s="6"/>
      <c r="D955" s="6"/>
      <c r="E955" s="6"/>
      <c r="F955" s="128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128"/>
      <c r="T955" s="128"/>
      <c r="U955" s="6"/>
      <c r="V955" s="128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</row>
    <row r="956" spans="1:48" ht="15.75" customHeight="1">
      <c r="A956" s="6"/>
      <c r="B956" s="6"/>
      <c r="C956" s="6"/>
      <c r="D956" s="6"/>
      <c r="E956" s="6"/>
      <c r="F956" s="128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128"/>
      <c r="T956" s="128"/>
      <c r="U956" s="6"/>
      <c r="V956" s="128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</row>
    <row r="957" spans="1:48" ht="15.75" customHeight="1">
      <c r="A957" s="6"/>
      <c r="B957" s="6"/>
      <c r="C957" s="6"/>
      <c r="D957" s="6"/>
      <c r="E957" s="6"/>
      <c r="F957" s="128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128"/>
      <c r="T957" s="128"/>
      <c r="U957" s="6"/>
      <c r="V957" s="128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</row>
    <row r="958" spans="1:48" ht="15.75" customHeight="1">
      <c r="A958" s="6"/>
      <c r="B958" s="6"/>
      <c r="C958" s="6"/>
      <c r="D958" s="6"/>
      <c r="E958" s="6"/>
      <c r="F958" s="128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128"/>
      <c r="T958" s="128"/>
      <c r="U958" s="6"/>
      <c r="V958" s="128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</row>
    <row r="959" spans="1:48" ht="15.75" customHeight="1">
      <c r="A959" s="6"/>
      <c r="B959" s="6"/>
      <c r="C959" s="6"/>
      <c r="D959" s="6"/>
      <c r="E959" s="6"/>
      <c r="F959" s="128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128"/>
      <c r="T959" s="128"/>
      <c r="U959" s="6"/>
      <c r="V959" s="128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</row>
    <row r="960" spans="1:48" ht="15.75" customHeight="1">
      <c r="A960" s="6"/>
      <c r="B960" s="6"/>
      <c r="C960" s="6"/>
      <c r="D960" s="6"/>
      <c r="E960" s="6"/>
      <c r="F960" s="128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128"/>
      <c r="T960" s="128"/>
      <c r="U960" s="6"/>
      <c r="V960" s="128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</row>
    <row r="961" spans="1:48" ht="15.75" customHeight="1">
      <c r="A961" s="6"/>
      <c r="B961" s="6"/>
      <c r="C961" s="6"/>
      <c r="D961" s="6"/>
      <c r="E961" s="6"/>
      <c r="F961" s="128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128"/>
      <c r="T961" s="128"/>
      <c r="U961" s="6"/>
      <c r="V961" s="128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</row>
    <row r="962" spans="1:48" ht="15.75" customHeight="1">
      <c r="A962" s="6"/>
      <c r="B962" s="6"/>
      <c r="C962" s="6"/>
      <c r="D962" s="6"/>
      <c r="E962" s="6"/>
      <c r="F962" s="128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128"/>
      <c r="T962" s="128"/>
      <c r="U962" s="6"/>
      <c r="V962" s="128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</row>
    <row r="963" spans="1:48" ht="15.75" customHeight="1">
      <c r="A963" s="6"/>
      <c r="B963" s="6"/>
      <c r="C963" s="6"/>
      <c r="D963" s="6"/>
      <c r="E963" s="6"/>
      <c r="F963" s="128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128"/>
      <c r="T963" s="128"/>
      <c r="U963" s="6"/>
      <c r="V963" s="128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</row>
    <row r="964" spans="1:48" ht="15.75" customHeight="1">
      <c r="A964" s="6"/>
      <c r="B964" s="6"/>
      <c r="C964" s="6"/>
      <c r="D964" s="6"/>
      <c r="E964" s="6"/>
      <c r="F964" s="128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128"/>
      <c r="T964" s="128"/>
      <c r="U964" s="6"/>
      <c r="V964" s="128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</row>
    <row r="965" spans="1:48" ht="15.75" customHeight="1">
      <c r="A965" s="6"/>
      <c r="B965" s="6"/>
      <c r="C965" s="6"/>
      <c r="D965" s="6"/>
      <c r="E965" s="6"/>
      <c r="F965" s="128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128"/>
      <c r="T965" s="128"/>
      <c r="U965" s="6"/>
      <c r="V965" s="128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</row>
    <row r="966" spans="1:48" ht="15.75" customHeight="1">
      <c r="A966" s="6"/>
      <c r="B966" s="6"/>
      <c r="C966" s="6"/>
      <c r="D966" s="6"/>
      <c r="E966" s="6"/>
      <c r="F966" s="128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128"/>
      <c r="T966" s="128"/>
      <c r="U966" s="6"/>
      <c r="V966" s="128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</row>
    <row r="967" spans="1:48" ht="15.75" customHeight="1">
      <c r="A967" s="6"/>
      <c r="B967" s="6"/>
      <c r="C967" s="6"/>
      <c r="D967" s="6"/>
      <c r="E967" s="6"/>
      <c r="F967" s="128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128"/>
      <c r="T967" s="128"/>
      <c r="U967" s="6"/>
      <c r="V967" s="128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</row>
    <row r="968" spans="1:48" ht="15.75" customHeight="1">
      <c r="A968" s="6"/>
      <c r="B968" s="6"/>
      <c r="C968" s="6"/>
      <c r="D968" s="6"/>
      <c r="E968" s="6"/>
      <c r="F968" s="128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128"/>
      <c r="T968" s="128"/>
      <c r="U968" s="6"/>
      <c r="V968" s="128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</row>
    <row r="969" spans="1:48" ht="15.75" customHeight="1">
      <c r="A969" s="6"/>
      <c r="B969" s="6"/>
      <c r="C969" s="6"/>
      <c r="D969" s="6"/>
      <c r="E969" s="6"/>
      <c r="F969" s="128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128"/>
      <c r="T969" s="128"/>
      <c r="U969" s="6"/>
      <c r="V969" s="128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</row>
    <row r="970" spans="1:48" ht="15.75" customHeight="1">
      <c r="A970" s="6"/>
      <c r="B970" s="6"/>
      <c r="C970" s="6"/>
      <c r="D970" s="6"/>
      <c r="E970" s="6"/>
      <c r="F970" s="128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128"/>
      <c r="T970" s="128"/>
      <c r="U970" s="6"/>
      <c r="V970" s="128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</row>
    <row r="971" spans="1:48" ht="15.75" customHeight="1">
      <c r="A971" s="6"/>
      <c r="B971" s="6"/>
      <c r="C971" s="6"/>
      <c r="D971" s="6"/>
      <c r="E971" s="6"/>
      <c r="F971" s="128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128"/>
      <c r="T971" s="128"/>
      <c r="U971" s="6"/>
      <c r="V971" s="128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</row>
    <row r="972" spans="1:48" ht="15.75" customHeight="1">
      <c r="A972" s="6"/>
      <c r="B972" s="6"/>
      <c r="C972" s="6"/>
      <c r="D972" s="6"/>
      <c r="E972" s="6"/>
      <c r="F972" s="128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128"/>
      <c r="T972" s="128"/>
      <c r="U972" s="6"/>
      <c r="V972" s="128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</row>
    <row r="973" spans="1:48" ht="15.75" customHeight="1">
      <c r="A973" s="6"/>
      <c r="B973" s="6"/>
      <c r="C973" s="6"/>
      <c r="D973" s="6"/>
      <c r="E973" s="6"/>
      <c r="F973" s="128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128"/>
      <c r="T973" s="128"/>
      <c r="U973" s="6"/>
      <c r="V973" s="128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</row>
    <row r="974" spans="1:48" ht="15.75" customHeight="1">
      <c r="A974" s="6"/>
      <c r="B974" s="6"/>
      <c r="C974" s="6"/>
      <c r="D974" s="6"/>
      <c r="E974" s="6"/>
      <c r="F974" s="128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128"/>
      <c r="T974" s="128"/>
      <c r="U974" s="6"/>
      <c r="V974" s="128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</row>
    <row r="975" spans="1:48" ht="15.75" customHeight="1">
      <c r="A975" s="6"/>
      <c r="B975" s="6"/>
      <c r="C975" s="6"/>
      <c r="D975" s="6"/>
      <c r="E975" s="6"/>
      <c r="F975" s="128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128"/>
      <c r="T975" s="128"/>
      <c r="U975" s="6"/>
      <c r="V975" s="128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</row>
  </sheetData>
  <sheetProtection password="BB0A" sheet="1" objects="1" scenarios="1"/>
  <autoFilter ref="A8:G126"/>
  <mergeCells count="8">
    <mergeCell ref="A124:G126"/>
    <mergeCell ref="S8:T8"/>
    <mergeCell ref="U8:V8"/>
    <mergeCell ref="M1:V4"/>
    <mergeCell ref="M8:N8"/>
    <mergeCell ref="A1:G7"/>
    <mergeCell ref="O8:P8"/>
    <mergeCell ref="Q8:R8"/>
  </mergeCells>
  <conditionalFormatting sqref="Z11:Z14 Z17:Z18 Z22 Z25:Z30 Z33:Z34 Z38:Z43 Z46:Z51 Z53:Z59 Z63:Z64 Z67:Z69 Z72:Z73 Z76 Z80:Z81 Z84:Z86 Z89:Z93 Z96:Z99 Z102 Z106:Z109 Z112 Z116:Z118 Z121:Z122 AB11:AB14 AB17:AB18 AB22 AB25:AB30 AB33:AB34 AB38:AB43 AB46:AB51 AB53:AB59 AB63:AB64 AB67:AB69 AB72:AB73 AB76 AB80:AB81 AB84:AB86 AB89:AB93 AB96:AB99 AB102 AB106:AB109 AB112 AB116:AB118 AB121:AB122">
    <cfRule type="cellIs" dxfId="25" priority="1" operator="equal">
      <formula>"FALTA"</formula>
    </cfRule>
  </conditionalFormatting>
  <conditionalFormatting sqref="C116:G116 D11:G12">
    <cfRule type="expression" dxfId="24" priority="2">
      <formula>LEN(TRIM(C17))&gt;0</formula>
    </cfRule>
  </conditionalFormatting>
  <conditionalFormatting sqref="C17:G18 C121:G122 C26:G30 C72:G73 C50:G51 C55:G59 C63:G64 C92:G92">
    <cfRule type="expression" dxfId="23" priority="3">
      <formula>LEN(TRIM(#REF!))&gt;0</formula>
    </cfRule>
  </conditionalFormatting>
  <conditionalFormatting sqref="C117:G118 D13:G14 C80:G81">
    <cfRule type="expression" dxfId="22" priority="4">
      <formula>LEN(TRIM(#REF!))&gt;0</formula>
    </cfRule>
  </conditionalFormatting>
  <conditionalFormatting sqref="C22:G22">
    <cfRule type="expression" dxfId="21" priority="5">
      <formula>LEN(TRIM(C34))&gt;0</formula>
    </cfRule>
  </conditionalFormatting>
  <conditionalFormatting sqref="C25:G25">
    <cfRule type="expression" dxfId="20" priority="6">
      <formula>LEN(TRIM(C34))&gt;0</formula>
    </cfRule>
  </conditionalFormatting>
  <conditionalFormatting sqref="C33:G34">
    <cfRule type="expression" dxfId="19" priority="7">
      <formula>LEN(TRIM(C38))&gt;0</formula>
    </cfRule>
  </conditionalFormatting>
  <conditionalFormatting sqref="C38:C43">
    <cfRule type="expression" dxfId="18" priority="9">
      <formula>LEN(TRIM(C54))&gt;0</formula>
    </cfRule>
  </conditionalFormatting>
  <conditionalFormatting sqref="C46:D49 C53:G54 E46:E47 F46:G49">
    <cfRule type="expression" dxfId="17" priority="10">
      <formula>LEN(TRIM(C56))&gt;0</formula>
    </cfRule>
  </conditionalFormatting>
  <conditionalFormatting sqref="C67:D69 C93:G93 E67 F67:G69">
    <cfRule type="expression" dxfId="16" priority="12">
      <formula>LEN(TRIM(C74))&gt;0</formula>
    </cfRule>
  </conditionalFormatting>
  <conditionalFormatting sqref="C76 C102 C112:G112 E76:G76 E102:G102">
    <cfRule type="expression" dxfId="15" priority="13">
      <formula>LEN(TRIM(C80))&gt;0</formula>
    </cfRule>
  </conditionalFormatting>
  <conditionalFormatting sqref="C89:D91 E91 F89:G91">
    <cfRule type="expression" dxfId="14" priority="15">
      <formula>LEN(TRIM(C97))&gt;0</formula>
    </cfRule>
  </conditionalFormatting>
  <conditionalFormatting sqref="C84:D86 E84 F84:G86">
    <cfRule type="expression" dxfId="13" priority="16">
      <formula>LEN(TRIM(C90))&gt;0</formula>
    </cfRule>
  </conditionalFormatting>
  <conditionalFormatting sqref="C96:G99 C106:G109 D17:D18">
    <cfRule type="expression" dxfId="12" priority="19">
      <formula>LEN(TRIM(#REF!))&gt;0</formula>
    </cfRule>
  </conditionalFormatting>
  <printOptions horizontalCentered="1"/>
  <pageMargins left="0.98425196850393704" right="0.78740157480314965" top="0.98425196850393704" bottom="0.78740157480314965" header="0" footer="0"/>
  <pageSetup paperSize="9" scale="37" fitToHeight="0" pageOrder="overThenDown" orientation="portrait" r:id="rId1"/>
  <headerFooter>
    <oddFooter>&amp;CPágina &amp;P de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1000"/>
  <sheetViews>
    <sheetView view="pageBreakPreview" zoomScale="50" zoomScaleNormal="100" zoomScaleSheetLayoutView="50" workbookViewId="0">
      <selection activeCell="I68" sqref="I68"/>
    </sheetView>
  </sheetViews>
  <sheetFormatPr defaultColWidth="14.42578125" defaultRowHeight="15" customHeight="1"/>
  <cols>
    <col min="1" max="1" width="8.7109375" customWidth="1"/>
    <col min="2" max="2" width="14.42578125" customWidth="1"/>
    <col min="3" max="3" width="70.140625" customWidth="1"/>
    <col min="4" max="4" width="21.28515625" hidden="1" customWidth="1"/>
    <col min="5" max="5" width="23.85546875" customWidth="1"/>
    <col min="6" max="6" width="20.42578125" customWidth="1"/>
    <col min="7" max="7" width="21.5703125" customWidth="1"/>
    <col min="8" max="11" width="22.42578125" customWidth="1"/>
    <col min="12" max="13" width="12.140625" customWidth="1"/>
    <col min="14" max="14" width="19.28515625" customWidth="1"/>
    <col min="15" max="15" width="23.5703125" customWidth="1"/>
    <col min="16" max="16" width="22.42578125" customWidth="1"/>
    <col min="17" max="17" width="20.140625" customWidth="1"/>
    <col min="18" max="37" width="12.140625" customWidth="1"/>
  </cols>
  <sheetData>
    <row r="1" spans="1:37" ht="24.75" customHeight="1">
      <c r="B1" s="81"/>
      <c r="C1" s="82"/>
      <c r="D1" s="82"/>
      <c r="E1" s="82"/>
      <c r="F1" s="82"/>
      <c r="G1" s="82"/>
      <c r="H1" s="82"/>
      <c r="I1" s="82"/>
      <c r="J1" s="83"/>
      <c r="K1" s="84"/>
      <c r="L1" s="85"/>
      <c r="M1" s="85"/>
      <c r="N1" s="85"/>
      <c r="O1" s="85"/>
      <c r="P1" s="85"/>
      <c r="Q1" s="85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ht="24.75" customHeight="1">
      <c r="B2" s="86"/>
      <c r="C2" s="87"/>
      <c r="D2" s="87"/>
      <c r="E2" s="87"/>
      <c r="F2" s="87"/>
      <c r="G2" s="87"/>
      <c r="H2" s="87"/>
      <c r="I2" s="368" t="s">
        <v>13</v>
      </c>
      <c r="J2" s="315"/>
      <c r="K2" s="316"/>
      <c r="L2" s="85"/>
      <c r="M2" s="85"/>
      <c r="N2" s="85"/>
      <c r="O2" s="85"/>
      <c r="P2" s="85"/>
      <c r="Q2" s="85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ht="24.75" customHeight="1">
      <c r="B3" s="88"/>
      <c r="C3" s="89"/>
      <c r="D3" s="89"/>
      <c r="E3" s="89"/>
      <c r="F3" s="89"/>
      <c r="G3" s="89"/>
      <c r="H3" s="89"/>
      <c r="I3" s="369" t="s">
        <v>16</v>
      </c>
      <c r="J3" s="318"/>
      <c r="K3" s="319"/>
      <c r="L3" s="85"/>
      <c r="M3" s="85"/>
      <c r="N3" s="85"/>
      <c r="O3" s="85"/>
      <c r="P3" s="85"/>
      <c r="Q3" s="85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ht="24.75" customHeight="1">
      <c r="A4" s="23"/>
      <c r="B4" s="364" t="s">
        <v>1106</v>
      </c>
      <c r="C4" s="301"/>
      <c r="D4" s="301"/>
      <c r="E4" s="301"/>
      <c r="F4" s="301"/>
      <c r="G4" s="301"/>
      <c r="H4" s="301"/>
      <c r="I4" s="301"/>
      <c r="J4" s="301"/>
      <c r="K4" s="302"/>
      <c r="L4" s="90"/>
      <c r="M4" s="90"/>
      <c r="N4" s="90"/>
      <c r="O4" s="90"/>
      <c r="P4" s="90"/>
      <c r="Q4" s="90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1:37" ht="24.75" customHeight="1">
      <c r="A5" s="23"/>
      <c r="B5" s="20" t="s">
        <v>24</v>
      </c>
      <c r="C5" s="304" t="str">
        <f>Orçamento!B5</f>
        <v>REVITALIZAÇÃO DA PRAÇA LAUDELINO DO AMARAL NO BAIRRO VILA NOVA SOROCABA</v>
      </c>
      <c r="D5" s="301"/>
      <c r="E5" s="301"/>
      <c r="F5" s="301"/>
      <c r="G5" s="301"/>
      <c r="H5" s="301"/>
      <c r="I5" s="302"/>
      <c r="J5" s="24" t="str">
        <f>Orçamento!G4</f>
        <v>REV.</v>
      </c>
      <c r="K5" s="17">
        <f>Orçamento!J4</f>
        <v>46289</v>
      </c>
      <c r="L5" s="90"/>
      <c r="M5" s="90"/>
      <c r="N5" s="90"/>
      <c r="O5" s="90"/>
      <c r="P5" s="90"/>
      <c r="Q5" s="90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1:37" ht="24.75" customHeight="1">
      <c r="A6" s="23"/>
      <c r="B6" s="91" t="s">
        <v>37</v>
      </c>
      <c r="C6" s="370" t="str">
        <f>Orçamento!B6</f>
        <v>PRAÇA LAUDELINO DO AMARAL - VILA NOVA SOROCABA, SOROCABA/SP</v>
      </c>
      <c r="D6" s="353"/>
      <c r="E6" s="353"/>
      <c r="F6" s="353"/>
      <c r="G6" s="353"/>
      <c r="H6" s="353"/>
      <c r="I6" s="354"/>
      <c r="J6" s="24" t="s">
        <v>55</v>
      </c>
      <c r="K6" s="92">
        <f>Orçamento!J5</f>
        <v>0.2354</v>
      </c>
      <c r="L6" s="90"/>
      <c r="M6" s="90"/>
      <c r="N6" s="90"/>
      <c r="O6" s="90"/>
      <c r="P6" s="90"/>
      <c r="Q6" s="90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</row>
    <row r="7" spans="1:37" ht="6.75" customHeight="1">
      <c r="B7" s="93"/>
      <c r="C7" s="94"/>
      <c r="D7" s="94"/>
      <c r="E7" s="94"/>
      <c r="F7" s="94"/>
      <c r="G7" s="94"/>
      <c r="H7" s="94"/>
      <c r="I7" s="94"/>
      <c r="J7" s="95"/>
      <c r="K7" s="96"/>
      <c r="L7" s="85"/>
      <c r="M7" s="85"/>
      <c r="N7" s="85"/>
      <c r="O7" s="85"/>
      <c r="P7" s="85"/>
      <c r="Q7" s="85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ht="42.75" customHeight="1">
      <c r="B8" s="97" t="s">
        <v>47</v>
      </c>
      <c r="C8" s="97" t="s">
        <v>1107</v>
      </c>
      <c r="D8" s="98" t="s">
        <v>1108</v>
      </c>
      <c r="E8" s="98" t="s">
        <v>1109</v>
      </c>
      <c r="F8" s="98" t="s">
        <v>1110</v>
      </c>
      <c r="G8" s="99" t="s">
        <v>105</v>
      </c>
      <c r="H8" s="99" t="s">
        <v>106</v>
      </c>
      <c r="I8" s="99" t="s">
        <v>108</v>
      </c>
      <c r="J8" s="99" t="s">
        <v>110</v>
      </c>
      <c r="K8" s="99" t="s">
        <v>112</v>
      </c>
      <c r="L8" s="85"/>
      <c r="M8" s="85"/>
      <c r="N8" s="364" t="s">
        <v>72</v>
      </c>
      <c r="O8" s="301"/>
      <c r="P8" s="301"/>
      <c r="Q8" s="302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ht="24.75" customHeight="1">
      <c r="B9" s="100">
        <v>1</v>
      </c>
      <c r="C9" s="101" t="str">
        <f>VLOOKUP($B9,Orçamento!$A$9:$L$117,4,0)</f>
        <v>SERVIÇOS PRELIMINARES</v>
      </c>
      <c r="D9" s="102">
        <f>VLOOKUP($B9,Orçamento!$A$9:$L$117,11,0)</f>
        <v>17468.670000000002</v>
      </c>
      <c r="E9" s="103">
        <f>VLOOKUP($B9,Orçamento!$A$9:$L$117,12,0)</f>
        <v>21579.06</v>
      </c>
      <c r="F9" s="104">
        <f t="shared" ref="F9:F10" si="0">E9/$E$60</f>
        <v>0.10555233890057314</v>
      </c>
      <c r="G9" s="105"/>
      <c r="H9" s="106"/>
      <c r="I9" s="106"/>
      <c r="J9" s="106"/>
      <c r="K9" s="107"/>
      <c r="L9" s="85"/>
      <c r="M9" s="85"/>
      <c r="N9" s="108"/>
      <c r="O9" s="109"/>
      <c r="P9" s="110"/>
      <c r="Q9" s="111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</row>
    <row r="10" spans="1:37" ht="24.75" customHeight="1">
      <c r="A10" s="85" t="s">
        <v>1112</v>
      </c>
      <c r="B10" s="112" t="s">
        <v>123</v>
      </c>
      <c r="C10" s="113" t="str">
        <f>VLOOKUP($B10,Orçamento!$A$9:$L$117,4,0)</f>
        <v>PLACA E CANTEIRO</v>
      </c>
      <c r="D10" s="114">
        <f>VLOOKUP($B10,Orçamento!$A$9:$L$117,11,0)</f>
        <v>17191.830000000002</v>
      </c>
      <c r="E10" s="115">
        <f>VLOOKUP($B10,Orçamento!$A$9:$L$117,12,0)</f>
        <v>21238.170000000002</v>
      </c>
      <c r="F10" s="116">
        <f t="shared" si="0"/>
        <v>0.1038849012639098</v>
      </c>
      <c r="G10" s="117">
        <f>VLOOKUP($B10,'Cron. Auxiliar'!$A$9:$V$123,G$82,0)</f>
        <v>15627.69</v>
      </c>
      <c r="H10" s="117">
        <f>VLOOKUP($B10,'Cron. Auxiliar'!$A$9:$V$123,H$82,0)</f>
        <v>2805.24</v>
      </c>
      <c r="I10" s="117">
        <f>VLOOKUP($B10,'Cron. Auxiliar'!$A$9:$V$123,I$82,0)</f>
        <v>2805.24</v>
      </c>
      <c r="J10" s="117">
        <f>VLOOKUP($B10,'Cron. Auxiliar'!$A$9:$V$123,J$82,0)</f>
        <v>0</v>
      </c>
      <c r="K10" s="117">
        <f>VLOOKUP($B10,'Cron. Auxiliar'!$A$9:$V$123,K$82,0)</f>
        <v>0</v>
      </c>
      <c r="L10" s="85"/>
      <c r="M10" s="85"/>
      <c r="N10" s="108"/>
      <c r="O10" s="109"/>
      <c r="P10" s="110">
        <f>SUM(G10:K10)</f>
        <v>21238.17</v>
      </c>
      <c r="Q10" s="111" t="str">
        <f>IF(P10=E10,"OK","NOK")</f>
        <v>OK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</row>
    <row r="11" spans="1:37" ht="24.75" customHeight="1">
      <c r="A11" s="32" t="s">
        <v>389</v>
      </c>
      <c r="B11" s="118"/>
      <c r="C11" s="119"/>
      <c r="D11" s="120"/>
      <c r="E11" s="121"/>
      <c r="F11" s="122"/>
      <c r="G11" s="123">
        <f t="shared" ref="G11:K11" si="1">G10/$E10</f>
        <v>0.73583034696492211</v>
      </c>
      <c r="H11" s="123">
        <f t="shared" si="1"/>
        <v>0.13208482651753892</v>
      </c>
      <c r="I11" s="123">
        <f t="shared" si="1"/>
        <v>0.13208482651753892</v>
      </c>
      <c r="J11" s="123">
        <f t="shared" si="1"/>
        <v>0</v>
      </c>
      <c r="K11" s="123">
        <f t="shared" si="1"/>
        <v>0</v>
      </c>
      <c r="L11" s="85"/>
      <c r="M11" s="85"/>
      <c r="N11" s="124">
        <f>SUM(G11:K11)</f>
        <v>1</v>
      </c>
      <c r="O11" s="125" t="str">
        <f>IF(N11=1,"OK","NOK")</f>
        <v>OK</v>
      </c>
      <c r="P11" s="126"/>
      <c r="Q11" s="127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</row>
    <row r="12" spans="1:37" ht="24.75" customHeight="1">
      <c r="A12" s="85" t="s">
        <v>1112</v>
      </c>
      <c r="B12" s="112" t="s">
        <v>253</v>
      </c>
      <c r="C12" s="113" t="str">
        <f>VLOOKUP($B12,Orçamento!$A$9:$L$117,4,0)</f>
        <v>LOCAÇÃO DE OBRA</v>
      </c>
      <c r="D12" s="114">
        <f>VLOOKUP($B12,Orçamento!$A$9:$L$117,11,0)</f>
        <v>276.83999999999997</v>
      </c>
      <c r="E12" s="115">
        <f>VLOOKUP($B12,Orçamento!$A$9:$L$117,12,0)</f>
        <v>340.89</v>
      </c>
      <c r="F12" s="116">
        <f>E12/$E$60</f>
        <v>1.6674376366633381E-3</v>
      </c>
      <c r="G12" s="117">
        <f>VLOOKUP($B12,'Cron. Auxiliar'!$A$9:$V$123,G$82,0)</f>
        <v>340.89</v>
      </c>
      <c r="H12" s="117">
        <f>VLOOKUP($B12,'Cron. Auxiliar'!$A$9:$V$123,H$82,0)</f>
        <v>0</v>
      </c>
      <c r="I12" s="117">
        <f>VLOOKUP($B12,'Cron. Auxiliar'!$A$9:$V$123,I$82,0)</f>
        <v>0</v>
      </c>
      <c r="J12" s="117">
        <f>VLOOKUP($B12,'Cron. Auxiliar'!$A$9:$V$123,J$82,0)</f>
        <v>0</v>
      </c>
      <c r="K12" s="117">
        <f>VLOOKUP($B12,'Cron. Auxiliar'!$A$9:$V$123,K$82,0)</f>
        <v>0</v>
      </c>
      <c r="L12" s="85"/>
      <c r="M12" s="85"/>
      <c r="N12" s="108"/>
      <c r="O12" s="109"/>
      <c r="P12" s="110">
        <f>SUM(G12:K12)</f>
        <v>340.89</v>
      </c>
      <c r="Q12" s="111" t="str">
        <f>IF(P12=E12,"OK","NOK")</f>
        <v>OK</v>
      </c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</row>
    <row r="13" spans="1:37" ht="24.75" customHeight="1">
      <c r="A13" s="32" t="s">
        <v>389</v>
      </c>
      <c r="B13" s="118"/>
      <c r="C13" s="119"/>
      <c r="D13" s="120"/>
      <c r="E13" s="121"/>
      <c r="F13" s="122"/>
      <c r="G13" s="123">
        <f t="shared" ref="G13:K13" si="2">G12/$E12</f>
        <v>1</v>
      </c>
      <c r="H13" s="123">
        <f t="shared" si="2"/>
        <v>0</v>
      </c>
      <c r="I13" s="123">
        <f t="shared" si="2"/>
        <v>0</v>
      </c>
      <c r="J13" s="123">
        <f t="shared" si="2"/>
        <v>0</v>
      </c>
      <c r="K13" s="123">
        <f t="shared" si="2"/>
        <v>0</v>
      </c>
      <c r="L13" s="85"/>
      <c r="M13" s="85"/>
      <c r="N13" s="124">
        <f>SUM(G13:K13)</f>
        <v>1</v>
      </c>
      <c r="O13" s="125" t="str">
        <f>IF(N13=1,"OK","NOK")</f>
        <v>OK</v>
      </c>
      <c r="P13" s="126"/>
      <c r="Q13" s="127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</row>
    <row r="14" spans="1:37" ht="24.75" customHeight="1">
      <c r="B14" s="100">
        <v>2</v>
      </c>
      <c r="C14" s="101" t="str">
        <f>VLOOKUP($B14,Orçamento!$A$9:$L$117,4,0)</f>
        <v>LIMPEZA, TERRAPLENAGEM E DEMOLIÇÕES</v>
      </c>
      <c r="D14" s="102">
        <f>VLOOKUP($B14,Orçamento!$A$9:$L$117,11,0)</f>
        <v>24392.190000000002</v>
      </c>
      <c r="E14" s="103">
        <f>VLOOKUP($B14,Orçamento!$A$9:$L$117,12,0)</f>
        <v>30119.499999999993</v>
      </c>
      <c r="F14" s="104">
        <f t="shared" ref="F14:F15" si="3">E14/$E$60</f>
        <v>0.14732725482554901</v>
      </c>
      <c r="G14" s="105"/>
      <c r="H14" s="106"/>
      <c r="I14" s="106"/>
      <c r="J14" s="106"/>
      <c r="K14" s="107"/>
      <c r="L14" s="85"/>
      <c r="M14" s="85"/>
      <c r="N14" s="108"/>
      <c r="O14" s="109"/>
      <c r="P14" s="110"/>
      <c r="Q14" s="111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</row>
    <row r="15" spans="1:37" ht="24.75" customHeight="1">
      <c r="A15" s="85" t="s">
        <v>1112</v>
      </c>
      <c r="B15" s="112" t="s">
        <v>283</v>
      </c>
      <c r="C15" s="113" t="str">
        <f>VLOOKUP($B15,Orçamento!$A$9:$L$117,4,0)</f>
        <v>LIMPEZA DO TERRENO</v>
      </c>
      <c r="D15" s="114">
        <f>VLOOKUP($B15,Orçamento!$A$9:$L$117,11,0)</f>
        <v>305.16000000000003</v>
      </c>
      <c r="E15" s="115">
        <f>VLOOKUP($B15,Orçamento!$A$9:$L$117,12,0)</f>
        <v>373.42</v>
      </c>
      <c r="F15" s="116">
        <f t="shared" si="3"/>
        <v>1.8265556698137926E-3</v>
      </c>
      <c r="G15" s="117">
        <f>VLOOKUP($B15,'Cron. Auxiliar'!$A$9:$V$123,G$82,0)</f>
        <v>373.42</v>
      </c>
      <c r="H15" s="117">
        <f>VLOOKUP($B15,'Cron. Auxiliar'!$A$9:$V$123,H$82,0)</f>
        <v>0</v>
      </c>
      <c r="I15" s="117">
        <f>VLOOKUP($B15,'Cron. Auxiliar'!$A$9:$V$123,I$82,0)</f>
        <v>0</v>
      </c>
      <c r="J15" s="117">
        <f>VLOOKUP($B15,'Cron. Auxiliar'!$A$9:$V$123,J$82,0)</f>
        <v>0</v>
      </c>
      <c r="K15" s="117">
        <f>VLOOKUP($B15,'Cron. Auxiliar'!$A$9:$V$123,K$82,0)</f>
        <v>0</v>
      </c>
      <c r="L15" s="85"/>
      <c r="M15" s="85"/>
      <c r="N15" s="108"/>
      <c r="O15" s="109"/>
      <c r="P15" s="110">
        <f>SUM(G15:K15)</f>
        <v>373.42</v>
      </c>
      <c r="Q15" s="111" t="str">
        <f>IF(P15=E15,"OK","NOK")</f>
        <v>OK</v>
      </c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</row>
    <row r="16" spans="1:37" ht="24.75" customHeight="1">
      <c r="A16" s="32" t="s">
        <v>389</v>
      </c>
      <c r="B16" s="118"/>
      <c r="C16" s="119"/>
      <c r="D16" s="120"/>
      <c r="E16" s="121"/>
      <c r="F16" s="122"/>
      <c r="G16" s="123">
        <f t="shared" ref="G16:K16" si="4">G15/$E15</f>
        <v>1</v>
      </c>
      <c r="H16" s="123">
        <f t="shared" si="4"/>
        <v>0</v>
      </c>
      <c r="I16" s="123">
        <f t="shared" si="4"/>
        <v>0</v>
      </c>
      <c r="J16" s="123">
        <f t="shared" si="4"/>
        <v>0</v>
      </c>
      <c r="K16" s="123">
        <f t="shared" si="4"/>
        <v>0</v>
      </c>
      <c r="L16" s="85"/>
      <c r="M16" s="85"/>
      <c r="N16" s="124">
        <f>SUM(G16:K16)</f>
        <v>1</v>
      </c>
      <c r="O16" s="125" t="str">
        <f>IF(N16=1,"OK","NOK")</f>
        <v>OK</v>
      </c>
      <c r="P16" s="126"/>
      <c r="Q16" s="127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</row>
    <row r="17" spans="1:17" ht="24.75" customHeight="1">
      <c r="A17" s="85" t="s">
        <v>1112</v>
      </c>
      <c r="B17" s="112" t="s">
        <v>317</v>
      </c>
      <c r="C17" s="113" t="str">
        <f>VLOOKUP($B17,Orçamento!$A$9:$L$117,4,0)</f>
        <v>TERRAPLENAGEM</v>
      </c>
      <c r="D17" s="114">
        <f>VLOOKUP($B17,Orçamento!$A$9:$L$117,11,0)</f>
        <v>23068.63</v>
      </c>
      <c r="E17" s="115">
        <f>VLOOKUP($B17,Orçamento!$A$9:$L$117,12,0)</f>
        <v>28487.999999999996</v>
      </c>
      <c r="F17" s="116">
        <f>E17/$E$60</f>
        <v>0.13934689604642311</v>
      </c>
      <c r="G17" s="117">
        <f>VLOOKUP($B17,'Cron. Auxiliar'!$A$9:$V$123,G$82,0)</f>
        <v>28487.999999999996</v>
      </c>
      <c r="H17" s="117">
        <f>VLOOKUP($B17,'Cron. Auxiliar'!$A$9:$V$123,H$82,0)</f>
        <v>0</v>
      </c>
      <c r="I17" s="117">
        <f>VLOOKUP($B17,'Cron. Auxiliar'!$A$9:$V$123,I$82,0)</f>
        <v>0</v>
      </c>
      <c r="J17" s="117">
        <f>VLOOKUP($B17,'Cron. Auxiliar'!$A$9:$V$123,J$82,0)</f>
        <v>0</v>
      </c>
      <c r="K17" s="117">
        <f>VLOOKUP($B17,'Cron. Auxiliar'!$A$9:$V$123,K$82,0)</f>
        <v>0</v>
      </c>
      <c r="L17" s="85"/>
      <c r="M17" s="85"/>
      <c r="N17" s="108"/>
      <c r="O17" s="109"/>
      <c r="P17" s="110">
        <f>SUM(G17:K17)</f>
        <v>28487.999999999996</v>
      </c>
      <c r="Q17" s="111" t="str">
        <f>IF(P17=E17,"OK","NOK")</f>
        <v>OK</v>
      </c>
    </row>
    <row r="18" spans="1:17" ht="24.75" customHeight="1">
      <c r="A18" s="32" t="s">
        <v>389</v>
      </c>
      <c r="B18" s="118"/>
      <c r="C18" s="119"/>
      <c r="D18" s="120"/>
      <c r="E18" s="121"/>
      <c r="F18" s="122"/>
      <c r="G18" s="123">
        <f t="shared" ref="G18:K18" si="5">G17/$E17</f>
        <v>1</v>
      </c>
      <c r="H18" s="123">
        <f t="shared" si="5"/>
        <v>0</v>
      </c>
      <c r="I18" s="123">
        <f t="shared" si="5"/>
        <v>0</v>
      </c>
      <c r="J18" s="123">
        <f t="shared" si="5"/>
        <v>0</v>
      </c>
      <c r="K18" s="123">
        <f t="shared" si="5"/>
        <v>0</v>
      </c>
      <c r="L18" s="85"/>
      <c r="M18" s="85"/>
      <c r="N18" s="124">
        <f>SUM(G18:K18)</f>
        <v>1</v>
      </c>
      <c r="O18" s="125" t="str">
        <f>IF(N18=1,"OK","NOK")</f>
        <v>OK</v>
      </c>
      <c r="P18" s="126"/>
      <c r="Q18" s="127"/>
    </row>
    <row r="19" spans="1:17" ht="24.75" customHeight="1">
      <c r="A19" s="85" t="s">
        <v>1112</v>
      </c>
      <c r="B19" s="112" t="s">
        <v>450</v>
      </c>
      <c r="C19" s="113" t="str">
        <f>VLOOKUP($B19,Orçamento!$A$9:$L$117,4,0)</f>
        <v>DEMOLIÇÕES</v>
      </c>
      <c r="D19" s="114">
        <f>VLOOKUP($B19,Orçamento!$A$9:$L$117,11,0)</f>
        <v>1018.4</v>
      </c>
      <c r="E19" s="115">
        <f>VLOOKUP($B19,Orçamento!$A$9:$L$117,12,0)</f>
        <v>1258.08</v>
      </c>
      <c r="F19" s="116">
        <f>E19/$E$60</f>
        <v>6.1538031093121308E-3</v>
      </c>
      <c r="G19" s="117">
        <f>VLOOKUP($B19,'Cron. Auxiliar'!$A$9:$V$123,G$82,0)</f>
        <v>1258.08</v>
      </c>
      <c r="H19" s="117">
        <f>VLOOKUP($B19,'Cron. Auxiliar'!$A$9:$V$123,H$82,0)</f>
        <v>0</v>
      </c>
      <c r="I19" s="117">
        <f>VLOOKUP($B19,'Cron. Auxiliar'!$A$9:$V$123,I$82,0)</f>
        <v>0</v>
      </c>
      <c r="J19" s="117">
        <f>VLOOKUP($B19,'Cron. Auxiliar'!$A$9:$V$123,J$82,0)</f>
        <v>0</v>
      </c>
      <c r="K19" s="117">
        <f>VLOOKUP($B19,'Cron. Auxiliar'!$A$9:$V$123,K$82,0)</f>
        <v>0</v>
      </c>
      <c r="L19" s="85"/>
      <c r="M19" s="85"/>
      <c r="N19" s="108"/>
      <c r="O19" s="109"/>
      <c r="P19" s="110">
        <f>SUM(G19:K19)</f>
        <v>1258.08</v>
      </c>
      <c r="Q19" s="111" t="str">
        <f>IF(P19=E19,"OK","NOK")</f>
        <v>OK</v>
      </c>
    </row>
    <row r="20" spans="1:17" ht="24.75" customHeight="1">
      <c r="A20" s="32" t="s">
        <v>389</v>
      </c>
      <c r="B20" s="118"/>
      <c r="C20" s="119"/>
      <c r="D20" s="120"/>
      <c r="E20" s="121"/>
      <c r="F20" s="122"/>
      <c r="G20" s="123">
        <f t="shared" ref="G20:K20" si="6">G19/$E19</f>
        <v>1</v>
      </c>
      <c r="H20" s="123">
        <f t="shared" si="6"/>
        <v>0</v>
      </c>
      <c r="I20" s="123">
        <f t="shared" si="6"/>
        <v>0</v>
      </c>
      <c r="J20" s="123">
        <f t="shared" si="6"/>
        <v>0</v>
      </c>
      <c r="K20" s="123">
        <f t="shared" si="6"/>
        <v>0</v>
      </c>
      <c r="L20" s="85"/>
      <c r="M20" s="85"/>
      <c r="N20" s="124">
        <f>SUM(G20:K20)</f>
        <v>1</v>
      </c>
      <c r="O20" s="125" t="str">
        <f>IF(N20=1,"OK","NOK")</f>
        <v>OK</v>
      </c>
      <c r="P20" s="126"/>
      <c r="Q20" s="127"/>
    </row>
    <row r="21" spans="1:17" ht="24.75" customHeight="1">
      <c r="B21" s="100">
        <v>3</v>
      </c>
      <c r="C21" s="101" t="str">
        <f>VLOOKUP($B21,Orçamento!$A$9:$L$117,4,0)</f>
        <v>REVITALIZAÇÃO DO PLAYGROUND</v>
      </c>
      <c r="D21" s="102">
        <f>VLOOKUP($B21,Orçamento!$A$9:$L$117,11,0)</f>
        <v>67186.399999999994</v>
      </c>
      <c r="E21" s="103">
        <f>VLOOKUP($B21,Orçamento!$A$9:$L$117,12,0)</f>
        <v>82998.760000000009</v>
      </c>
      <c r="F21" s="104">
        <f t="shared" ref="F21:F22" si="7">E21/$E$60</f>
        <v>0.40598215324705222</v>
      </c>
      <c r="G21" s="105"/>
      <c r="H21" s="106"/>
      <c r="I21" s="106"/>
      <c r="J21" s="106"/>
      <c r="K21" s="107"/>
      <c r="L21" s="85"/>
      <c r="M21" s="85"/>
      <c r="N21" s="108"/>
      <c r="O21" s="109"/>
      <c r="P21" s="110"/>
      <c r="Q21" s="111"/>
    </row>
    <row r="22" spans="1:17" ht="24.75" customHeight="1">
      <c r="A22" s="85" t="s">
        <v>1112</v>
      </c>
      <c r="B22" s="112" t="s">
        <v>499</v>
      </c>
      <c r="C22" s="113" t="str">
        <f>VLOOKUP($B22,Orçamento!$A$9:$L$117,4,0)</f>
        <v>RETIRADA E RECOLOCAÇÃO DE BRINQUEDOS</v>
      </c>
      <c r="D22" s="114">
        <f>VLOOKUP($B22,Orçamento!$A$9:$L$117,11,0)</f>
        <v>16740.789999999997</v>
      </c>
      <c r="E22" s="115">
        <f>VLOOKUP($B22,Orçamento!$A$9:$L$117,12,0)</f>
        <v>20681.539999999997</v>
      </c>
      <c r="F22" s="116">
        <f t="shared" si="7"/>
        <v>0.10116218774431134</v>
      </c>
      <c r="G22" s="117">
        <f>VLOOKUP($B22,'Cron. Auxiliar'!$A$9:$V$123,G$82,0)</f>
        <v>20681.539999999997</v>
      </c>
      <c r="H22" s="117">
        <f>VLOOKUP($B22,'Cron. Auxiliar'!$A$9:$V$123,H$82,0)</f>
        <v>0</v>
      </c>
      <c r="I22" s="117">
        <f>VLOOKUP($B22,'Cron. Auxiliar'!$A$9:$V$123,I$82,0)</f>
        <v>0</v>
      </c>
      <c r="J22" s="117">
        <f>VLOOKUP($B22,'Cron. Auxiliar'!$A$9:$V$123,J$82,0)</f>
        <v>0</v>
      </c>
      <c r="K22" s="117">
        <f>VLOOKUP($B22,'Cron. Auxiliar'!$A$9:$V$123,K$82,0)</f>
        <v>0</v>
      </c>
      <c r="L22" s="85"/>
      <c r="M22" s="85"/>
      <c r="N22" s="108"/>
      <c r="O22" s="109"/>
      <c r="P22" s="110">
        <f>SUM(G22:K22)</f>
        <v>20681.539999999997</v>
      </c>
      <c r="Q22" s="111" t="str">
        <f>IF(P22=E22,"OK","NOK")</f>
        <v>OK</v>
      </c>
    </row>
    <row r="23" spans="1:17" ht="24.75" customHeight="1">
      <c r="A23" s="32" t="s">
        <v>389</v>
      </c>
      <c r="B23" s="118"/>
      <c r="C23" s="119"/>
      <c r="D23" s="120"/>
      <c r="E23" s="121"/>
      <c r="F23" s="122"/>
      <c r="G23" s="123">
        <f t="shared" ref="G23:K23" si="8">G22/$E22</f>
        <v>1</v>
      </c>
      <c r="H23" s="123">
        <f t="shared" si="8"/>
        <v>0</v>
      </c>
      <c r="I23" s="123">
        <f t="shared" si="8"/>
        <v>0</v>
      </c>
      <c r="J23" s="123">
        <f t="shared" si="8"/>
        <v>0</v>
      </c>
      <c r="K23" s="123">
        <f t="shared" si="8"/>
        <v>0</v>
      </c>
      <c r="L23" s="85"/>
      <c r="M23" s="85"/>
      <c r="N23" s="124">
        <f>SUM(G23:K23)</f>
        <v>1</v>
      </c>
      <c r="O23" s="125" t="str">
        <f>IF(N23=1,"OK","NOK")</f>
        <v>OK</v>
      </c>
      <c r="P23" s="126"/>
      <c r="Q23" s="127"/>
    </row>
    <row r="24" spans="1:17" ht="24.75" customHeight="1">
      <c r="A24" s="85" t="s">
        <v>1112</v>
      </c>
      <c r="B24" s="112" t="s">
        <v>549</v>
      </c>
      <c r="C24" s="113" t="str">
        <f>VLOOKUP($B24,Orçamento!$A$9:$L$117,4,0)</f>
        <v>BASE DOS BRINQUEDOS - TANQUES DE AREIA</v>
      </c>
      <c r="D24" s="114">
        <f>VLOOKUP($B24,Orçamento!$A$9:$L$117,11,0)</f>
        <v>40445.199999999997</v>
      </c>
      <c r="E24" s="115">
        <f>VLOOKUP($B24,Orçamento!$A$9:$L$117,12,0)</f>
        <v>49963.05</v>
      </c>
      <c r="F24" s="116">
        <f>E24/$E$60</f>
        <v>0.2443904779034064</v>
      </c>
      <c r="G24" s="117">
        <f>VLOOKUP($B24,'Cron. Auxiliar'!$A$9:$V$123,G$82,0)</f>
        <v>0</v>
      </c>
      <c r="H24" s="117">
        <f>VLOOKUP($B24,'Cron. Auxiliar'!$A$9:$V$123,H$82,0)</f>
        <v>19732.61</v>
      </c>
      <c r="I24" s="117">
        <f>VLOOKUP($B24,'Cron. Auxiliar'!$A$9:$V$123,I$82,0)</f>
        <v>30230.44</v>
      </c>
      <c r="J24" s="117">
        <f>VLOOKUP($B24,'Cron. Auxiliar'!$A$9:$V$123,J$82,0)</f>
        <v>0</v>
      </c>
      <c r="K24" s="117">
        <f>VLOOKUP($B24,'Cron. Auxiliar'!$A$9:$V$123,K$82,0)</f>
        <v>0</v>
      </c>
      <c r="L24" s="85"/>
      <c r="M24" s="85"/>
      <c r="N24" s="108"/>
      <c r="O24" s="109"/>
      <c r="P24" s="110">
        <f>SUM(G24:K24)</f>
        <v>49963.05</v>
      </c>
      <c r="Q24" s="111" t="str">
        <f>IF(P24=E24,"OK","NOK")</f>
        <v>OK</v>
      </c>
    </row>
    <row r="25" spans="1:17" ht="24.75" customHeight="1">
      <c r="A25" s="32" t="s">
        <v>389</v>
      </c>
      <c r="B25" s="118"/>
      <c r="C25" s="119"/>
      <c r="D25" s="120"/>
      <c r="E25" s="121"/>
      <c r="F25" s="122"/>
      <c r="G25" s="123">
        <f t="shared" ref="G25:K25" si="9">G24/$E24</f>
        <v>0</v>
      </c>
      <c r="H25" s="123">
        <f t="shared" si="9"/>
        <v>0.39494406366304696</v>
      </c>
      <c r="I25" s="123">
        <f t="shared" si="9"/>
        <v>0.60505593633695298</v>
      </c>
      <c r="J25" s="123">
        <f t="shared" si="9"/>
        <v>0</v>
      </c>
      <c r="K25" s="123">
        <f t="shared" si="9"/>
        <v>0</v>
      </c>
      <c r="L25" s="85"/>
      <c r="M25" s="85"/>
      <c r="N25" s="124">
        <f>SUM(G25:K25)</f>
        <v>1</v>
      </c>
      <c r="O25" s="125" t="str">
        <f>IF(N25=1,"OK","NOK")</f>
        <v>OK</v>
      </c>
      <c r="P25" s="126"/>
      <c r="Q25" s="127"/>
    </row>
    <row r="26" spans="1:17" ht="24.75" customHeight="1">
      <c r="A26" s="85" t="s">
        <v>1112</v>
      </c>
      <c r="B26" s="112" t="s">
        <v>653</v>
      </c>
      <c r="C26" s="113" t="str">
        <f>VLOOKUP($B26,Orçamento!$A$9:$L$117,4,0)</f>
        <v>EQUIPAMENTOS NOVOS - BRINQUEDO PNE E PLACA</v>
      </c>
      <c r="D26" s="114">
        <f>VLOOKUP($B26,Orçamento!$A$9:$L$117,11,0)</f>
        <v>10000.41</v>
      </c>
      <c r="E26" s="115">
        <f>VLOOKUP($B26,Orçamento!$A$9:$L$117,12,0)</f>
        <v>12354.17</v>
      </c>
      <c r="F26" s="116">
        <f>E26/$E$60</f>
        <v>6.0429487599334426E-2</v>
      </c>
      <c r="G26" s="117">
        <f>VLOOKUP($B26,'Cron. Auxiliar'!$A$9:$V$123,G$82,0)</f>
        <v>0</v>
      </c>
      <c r="H26" s="117">
        <f>VLOOKUP($B26,'Cron. Auxiliar'!$A$9:$V$123,H$82,0)</f>
        <v>2906.8199999999997</v>
      </c>
      <c r="I26" s="117">
        <f>VLOOKUP($B26,'Cron. Auxiliar'!$A$9:$V$123,I$82,0)</f>
        <v>9447.35</v>
      </c>
      <c r="J26" s="117">
        <f>VLOOKUP($B26,'Cron. Auxiliar'!$A$9:$V$123,J$82,0)</f>
        <v>0</v>
      </c>
      <c r="K26" s="117">
        <f>VLOOKUP($B26,'Cron. Auxiliar'!$A$9:$V$123,K$82,0)</f>
        <v>0</v>
      </c>
      <c r="L26" s="85"/>
      <c r="M26" s="85"/>
      <c r="N26" s="108"/>
      <c r="O26" s="109"/>
      <c r="P26" s="110">
        <f>SUM(G26:K26)</f>
        <v>12354.17</v>
      </c>
      <c r="Q26" s="111" t="str">
        <f>IF(P26=E26,"OK","NOK")</f>
        <v>OK</v>
      </c>
    </row>
    <row r="27" spans="1:17" ht="24.75" customHeight="1">
      <c r="A27" s="32" t="s">
        <v>389</v>
      </c>
      <c r="B27" s="118"/>
      <c r="C27" s="119"/>
      <c r="D27" s="120"/>
      <c r="E27" s="121"/>
      <c r="F27" s="122"/>
      <c r="G27" s="123">
        <f t="shared" ref="G27:K27" si="10">G26/$E26</f>
        <v>0</v>
      </c>
      <c r="H27" s="123">
        <f t="shared" si="10"/>
        <v>0.23529059418803527</v>
      </c>
      <c r="I27" s="123">
        <f t="shared" si="10"/>
        <v>0.76470940581196478</v>
      </c>
      <c r="J27" s="123">
        <f t="shared" si="10"/>
        <v>0</v>
      </c>
      <c r="K27" s="123">
        <f t="shared" si="10"/>
        <v>0</v>
      </c>
      <c r="L27" s="85"/>
      <c r="M27" s="85"/>
      <c r="N27" s="124">
        <f>SUM(G27:K27)</f>
        <v>1</v>
      </c>
      <c r="O27" s="125" t="str">
        <f>IF(N27=1,"OK","NOK")</f>
        <v>OK</v>
      </c>
      <c r="P27" s="126"/>
      <c r="Q27" s="127"/>
    </row>
    <row r="28" spans="1:17" ht="24.75" customHeight="1">
      <c r="B28" s="100">
        <v>4</v>
      </c>
      <c r="C28" s="101" t="str">
        <f>VLOOKUP($B28,Orçamento!$A$9:$L$117,4,0)</f>
        <v>REVITALIZAÇÃO QUIOSQUE</v>
      </c>
      <c r="D28" s="102">
        <f>VLOOKUP($B28,Orçamento!$A$9:$L$117,11,0)</f>
        <v>7469.1799999999994</v>
      </c>
      <c r="E28" s="103">
        <f>VLOOKUP($B28,Orçamento!$A$9:$L$117,12,0)</f>
        <v>9225.66</v>
      </c>
      <c r="F28" s="104">
        <f t="shared" ref="F28:F29" si="11">E28/$E$60</f>
        <v>4.5126617697965596E-2</v>
      </c>
      <c r="G28" s="105"/>
      <c r="H28" s="106"/>
      <c r="I28" s="106"/>
      <c r="J28" s="106"/>
      <c r="K28" s="107"/>
      <c r="L28" s="85"/>
      <c r="M28" s="85"/>
      <c r="N28" s="108"/>
      <c r="O28" s="109"/>
      <c r="P28" s="110"/>
      <c r="Q28" s="111"/>
    </row>
    <row r="29" spans="1:17" ht="24.75" customHeight="1">
      <c r="A29" s="85" t="s">
        <v>1112</v>
      </c>
      <c r="B29" s="112" t="s">
        <v>757</v>
      </c>
      <c r="C29" s="113" t="str">
        <f>VLOOKUP($B29,Orçamento!$A$9:$L$117,4,0)</f>
        <v>MOBILIZAÇÃO</v>
      </c>
      <c r="D29" s="114">
        <f>VLOOKUP($B29,Orçamento!$A$9:$L$117,11,0)</f>
        <v>174.07999999999998</v>
      </c>
      <c r="E29" s="115">
        <f>VLOOKUP($B29,Orçamento!$A$9:$L$117,12,0)</f>
        <v>215.04</v>
      </c>
      <c r="F29" s="116">
        <f t="shared" si="11"/>
        <v>1.0518518859106581E-3</v>
      </c>
      <c r="G29" s="117">
        <f>VLOOKUP($B29,'Cron. Auxiliar'!$A$9:$V$123,G$82,0)</f>
        <v>0</v>
      </c>
      <c r="H29" s="117">
        <f>VLOOKUP($B29,'Cron. Auxiliar'!$A$9:$V$123,H$82,0)</f>
        <v>215.04</v>
      </c>
      <c r="I29" s="117">
        <f>VLOOKUP($B29,'Cron. Auxiliar'!$A$9:$V$123,I$82,0)</f>
        <v>0</v>
      </c>
      <c r="J29" s="117">
        <f>VLOOKUP($B29,'Cron. Auxiliar'!$A$9:$V$123,J$82,0)</f>
        <v>0</v>
      </c>
      <c r="K29" s="117">
        <f>VLOOKUP($B29,'Cron. Auxiliar'!$A$9:$V$123,K$82,0)</f>
        <v>0</v>
      </c>
      <c r="L29" s="85"/>
      <c r="M29" s="85"/>
      <c r="N29" s="108"/>
      <c r="O29" s="109"/>
      <c r="P29" s="110">
        <f>SUM(G29:K29)</f>
        <v>215.04</v>
      </c>
      <c r="Q29" s="111" t="str">
        <f>IF(P29=E29,"OK","NOK")</f>
        <v>OK</v>
      </c>
    </row>
    <row r="30" spans="1:17" ht="24.75" customHeight="1">
      <c r="A30" s="32" t="s">
        <v>389</v>
      </c>
      <c r="B30" s="118"/>
      <c r="C30" s="119"/>
      <c r="D30" s="120"/>
      <c r="E30" s="121"/>
      <c r="F30" s="122"/>
      <c r="G30" s="123">
        <f t="shared" ref="G30:K30" si="12">G29/$E29</f>
        <v>0</v>
      </c>
      <c r="H30" s="123">
        <f t="shared" si="12"/>
        <v>1</v>
      </c>
      <c r="I30" s="123">
        <f t="shared" si="12"/>
        <v>0</v>
      </c>
      <c r="J30" s="123">
        <f t="shared" si="12"/>
        <v>0</v>
      </c>
      <c r="K30" s="123">
        <f t="shared" si="12"/>
        <v>0</v>
      </c>
      <c r="L30" s="85"/>
      <c r="M30" s="85"/>
      <c r="N30" s="124">
        <f>SUM(G30:K30)</f>
        <v>1</v>
      </c>
      <c r="O30" s="125" t="str">
        <f>IF(N30=1,"OK","NOK")</f>
        <v>OK</v>
      </c>
      <c r="P30" s="126"/>
      <c r="Q30" s="127"/>
    </row>
    <row r="31" spans="1:17" ht="24.75" customHeight="1">
      <c r="A31" s="85" t="s">
        <v>1112</v>
      </c>
      <c r="B31" s="112" t="s">
        <v>794</v>
      </c>
      <c r="C31" s="113" t="str">
        <f>VLOOKUP($B31,Orçamento!$A$9:$L$117,4,0)</f>
        <v>PINTURA COBERTURA</v>
      </c>
      <c r="D31" s="114">
        <f>VLOOKUP($B31,Orçamento!$A$9:$L$117,11,0)</f>
        <v>4743.57</v>
      </c>
      <c r="E31" s="115">
        <f>VLOOKUP($B31,Orçamento!$A$9:$L$117,12,0)</f>
        <v>5859.85</v>
      </c>
      <c r="F31" s="116">
        <f>E31/$E$60</f>
        <v>2.8663012805308641E-2</v>
      </c>
      <c r="G31" s="117">
        <f>VLOOKUP($B31,'Cron. Auxiliar'!$A$9:$V$123,G$82,0)</f>
        <v>0</v>
      </c>
      <c r="H31" s="117">
        <f>VLOOKUP($B31,'Cron. Auxiliar'!$A$9:$V$123,H$82,0)</f>
        <v>5859.85</v>
      </c>
      <c r="I31" s="117">
        <f>VLOOKUP($B31,'Cron. Auxiliar'!$A$9:$V$123,I$82,0)</f>
        <v>0</v>
      </c>
      <c r="J31" s="117">
        <f>VLOOKUP($B31,'Cron. Auxiliar'!$A$9:$V$123,J$82,0)</f>
        <v>0</v>
      </c>
      <c r="K31" s="117">
        <f>VLOOKUP($B31,'Cron. Auxiliar'!$A$9:$V$123,K$82,0)</f>
        <v>0</v>
      </c>
      <c r="L31" s="85"/>
      <c r="M31" s="85"/>
      <c r="N31" s="108"/>
      <c r="O31" s="109"/>
      <c r="P31" s="110">
        <f>SUM(G31:K31)</f>
        <v>5859.85</v>
      </c>
      <c r="Q31" s="111" t="str">
        <f>IF(P31=E31,"OK","NOK")</f>
        <v>OK</v>
      </c>
    </row>
    <row r="32" spans="1:17" ht="24.75" customHeight="1">
      <c r="A32" s="32" t="s">
        <v>389</v>
      </c>
      <c r="B32" s="118"/>
      <c r="C32" s="119"/>
      <c r="D32" s="120"/>
      <c r="E32" s="121"/>
      <c r="F32" s="122"/>
      <c r="G32" s="123">
        <f t="shared" ref="G32:K32" si="13">G31/$E31</f>
        <v>0</v>
      </c>
      <c r="H32" s="123">
        <f t="shared" si="13"/>
        <v>1</v>
      </c>
      <c r="I32" s="123">
        <f t="shared" si="13"/>
        <v>0</v>
      </c>
      <c r="J32" s="123">
        <f t="shared" si="13"/>
        <v>0</v>
      </c>
      <c r="K32" s="123">
        <f t="shared" si="13"/>
        <v>0</v>
      </c>
      <c r="L32" s="85"/>
      <c r="M32" s="85"/>
      <c r="N32" s="124">
        <f>SUM(G32:K32)</f>
        <v>1</v>
      </c>
      <c r="O32" s="125" t="str">
        <f>IF(N32=1,"OK","NOK")</f>
        <v>OK</v>
      </c>
      <c r="P32" s="126"/>
      <c r="Q32" s="127"/>
    </row>
    <row r="33" spans="1:17" ht="24.75" customHeight="1">
      <c r="A33" s="85" t="s">
        <v>1112</v>
      </c>
      <c r="B33" s="112" t="s">
        <v>834</v>
      </c>
      <c r="C33" s="113" t="str">
        <f>VLOOKUP($B33,Orçamento!$A$9:$L$117,4,0)</f>
        <v>PINTURA EM ALVENARIAS</v>
      </c>
      <c r="D33" s="114">
        <f>VLOOKUP($B33,Orçamento!$A$9:$L$117,11,0)</f>
        <v>2267.83</v>
      </c>
      <c r="E33" s="115">
        <f>VLOOKUP($B33,Orçamento!$A$9:$L$117,12,0)</f>
        <v>2800.8500000000004</v>
      </c>
      <c r="F33" s="116">
        <f>E33/$E$60</f>
        <v>1.3700145808467575E-2</v>
      </c>
      <c r="G33" s="117">
        <f>VLOOKUP($B33,'Cron. Auxiliar'!$A$9:$V$123,G$82,0)</f>
        <v>0</v>
      </c>
      <c r="H33" s="117">
        <f>VLOOKUP($B33,'Cron. Auxiliar'!$A$9:$V$123,H$82,0)</f>
        <v>0</v>
      </c>
      <c r="I33" s="117">
        <f>VLOOKUP($B33,'Cron. Auxiliar'!$A$9:$V$123,I$82,0)</f>
        <v>2800.8500000000004</v>
      </c>
      <c r="J33" s="117">
        <f>VLOOKUP($B33,'Cron. Auxiliar'!$A$9:$V$123,J$82,0)</f>
        <v>0</v>
      </c>
      <c r="K33" s="117">
        <f>VLOOKUP($B33,'Cron. Auxiliar'!$A$9:$V$123,K$82,0)</f>
        <v>0</v>
      </c>
      <c r="L33" s="85"/>
      <c r="M33" s="85"/>
      <c r="N33" s="108"/>
      <c r="O33" s="109"/>
      <c r="P33" s="110">
        <f>SUM(G33:K33)</f>
        <v>2800.8500000000004</v>
      </c>
      <c r="Q33" s="111" t="str">
        <f>IF(P33=E33,"OK","NOK")</f>
        <v>OK</v>
      </c>
    </row>
    <row r="34" spans="1:17" ht="24.75" customHeight="1">
      <c r="A34" s="32" t="s">
        <v>389</v>
      </c>
      <c r="B34" s="118"/>
      <c r="C34" s="119"/>
      <c r="D34" s="120"/>
      <c r="E34" s="121"/>
      <c r="F34" s="122"/>
      <c r="G34" s="123">
        <f t="shared" ref="G34:K34" si="14">G33/$E33</f>
        <v>0</v>
      </c>
      <c r="H34" s="123">
        <f t="shared" si="14"/>
        <v>0</v>
      </c>
      <c r="I34" s="123">
        <f t="shared" si="14"/>
        <v>1</v>
      </c>
      <c r="J34" s="123">
        <f t="shared" si="14"/>
        <v>0</v>
      </c>
      <c r="K34" s="123">
        <f t="shared" si="14"/>
        <v>0</v>
      </c>
      <c r="L34" s="85"/>
      <c r="M34" s="85"/>
      <c r="N34" s="124">
        <f>SUM(G34:K34)</f>
        <v>1</v>
      </c>
      <c r="O34" s="125" t="str">
        <f>IF(N34=1,"OK","NOK")</f>
        <v>OK</v>
      </c>
      <c r="P34" s="126"/>
      <c r="Q34" s="127"/>
    </row>
    <row r="35" spans="1:17" ht="24.75" customHeight="1">
      <c r="A35" s="85" t="s">
        <v>1112</v>
      </c>
      <c r="B35" s="112" t="s">
        <v>884</v>
      </c>
      <c r="C35" s="113" t="str">
        <f>VLOOKUP($B35,Orçamento!$A$9:$L$117,4,0)</f>
        <v>LIMPEZA DO PISO</v>
      </c>
      <c r="D35" s="114">
        <f>VLOOKUP($B35,Orçamento!$A$9:$L$117,11,0)</f>
        <v>283.7</v>
      </c>
      <c r="E35" s="115">
        <f>VLOOKUP($B35,Orçamento!$A$9:$L$117,12,0)</f>
        <v>349.92</v>
      </c>
      <c r="F35" s="116">
        <f>E35/$E$60</f>
        <v>1.7116071982787272E-3</v>
      </c>
      <c r="G35" s="117">
        <f>VLOOKUP($B35,'Cron. Auxiliar'!$A$9:$V$123,G$82,0)</f>
        <v>0</v>
      </c>
      <c r="H35" s="117">
        <f>VLOOKUP($B35,'Cron. Auxiliar'!$A$9:$V$123,H$82,0)</f>
        <v>0</v>
      </c>
      <c r="I35" s="117">
        <f>VLOOKUP($B35,'Cron. Auxiliar'!$A$9:$V$123,I$82,0)</f>
        <v>349.92</v>
      </c>
      <c r="J35" s="117">
        <f>VLOOKUP($B35,'Cron. Auxiliar'!$A$9:$V$123,J$82,0)</f>
        <v>0</v>
      </c>
      <c r="K35" s="117">
        <f>VLOOKUP($B35,'Cron. Auxiliar'!$A$9:$V$123,K$82,0)</f>
        <v>0</v>
      </c>
      <c r="L35" s="85"/>
      <c r="M35" s="85"/>
      <c r="N35" s="108"/>
      <c r="O35" s="109"/>
      <c r="P35" s="110">
        <f>SUM(G35:K35)</f>
        <v>349.92</v>
      </c>
      <c r="Q35" s="111" t="str">
        <f>IF(P35=E35,"OK","NOK")</f>
        <v>OK</v>
      </c>
    </row>
    <row r="36" spans="1:17" ht="24.75" customHeight="1">
      <c r="A36" s="32" t="s">
        <v>389</v>
      </c>
      <c r="B36" s="118"/>
      <c r="C36" s="119"/>
      <c r="D36" s="120"/>
      <c r="E36" s="121"/>
      <c r="F36" s="122"/>
      <c r="G36" s="123">
        <f t="shared" ref="G36:K36" si="15">G35/$E35</f>
        <v>0</v>
      </c>
      <c r="H36" s="123">
        <f t="shared" si="15"/>
        <v>0</v>
      </c>
      <c r="I36" s="123">
        <f t="shared" si="15"/>
        <v>1</v>
      </c>
      <c r="J36" s="123">
        <f t="shared" si="15"/>
        <v>0</v>
      </c>
      <c r="K36" s="123">
        <f t="shared" si="15"/>
        <v>0</v>
      </c>
      <c r="L36" s="85"/>
      <c r="M36" s="85"/>
      <c r="N36" s="124">
        <f>SUM(G36:K36)</f>
        <v>1</v>
      </c>
      <c r="O36" s="125" t="str">
        <f>IF(N36=1,"OK","NOK")</f>
        <v>OK</v>
      </c>
      <c r="P36" s="126"/>
      <c r="Q36" s="127"/>
    </row>
    <row r="37" spans="1:17" ht="24.75" customHeight="1">
      <c r="B37" s="100">
        <v>5</v>
      </c>
      <c r="C37" s="101" t="str">
        <f>VLOOKUP($B37,Orçamento!$A$9:$L$117,4,0)</f>
        <v>REVITALIZAÇÃO CORETO</v>
      </c>
      <c r="D37" s="102">
        <f>VLOOKUP($B37,Orçamento!$A$9:$L$117,11,0)</f>
        <v>11907.800000000001</v>
      </c>
      <c r="E37" s="103">
        <f>VLOOKUP($B37,Orçamento!$A$9:$L$117,12,0)</f>
        <v>14709.109999999999</v>
      </c>
      <c r="F37" s="104">
        <f t="shared" ref="F37:F38" si="16">E37/$E$60</f>
        <v>7.1948498388984927E-2</v>
      </c>
      <c r="G37" s="105"/>
      <c r="H37" s="106"/>
      <c r="I37" s="106"/>
      <c r="J37" s="106"/>
      <c r="K37" s="107"/>
      <c r="L37" s="85"/>
      <c r="M37" s="85"/>
      <c r="N37" s="108"/>
      <c r="O37" s="109"/>
      <c r="P37" s="110"/>
      <c r="Q37" s="111"/>
    </row>
    <row r="38" spans="1:17" ht="24.75" customHeight="1">
      <c r="A38" s="85" t="s">
        <v>1112</v>
      </c>
      <c r="B38" s="112" t="s">
        <v>906</v>
      </c>
      <c r="C38" s="113" t="str">
        <f>VLOOKUP($B38,Orçamento!$A$9:$L$117,4,0)</f>
        <v>MOBILIZAÇÃO</v>
      </c>
      <c r="D38" s="114">
        <f>VLOOKUP($B38,Orçamento!$A$9:$L$117,11,0)</f>
        <v>261.12</v>
      </c>
      <c r="E38" s="115">
        <f>VLOOKUP($B38,Orçamento!$A$9:$L$117,12,0)</f>
        <v>322.56</v>
      </c>
      <c r="F38" s="116">
        <f t="shared" si="16"/>
        <v>1.5777778288659872E-3</v>
      </c>
      <c r="G38" s="117">
        <f>VLOOKUP($B38,'Cron. Auxiliar'!$A$9:$V$123,G$82,0)</f>
        <v>0</v>
      </c>
      <c r="H38" s="117">
        <f>VLOOKUP($B38,'Cron. Auxiliar'!$A$9:$V$123,H$82,0)</f>
        <v>322.56</v>
      </c>
      <c r="I38" s="117">
        <f>VLOOKUP($B38,'Cron. Auxiliar'!$A$9:$V$123,I$82,0)</f>
        <v>0</v>
      </c>
      <c r="J38" s="117">
        <f>VLOOKUP($B38,'Cron. Auxiliar'!$A$9:$V$123,J$82,0)</f>
        <v>0</v>
      </c>
      <c r="K38" s="117">
        <f>VLOOKUP($B38,'Cron. Auxiliar'!$A$9:$V$123,K$82,0)</f>
        <v>0</v>
      </c>
      <c r="L38" s="85"/>
      <c r="M38" s="85"/>
      <c r="N38" s="108"/>
      <c r="O38" s="109"/>
      <c r="P38" s="110">
        <f>SUM(G38:K38)</f>
        <v>322.56</v>
      </c>
      <c r="Q38" s="111" t="str">
        <f>IF(P38=E38,"OK","NOK")</f>
        <v>OK</v>
      </c>
    </row>
    <row r="39" spans="1:17" ht="24.75" customHeight="1">
      <c r="A39" s="32" t="s">
        <v>389</v>
      </c>
      <c r="B39" s="118"/>
      <c r="C39" s="119"/>
      <c r="D39" s="120"/>
      <c r="E39" s="121"/>
      <c r="F39" s="122"/>
      <c r="G39" s="123">
        <f t="shared" ref="G39:K39" si="17">G38/$E38</f>
        <v>0</v>
      </c>
      <c r="H39" s="123">
        <f t="shared" si="17"/>
        <v>1</v>
      </c>
      <c r="I39" s="123">
        <f t="shared" si="17"/>
        <v>0</v>
      </c>
      <c r="J39" s="123">
        <f t="shared" si="17"/>
        <v>0</v>
      </c>
      <c r="K39" s="123">
        <f t="shared" si="17"/>
        <v>0</v>
      </c>
      <c r="L39" s="85"/>
      <c r="M39" s="85"/>
      <c r="N39" s="124">
        <f>SUM(G39:K39)</f>
        <v>1</v>
      </c>
      <c r="O39" s="125" t="str">
        <f>IF(N39=1,"OK","NOK")</f>
        <v>OK</v>
      </c>
      <c r="P39" s="126"/>
      <c r="Q39" s="127"/>
    </row>
    <row r="40" spans="1:17" ht="24.75" customHeight="1">
      <c r="A40" s="85" t="s">
        <v>1112</v>
      </c>
      <c r="B40" s="112" t="s">
        <v>925</v>
      </c>
      <c r="C40" s="113" t="str">
        <f>VLOOKUP($B40,Orçamento!$A$9:$L$117,4,0)</f>
        <v>PINTURA COBERTURA</v>
      </c>
      <c r="D40" s="114">
        <f>VLOOKUP($B40,Orçamento!$A$9:$L$117,11,0)</f>
        <v>5530.13</v>
      </c>
      <c r="E40" s="115">
        <f>VLOOKUP($B40,Orçamento!$A$9:$L$117,12,0)</f>
        <v>6831.5</v>
      </c>
      <c r="F40" s="116">
        <f>E40/$E$60</f>
        <v>3.3415765246459547E-2</v>
      </c>
      <c r="G40" s="117">
        <f>VLOOKUP($B40,'Cron. Auxiliar'!$A$9:$V$123,G$82,0)</f>
        <v>0</v>
      </c>
      <c r="H40" s="117">
        <f>VLOOKUP($B40,'Cron. Auxiliar'!$A$9:$V$123,H$82,0)</f>
        <v>6831.5</v>
      </c>
      <c r="I40" s="117">
        <f>VLOOKUP($B40,'Cron. Auxiliar'!$A$9:$V$123,I$82,0)</f>
        <v>0</v>
      </c>
      <c r="J40" s="117">
        <f>VLOOKUP($B40,'Cron. Auxiliar'!$A$9:$V$123,J$82,0)</f>
        <v>0</v>
      </c>
      <c r="K40" s="117">
        <f>VLOOKUP($B40,'Cron. Auxiliar'!$A$9:$V$123,K$82,0)</f>
        <v>0</v>
      </c>
      <c r="L40" s="85"/>
      <c r="M40" s="85"/>
      <c r="N40" s="108"/>
      <c r="O40" s="109"/>
      <c r="P40" s="110">
        <f>SUM(G40:K40)</f>
        <v>6831.5</v>
      </c>
      <c r="Q40" s="111" t="str">
        <f>IF(P40=E40,"OK","NOK")</f>
        <v>OK</v>
      </c>
    </row>
    <row r="41" spans="1:17" ht="24.75" customHeight="1">
      <c r="A41" s="32" t="s">
        <v>389</v>
      </c>
      <c r="B41" s="118"/>
      <c r="C41" s="119"/>
      <c r="D41" s="120"/>
      <c r="E41" s="121"/>
      <c r="F41" s="122"/>
      <c r="G41" s="123">
        <f t="shared" ref="G41:K41" si="18">G40/$E40</f>
        <v>0</v>
      </c>
      <c r="H41" s="123">
        <f t="shared" si="18"/>
        <v>1</v>
      </c>
      <c r="I41" s="123">
        <f t="shared" si="18"/>
        <v>0</v>
      </c>
      <c r="J41" s="123">
        <f t="shared" si="18"/>
        <v>0</v>
      </c>
      <c r="K41" s="123">
        <f t="shared" si="18"/>
        <v>0</v>
      </c>
      <c r="L41" s="85"/>
      <c r="M41" s="85"/>
      <c r="N41" s="124">
        <f>SUM(G41:K41)</f>
        <v>1</v>
      </c>
      <c r="O41" s="125" t="str">
        <f>IF(N41=1,"OK","NOK")</f>
        <v>OK</v>
      </c>
      <c r="P41" s="126"/>
      <c r="Q41" s="127"/>
    </row>
    <row r="42" spans="1:17" ht="24.75" customHeight="1">
      <c r="A42" s="85" t="s">
        <v>1112</v>
      </c>
      <c r="B42" s="112" t="s">
        <v>971</v>
      </c>
      <c r="C42" s="113" t="str">
        <f>VLOOKUP($B42,Orçamento!$A$9:$L$117,4,0)</f>
        <v>PINTURA EM ALVENARIAS</v>
      </c>
      <c r="D42" s="114">
        <f>VLOOKUP($B42,Orçamento!$A$9:$L$117,11,0)</f>
        <v>3688.46</v>
      </c>
      <c r="E42" s="115">
        <f>VLOOKUP($B42,Orçamento!$A$9:$L$117,12,0)</f>
        <v>4556.12</v>
      </c>
      <c r="F42" s="116">
        <f>E42/$E$60</f>
        <v>2.2285916175759243E-2</v>
      </c>
      <c r="G42" s="117">
        <f>VLOOKUP($B42,'Cron. Auxiliar'!$A$9:$V$123,G$82,0)</f>
        <v>0</v>
      </c>
      <c r="H42" s="117">
        <f>VLOOKUP($B42,'Cron. Auxiliar'!$A$9:$V$123,H$82,0)</f>
        <v>1533.34</v>
      </c>
      <c r="I42" s="117">
        <f>VLOOKUP($B42,'Cron. Auxiliar'!$A$9:$V$123,I$82,0)</f>
        <v>3022.7799999999997</v>
      </c>
      <c r="J42" s="117">
        <f>VLOOKUP($B42,'Cron. Auxiliar'!$A$9:$V$123,J$82,0)</f>
        <v>0</v>
      </c>
      <c r="K42" s="117">
        <f>VLOOKUP($B42,'Cron. Auxiliar'!$A$9:$V$123,K$82,0)</f>
        <v>0</v>
      </c>
      <c r="L42" s="85"/>
      <c r="M42" s="85"/>
      <c r="N42" s="108"/>
      <c r="O42" s="109"/>
      <c r="P42" s="110">
        <f>SUM(G42:K42)</f>
        <v>4556.12</v>
      </c>
      <c r="Q42" s="111" t="str">
        <f>IF(P42=E42,"OK","NOK")</f>
        <v>OK</v>
      </c>
    </row>
    <row r="43" spans="1:17" ht="24.75" customHeight="1">
      <c r="A43" s="32" t="s">
        <v>389</v>
      </c>
      <c r="B43" s="118"/>
      <c r="C43" s="119"/>
      <c r="D43" s="120"/>
      <c r="E43" s="121"/>
      <c r="F43" s="122"/>
      <c r="G43" s="123">
        <f t="shared" ref="G43:K43" si="19">G42/$E42</f>
        <v>0</v>
      </c>
      <c r="H43" s="123">
        <f t="shared" si="19"/>
        <v>0.33654513050578122</v>
      </c>
      <c r="I43" s="123">
        <f t="shared" si="19"/>
        <v>0.66345486949421872</v>
      </c>
      <c r="J43" s="123">
        <f t="shared" si="19"/>
        <v>0</v>
      </c>
      <c r="K43" s="123">
        <f t="shared" si="19"/>
        <v>0</v>
      </c>
      <c r="L43" s="85"/>
      <c r="M43" s="85"/>
      <c r="N43" s="124">
        <f>SUM(G43:K43)</f>
        <v>1</v>
      </c>
      <c r="O43" s="125" t="str">
        <f>IF(N43=1,"OK","NOK")</f>
        <v>OK</v>
      </c>
      <c r="P43" s="126"/>
      <c r="Q43" s="127"/>
    </row>
    <row r="44" spans="1:17" ht="24.75" customHeight="1">
      <c r="A44" s="85" t="s">
        <v>1112</v>
      </c>
      <c r="B44" s="112" t="s">
        <v>1015</v>
      </c>
      <c r="C44" s="113" t="str">
        <f>VLOOKUP($B44,Orçamento!$A$9:$L$117,4,0)</f>
        <v>GUARDA-CORPO E CORRIMÃO</v>
      </c>
      <c r="D44" s="114">
        <f>VLOOKUP($B44,Orçamento!$A$9:$L$117,11,0)</f>
        <v>2269.69</v>
      </c>
      <c r="E44" s="115">
        <f>VLOOKUP($B44,Orçamento!$A$9:$L$117,12,0)</f>
        <v>2803.5600000000004</v>
      </c>
      <c r="F44" s="116">
        <f>E44/$E$60</f>
        <v>1.3713401568376513E-2</v>
      </c>
      <c r="G44" s="117">
        <f>VLOOKUP($B44,'Cron. Auxiliar'!$A$9:$V$123,G$82,0)</f>
        <v>0</v>
      </c>
      <c r="H44" s="117">
        <f>VLOOKUP($B44,'Cron. Auxiliar'!$A$9:$V$123,H$82,0)</f>
        <v>0</v>
      </c>
      <c r="I44" s="117">
        <f>VLOOKUP($B44,'Cron. Auxiliar'!$A$9:$V$123,I$82,0)</f>
        <v>2803.5600000000004</v>
      </c>
      <c r="J44" s="117">
        <f>VLOOKUP($B44,'Cron. Auxiliar'!$A$9:$V$123,J$82,0)</f>
        <v>0</v>
      </c>
      <c r="K44" s="117">
        <f>VLOOKUP($B44,'Cron. Auxiliar'!$A$9:$V$123,K$82,0)</f>
        <v>0</v>
      </c>
      <c r="L44" s="85"/>
      <c r="M44" s="85"/>
      <c r="N44" s="108"/>
      <c r="O44" s="109"/>
      <c r="P44" s="110">
        <f>SUM(G44:K44)</f>
        <v>2803.5600000000004</v>
      </c>
      <c r="Q44" s="111" t="str">
        <f>IF(P44=E44,"OK","NOK")</f>
        <v>OK</v>
      </c>
    </row>
    <row r="45" spans="1:17" ht="24.75" customHeight="1">
      <c r="A45" s="32" t="s">
        <v>389</v>
      </c>
      <c r="B45" s="118"/>
      <c r="C45" s="119"/>
      <c r="D45" s="120"/>
      <c r="E45" s="121"/>
      <c r="F45" s="122"/>
      <c r="G45" s="123">
        <f t="shared" ref="G45:K45" si="20">G44/$E44</f>
        <v>0</v>
      </c>
      <c r="H45" s="123">
        <f t="shared" si="20"/>
        <v>0</v>
      </c>
      <c r="I45" s="123">
        <f t="shared" si="20"/>
        <v>1</v>
      </c>
      <c r="J45" s="123">
        <f t="shared" si="20"/>
        <v>0</v>
      </c>
      <c r="K45" s="123">
        <f t="shared" si="20"/>
        <v>0</v>
      </c>
      <c r="L45" s="85"/>
      <c r="M45" s="85"/>
      <c r="N45" s="124">
        <f>SUM(G45:K45)</f>
        <v>1</v>
      </c>
      <c r="O45" s="125" t="str">
        <f>IF(N45=1,"OK","NOK")</f>
        <v>OK</v>
      </c>
      <c r="P45" s="126"/>
      <c r="Q45" s="127"/>
    </row>
    <row r="46" spans="1:17" ht="24.75" customHeight="1">
      <c r="A46" s="85" t="s">
        <v>1112</v>
      </c>
      <c r="B46" s="112" t="s">
        <v>1057</v>
      </c>
      <c r="C46" s="113" t="str">
        <f>VLOOKUP($B46,Orçamento!$A$9:$L$117,4,0)</f>
        <v>LIMPEZA DO PISO</v>
      </c>
      <c r="D46" s="114">
        <f>VLOOKUP($B46,Orçamento!$A$9:$L$117,11,0)</f>
        <v>158.4</v>
      </c>
      <c r="E46" s="115">
        <f>VLOOKUP($B46,Orçamento!$A$9:$L$117,12,0)</f>
        <v>195.37</v>
      </c>
      <c r="F46" s="116">
        <f>E46/$E$60</f>
        <v>9.5563756952364803E-4</v>
      </c>
      <c r="G46" s="117">
        <f>VLOOKUP($B46,'Cron. Auxiliar'!$A$9:$V$123,G$82,0)</f>
        <v>0</v>
      </c>
      <c r="H46" s="117">
        <f>VLOOKUP($B46,'Cron. Auxiliar'!$A$9:$V$123,H$82,0)</f>
        <v>0</v>
      </c>
      <c r="I46" s="117">
        <f>VLOOKUP($B46,'Cron. Auxiliar'!$A$9:$V$123,I$82,0)</f>
        <v>195.37</v>
      </c>
      <c r="J46" s="117">
        <f>VLOOKUP($B46,'Cron. Auxiliar'!$A$9:$V$123,J$82,0)</f>
        <v>0</v>
      </c>
      <c r="K46" s="117">
        <f>VLOOKUP($B46,'Cron. Auxiliar'!$A$9:$V$123,K$82,0)</f>
        <v>0</v>
      </c>
      <c r="L46" s="85"/>
      <c r="M46" s="85"/>
      <c r="N46" s="108"/>
      <c r="O46" s="109"/>
      <c r="P46" s="110">
        <f>SUM(G46:K46)</f>
        <v>195.37</v>
      </c>
      <c r="Q46" s="111" t="str">
        <f>IF(P46=E46,"OK","NOK")</f>
        <v>OK</v>
      </c>
    </row>
    <row r="47" spans="1:17" ht="24.75" customHeight="1">
      <c r="A47" s="32" t="s">
        <v>389</v>
      </c>
      <c r="B47" s="118"/>
      <c r="C47" s="119"/>
      <c r="D47" s="120"/>
      <c r="E47" s="121"/>
      <c r="F47" s="122"/>
      <c r="G47" s="123">
        <f t="shared" ref="G47:K47" si="21">G46/$E46</f>
        <v>0</v>
      </c>
      <c r="H47" s="123">
        <f t="shared" si="21"/>
        <v>0</v>
      </c>
      <c r="I47" s="123">
        <f t="shared" si="21"/>
        <v>1</v>
      </c>
      <c r="J47" s="123">
        <f t="shared" si="21"/>
        <v>0</v>
      </c>
      <c r="K47" s="123">
        <f t="shared" si="21"/>
        <v>0</v>
      </c>
      <c r="L47" s="85"/>
      <c r="M47" s="85"/>
      <c r="N47" s="124">
        <f>SUM(G47:K47)</f>
        <v>1</v>
      </c>
      <c r="O47" s="125" t="str">
        <f>IF(N47=1,"OK","NOK")</f>
        <v>OK</v>
      </c>
      <c r="P47" s="126"/>
      <c r="Q47" s="127"/>
    </row>
    <row r="48" spans="1:17" ht="24.75" customHeight="1">
      <c r="B48" s="100">
        <v>6</v>
      </c>
      <c r="C48" s="101" t="str">
        <f>VLOOKUP($B48,Orçamento!$A$9:$L$117,4,0)</f>
        <v>CALÇADA EXTERNA E PASSEIO DA PRAÇA</v>
      </c>
      <c r="D48" s="102">
        <f>VLOOKUP($B48,Orçamento!$A$9:$L$117,11,0)</f>
        <v>14903.779999999999</v>
      </c>
      <c r="E48" s="103">
        <f>VLOOKUP($B48,Orçamento!$A$9:$L$117,12,0)</f>
        <v>18392.39</v>
      </c>
      <c r="F48" s="104">
        <f t="shared" ref="F48:F49" si="22">E48/$E$60</f>
        <v>8.9964983760715808E-2</v>
      </c>
      <c r="G48" s="105"/>
      <c r="H48" s="106"/>
      <c r="I48" s="106"/>
      <c r="J48" s="106"/>
      <c r="K48" s="107"/>
      <c r="L48" s="85"/>
      <c r="M48" s="85"/>
      <c r="N48" s="108"/>
      <c r="O48" s="109"/>
      <c r="P48" s="110"/>
      <c r="Q48" s="111"/>
    </row>
    <row r="49" spans="1:37" ht="24.75" customHeight="1">
      <c r="A49" s="85" t="s">
        <v>1112</v>
      </c>
      <c r="B49" s="112" t="s">
        <v>1079</v>
      </c>
      <c r="C49" s="113" t="str">
        <f>VLOOKUP($B49,Orçamento!$A$9:$L$117,4,0)</f>
        <v>REVITALIZAÇÃO DE PINTURA RECREATIVA</v>
      </c>
      <c r="D49" s="114">
        <f>VLOOKUP($B49,Orçamento!$A$9:$L$117,11,0)</f>
        <v>5848.23</v>
      </c>
      <c r="E49" s="115">
        <f>VLOOKUP($B49,Orçamento!$A$9:$L$117,12,0)</f>
        <v>7223.24</v>
      </c>
      <c r="F49" s="116">
        <f t="shared" si="22"/>
        <v>3.533193180982748E-2</v>
      </c>
      <c r="G49" s="117">
        <f>VLOOKUP($B49,'Cron. Auxiliar'!$A$9:$V$123,G$82,0)</f>
        <v>0</v>
      </c>
      <c r="H49" s="117">
        <f>VLOOKUP($B49,'Cron. Auxiliar'!$A$9:$V$123,H$82,0)</f>
        <v>1038.7</v>
      </c>
      <c r="I49" s="117">
        <f>VLOOKUP($B49,'Cron. Auxiliar'!$A$9:$V$123,I$82,0)</f>
        <v>6184.54</v>
      </c>
      <c r="J49" s="117">
        <f>VLOOKUP($B49,'Cron. Auxiliar'!$A$9:$V$123,J$82,0)</f>
        <v>0</v>
      </c>
      <c r="K49" s="117">
        <f>VLOOKUP($B49,'Cron. Auxiliar'!$A$9:$V$123,K$82,0)</f>
        <v>0</v>
      </c>
      <c r="L49" s="85"/>
      <c r="M49" s="85"/>
      <c r="N49" s="108"/>
      <c r="O49" s="109"/>
      <c r="P49" s="110">
        <f>SUM(G49:K49)</f>
        <v>7223.24</v>
      </c>
      <c r="Q49" s="111" t="str">
        <f>IF(P49=E49,"OK","NOK")</f>
        <v>OK</v>
      </c>
    </row>
    <row r="50" spans="1:37" ht="24.75" customHeight="1">
      <c r="A50" s="32" t="s">
        <v>389</v>
      </c>
      <c r="B50" s="118"/>
      <c r="C50" s="119"/>
      <c r="D50" s="120"/>
      <c r="E50" s="121"/>
      <c r="F50" s="122"/>
      <c r="G50" s="123">
        <f t="shared" ref="G50:K50" si="23">G49/$E49</f>
        <v>0</v>
      </c>
      <c r="H50" s="123">
        <f t="shared" si="23"/>
        <v>0.14379973529884096</v>
      </c>
      <c r="I50" s="123">
        <f t="shared" si="23"/>
        <v>0.85620026470115906</v>
      </c>
      <c r="J50" s="123">
        <f t="shared" si="23"/>
        <v>0</v>
      </c>
      <c r="K50" s="123">
        <f t="shared" si="23"/>
        <v>0</v>
      </c>
      <c r="L50" s="85"/>
      <c r="M50" s="85"/>
      <c r="N50" s="124">
        <f>SUM(G50:K50)</f>
        <v>1</v>
      </c>
      <c r="O50" s="125" t="str">
        <f>IF(N50=1,"OK","NOK")</f>
        <v>OK</v>
      </c>
      <c r="P50" s="126"/>
      <c r="Q50" s="127"/>
    </row>
    <row r="51" spans="1:37" ht="24.75" customHeight="1">
      <c r="A51" s="85" t="s">
        <v>1112</v>
      </c>
      <c r="B51" s="112" t="s">
        <v>1100</v>
      </c>
      <c r="C51" s="113" t="str">
        <f>VLOOKUP($B51,Orçamento!$A$9:$L$117,4,0)</f>
        <v>LIMPEZA GERAL</v>
      </c>
      <c r="D51" s="114">
        <f>VLOOKUP($B51,Orçamento!$A$9:$L$117,11,0)</f>
        <v>9055.5499999999993</v>
      </c>
      <c r="E51" s="115">
        <f>VLOOKUP($B51,Orçamento!$A$9:$L$117,12,0)</f>
        <v>11169.15</v>
      </c>
      <c r="F51" s="116">
        <f>E51/$E$60</f>
        <v>5.4633051950888328E-2</v>
      </c>
      <c r="G51" s="117">
        <f>VLOOKUP($B51,'Cron. Auxiliar'!$A$9:$V$123,G$82,0)</f>
        <v>0</v>
      </c>
      <c r="H51" s="117">
        <f>VLOOKUP($B51,'Cron. Auxiliar'!$A$9:$V$123,H$82,0)</f>
        <v>0</v>
      </c>
      <c r="I51" s="117">
        <f>VLOOKUP($B51,'Cron. Auxiliar'!$A$9:$V$123,I$82,0)</f>
        <v>11169.15</v>
      </c>
      <c r="J51" s="117">
        <f>VLOOKUP($B51,'Cron. Auxiliar'!$A$9:$V$123,J$82,0)</f>
        <v>0</v>
      </c>
      <c r="K51" s="117">
        <f>VLOOKUP($B51,'Cron. Auxiliar'!$A$9:$V$123,K$82,0)</f>
        <v>0</v>
      </c>
      <c r="L51" s="85"/>
      <c r="M51" s="85"/>
      <c r="N51" s="108"/>
      <c r="O51" s="109"/>
      <c r="P51" s="110">
        <f>SUM(G51:K51)</f>
        <v>11169.15</v>
      </c>
      <c r="Q51" s="111" t="str">
        <f>IF(P51=E51,"OK","NOK")</f>
        <v>OK</v>
      </c>
    </row>
    <row r="52" spans="1:37" ht="24.75" customHeight="1">
      <c r="A52" s="32" t="s">
        <v>389</v>
      </c>
      <c r="B52" s="118"/>
      <c r="C52" s="119"/>
      <c r="D52" s="120"/>
      <c r="E52" s="121"/>
      <c r="F52" s="122"/>
      <c r="G52" s="123">
        <f t="shared" ref="G52:K52" si="24">G51/$E51</f>
        <v>0</v>
      </c>
      <c r="H52" s="123">
        <f t="shared" si="24"/>
        <v>0</v>
      </c>
      <c r="I52" s="123">
        <f t="shared" si="24"/>
        <v>1</v>
      </c>
      <c r="J52" s="123">
        <f t="shared" si="24"/>
        <v>0</v>
      </c>
      <c r="K52" s="123">
        <f t="shared" si="24"/>
        <v>0</v>
      </c>
      <c r="L52" s="85"/>
      <c r="M52" s="85"/>
      <c r="N52" s="124">
        <f>SUM(G52:K52)</f>
        <v>1</v>
      </c>
      <c r="O52" s="125" t="str">
        <f>IF(N52=1,"OK","NOK")</f>
        <v>OK</v>
      </c>
      <c r="P52" s="126"/>
      <c r="Q52" s="127"/>
    </row>
    <row r="53" spans="1:37" ht="24.75" customHeight="1">
      <c r="B53" s="100">
        <v>7</v>
      </c>
      <c r="C53" s="101" t="str">
        <f>VLOOKUP($B53,Orçamento!$A$9:$L$117,4,0)</f>
        <v>SERVIÇOS COMPLEMENTARES</v>
      </c>
      <c r="D53" s="102">
        <f>VLOOKUP($B53,Orçamento!$A$9:$L$117,11,0)</f>
        <v>16613.62</v>
      </c>
      <c r="E53" s="103">
        <f>VLOOKUP($B53,Orçamento!$A$9:$L$117,12,0)</f>
        <v>20519</v>
      </c>
      <c r="F53" s="104">
        <f t="shared" ref="F53:F54" si="25">E53/$E$60</f>
        <v>0.10036713563523435</v>
      </c>
      <c r="G53" s="105"/>
      <c r="H53" s="106"/>
      <c r="I53" s="106"/>
      <c r="J53" s="106"/>
      <c r="K53" s="107"/>
      <c r="L53" s="85"/>
      <c r="M53" s="85"/>
      <c r="N53" s="108"/>
      <c r="O53" s="109"/>
      <c r="P53" s="110"/>
      <c r="Q53" s="111"/>
    </row>
    <row r="54" spans="1:37" ht="24.75" customHeight="1">
      <c r="A54" s="85" t="s">
        <v>1112</v>
      </c>
      <c r="B54" s="112" t="s">
        <v>1104</v>
      </c>
      <c r="C54" s="113" t="str">
        <f>VLOOKUP($B54,Orçamento!$A$9:$L$117,4,0)</f>
        <v>PAISAGISMO</v>
      </c>
      <c r="D54" s="114">
        <f>VLOOKUP($B54,Orçamento!$A$9:$L$117,11,0)</f>
        <v>11788.75</v>
      </c>
      <c r="E54" s="115">
        <f>VLOOKUP($B54,Orçamento!$A$9:$L$117,12,0)</f>
        <v>14558.38</v>
      </c>
      <c r="F54" s="116">
        <f t="shared" si="25"/>
        <v>7.1211214001134698E-2</v>
      </c>
      <c r="G54" s="117">
        <f>VLOOKUP($B54,'Cron. Auxiliar'!$A$9:$V$123,G$82,0)</f>
        <v>0</v>
      </c>
      <c r="H54" s="117">
        <f>VLOOKUP($B54,'Cron. Auxiliar'!$A$9:$V$123,H$82,0)</f>
        <v>0</v>
      </c>
      <c r="I54" s="117">
        <f>VLOOKUP($B54,'Cron. Auxiliar'!$A$9:$V$123,I$82,0)</f>
        <v>7874.98</v>
      </c>
      <c r="J54" s="117">
        <f>VLOOKUP($B54,'Cron. Auxiliar'!$A$9:$V$123,J$82,0)</f>
        <v>3341.7</v>
      </c>
      <c r="K54" s="117">
        <f>VLOOKUP($B54,'Cron. Auxiliar'!$A$9:$V$123,K$82,0)</f>
        <v>3341.7</v>
      </c>
      <c r="L54" s="85"/>
      <c r="M54" s="85"/>
      <c r="N54" s="108"/>
      <c r="O54" s="109"/>
      <c r="P54" s="110">
        <f>SUM(G54:K54)</f>
        <v>14558.380000000001</v>
      </c>
      <c r="Q54" s="111" t="str">
        <f>IF(P54=E54,"OK","NOK")</f>
        <v>OK</v>
      </c>
    </row>
    <row r="55" spans="1:37" ht="24.75" customHeight="1">
      <c r="A55" s="32" t="s">
        <v>389</v>
      </c>
      <c r="B55" s="118"/>
      <c r="C55" s="119"/>
      <c r="D55" s="120"/>
      <c r="E55" s="121"/>
      <c r="F55" s="122"/>
      <c r="G55" s="123">
        <f t="shared" ref="G55:K55" si="26">G54/$E54</f>
        <v>0</v>
      </c>
      <c r="H55" s="123">
        <f t="shared" si="26"/>
        <v>0</v>
      </c>
      <c r="I55" s="123">
        <f t="shared" si="26"/>
        <v>0.54092419623611965</v>
      </c>
      <c r="J55" s="123">
        <f t="shared" si="26"/>
        <v>0.22953790188194015</v>
      </c>
      <c r="K55" s="123">
        <f t="shared" si="26"/>
        <v>0.22953790188194015</v>
      </c>
      <c r="L55" s="85"/>
      <c r="M55" s="85"/>
      <c r="N55" s="124">
        <f>SUM(G55:K55)</f>
        <v>0.99999999999999989</v>
      </c>
      <c r="O55" s="125" t="str">
        <f>IF(N55=1,"OK","NOK")</f>
        <v>OK</v>
      </c>
      <c r="P55" s="126"/>
      <c r="Q55" s="127"/>
    </row>
    <row r="56" spans="1:37" ht="24.75" customHeight="1">
      <c r="A56" s="85" t="s">
        <v>1112</v>
      </c>
      <c r="B56" s="112" t="s">
        <v>1111</v>
      </c>
      <c r="C56" s="113" t="str">
        <f>VLOOKUP($B56,Orçamento!$A$9:$L$117,4,0)</f>
        <v>MOBILIÁRIO</v>
      </c>
      <c r="D56" s="114">
        <f>VLOOKUP($B56,Orçamento!$A$9:$L$117,11,0)</f>
        <v>4824.87</v>
      </c>
      <c r="E56" s="115">
        <f>VLOOKUP($B56,Orçamento!$A$9:$L$117,12,0)</f>
        <v>5960.6200000000008</v>
      </c>
      <c r="F56" s="116">
        <f>E56/$E$60</f>
        <v>2.9155921634099646E-2</v>
      </c>
      <c r="G56" s="117">
        <f>VLOOKUP($B56,'Cron. Auxiliar'!$A$9:$V$123,G$82,0)</f>
        <v>0</v>
      </c>
      <c r="H56" s="117">
        <f>VLOOKUP($B56,'Cron. Auxiliar'!$A$9:$V$123,H$82,0)</f>
        <v>0</v>
      </c>
      <c r="I56" s="117">
        <f>VLOOKUP($B56,'Cron. Auxiliar'!$A$9:$V$123,I$82,0)</f>
        <v>5960.6200000000008</v>
      </c>
      <c r="J56" s="117">
        <f>VLOOKUP($B56,'Cron. Auxiliar'!$A$9:$V$123,J$82,0)</f>
        <v>0</v>
      </c>
      <c r="K56" s="117">
        <f>VLOOKUP($B56,'Cron. Auxiliar'!$A$9:$V$123,K$82,0)</f>
        <v>0</v>
      </c>
      <c r="L56" s="85"/>
      <c r="M56" s="85"/>
      <c r="N56" s="108"/>
      <c r="O56" s="109"/>
      <c r="P56" s="110">
        <f>SUM(G56:K56)</f>
        <v>5960.6200000000008</v>
      </c>
      <c r="Q56" s="111" t="str">
        <f>IF(P56=E56,"OK","NOK")</f>
        <v>OK</v>
      </c>
    </row>
    <row r="57" spans="1:37" ht="24.75" customHeight="1">
      <c r="A57" s="32" t="s">
        <v>389</v>
      </c>
      <c r="B57" s="118"/>
      <c r="C57" s="119"/>
      <c r="D57" s="120"/>
      <c r="E57" s="121"/>
      <c r="F57" s="122"/>
      <c r="G57" s="123">
        <f t="shared" ref="G57:K57" si="27">G56/$E56</f>
        <v>0</v>
      </c>
      <c r="H57" s="123">
        <f t="shared" si="27"/>
        <v>0</v>
      </c>
      <c r="I57" s="123">
        <f t="shared" si="27"/>
        <v>1</v>
      </c>
      <c r="J57" s="123">
        <f t="shared" si="27"/>
        <v>0</v>
      </c>
      <c r="K57" s="123">
        <f t="shared" si="27"/>
        <v>0</v>
      </c>
      <c r="L57" s="85"/>
      <c r="M57" s="85"/>
      <c r="N57" s="124">
        <f>SUM(G57:K57)</f>
        <v>1</v>
      </c>
      <c r="O57" s="125" t="str">
        <f>IF(N57=1,"OK","NOK")</f>
        <v>OK</v>
      </c>
      <c r="P57" s="126"/>
      <c r="Q57" s="127"/>
    </row>
    <row r="58" spans="1:37" ht="24.75" customHeight="1">
      <c r="A58" s="85" t="s">
        <v>1123</v>
      </c>
      <c r="B58" s="100">
        <v>8</v>
      </c>
      <c r="C58" s="101" t="str">
        <f>VLOOKUP($B58,Orçamento!$A$9:$L$117,4,0)</f>
        <v>ADMINISTRAÇÃO LOCAL</v>
      </c>
      <c r="D58" s="102">
        <f>VLOOKUP($B58,Orçamento!$A$9:$L$117,11,0)</f>
        <v>5581.96</v>
      </c>
      <c r="E58" s="103">
        <f>VLOOKUP($B58,Orçamento!$A$9:$L$117,12,0)</f>
        <v>6895.95</v>
      </c>
      <c r="F58" s="130">
        <f>E58/$E$60</f>
        <v>3.3731017543924866E-2</v>
      </c>
      <c r="G58" s="131">
        <f t="shared" ref="G58:K58" si="28">ROUND($E58*G59,4)</f>
        <v>2330.8310999999999</v>
      </c>
      <c r="H58" s="131">
        <f t="shared" si="28"/>
        <v>1439.8261</v>
      </c>
      <c r="I58" s="131">
        <f t="shared" si="28"/>
        <v>2891.989</v>
      </c>
      <c r="J58" s="131">
        <f t="shared" si="28"/>
        <v>116.6519</v>
      </c>
      <c r="K58" s="131">
        <f t="shared" si="28"/>
        <v>116.6519</v>
      </c>
      <c r="L58" s="85"/>
      <c r="M58" s="85"/>
      <c r="N58" s="108"/>
      <c r="O58" s="109"/>
      <c r="P58" s="110">
        <f>SUM(G58:K58)</f>
        <v>6895.9499999999989</v>
      </c>
      <c r="Q58" s="111" t="str">
        <f>IF(P58=E58,"OK","NOK")</f>
        <v>OK</v>
      </c>
    </row>
    <row r="59" spans="1:37" ht="24.75" customHeight="1">
      <c r="B59" s="118"/>
      <c r="C59" s="119"/>
      <c r="D59" s="120"/>
      <c r="E59" s="121"/>
      <c r="F59" s="122"/>
      <c r="G59" s="123">
        <f t="shared" ref="G59:K59" si="29">ROUND(G80,6)</f>
        <v>0.33800000000000002</v>
      </c>
      <c r="H59" s="123">
        <f t="shared" si="29"/>
        <v>0.20879300000000001</v>
      </c>
      <c r="I59" s="123">
        <f t="shared" si="29"/>
        <v>0.419375</v>
      </c>
      <c r="J59" s="123">
        <f t="shared" si="29"/>
        <v>1.6916E-2</v>
      </c>
      <c r="K59" s="123">
        <f t="shared" si="29"/>
        <v>1.6916E-2</v>
      </c>
      <c r="L59" s="85"/>
      <c r="M59" s="85"/>
      <c r="N59" s="124">
        <f>TRUNC(SUM(G59:K59),3)</f>
        <v>1</v>
      </c>
      <c r="O59" s="125" t="str">
        <f>IF(N59=1,"OK","NOK")</f>
        <v>OK</v>
      </c>
      <c r="P59" s="126"/>
      <c r="Q59" s="127"/>
    </row>
    <row r="60" spans="1:37" ht="24.75" customHeight="1">
      <c r="B60" s="132"/>
      <c r="C60" s="133" t="s">
        <v>1124</v>
      </c>
      <c r="D60" s="135"/>
      <c r="E60" s="136">
        <f>SUMIF($A$9:$A$57,"A",E9:E57)+E58</f>
        <v>204439.43000000002</v>
      </c>
      <c r="F60" s="101" t="s">
        <v>1125</v>
      </c>
      <c r="G60" s="136">
        <f t="shared" ref="G60:K60" si="30">SUMIF($A$9:$A$57,"A",G9:G57)+G58</f>
        <v>69100.451099999991</v>
      </c>
      <c r="H60" s="136">
        <f t="shared" si="30"/>
        <v>42685.486099999987</v>
      </c>
      <c r="I60" s="136">
        <f t="shared" si="30"/>
        <v>85736.78899999999</v>
      </c>
      <c r="J60" s="136">
        <f t="shared" si="30"/>
        <v>3458.3518999999997</v>
      </c>
      <c r="K60" s="136">
        <f t="shared" si="30"/>
        <v>3458.3518999999997</v>
      </c>
      <c r="L60" s="85"/>
      <c r="M60" s="85"/>
      <c r="N60" s="108"/>
      <c r="O60" s="109"/>
      <c r="P60" s="110">
        <f>SUM(G60:K60)</f>
        <v>204439.43</v>
      </c>
      <c r="Q60" s="111" t="str">
        <f>IF(P60=E60,"OK","NOK")</f>
        <v>OK</v>
      </c>
    </row>
    <row r="61" spans="1:37" ht="24.75" customHeight="1">
      <c r="B61" s="137"/>
      <c r="C61" s="138"/>
      <c r="D61" s="139"/>
      <c r="E61" s="140"/>
      <c r="F61" s="99" t="s">
        <v>1126</v>
      </c>
      <c r="G61" s="141">
        <f t="shared" ref="G61:K61" si="31">G60/$E$60</f>
        <v>0.33799962707780973</v>
      </c>
      <c r="H61" s="141">
        <f t="shared" si="31"/>
        <v>0.20879282484792674</v>
      </c>
      <c r="I61" s="141">
        <f t="shared" si="31"/>
        <v>0.41937501488827267</v>
      </c>
      <c r="J61" s="141">
        <f t="shared" si="31"/>
        <v>1.6916266592995291E-2</v>
      </c>
      <c r="K61" s="141">
        <f t="shared" si="31"/>
        <v>1.6916266592995291E-2</v>
      </c>
      <c r="L61" s="85"/>
      <c r="M61" s="85"/>
      <c r="N61" s="124">
        <f>SUM(G61:K61)</f>
        <v>0.99999999999999967</v>
      </c>
      <c r="O61" s="125" t="str">
        <f>IF(N61=1,"OK","NOK")</f>
        <v>OK</v>
      </c>
      <c r="P61" s="126"/>
      <c r="Q61" s="127"/>
    </row>
    <row r="62" spans="1:37" ht="24.75" customHeight="1">
      <c r="B62" s="142"/>
      <c r="C62" s="143"/>
      <c r="D62" s="144"/>
      <c r="E62" s="365" t="s">
        <v>1127</v>
      </c>
      <c r="F62" s="313"/>
      <c r="G62" s="136">
        <f>G60</f>
        <v>69100.451099999991</v>
      </c>
      <c r="H62" s="136">
        <f t="shared" ref="H62:K62" si="32">G62+H60</f>
        <v>111785.93719999999</v>
      </c>
      <c r="I62" s="136">
        <f t="shared" si="32"/>
        <v>197522.72619999998</v>
      </c>
      <c r="J62" s="136">
        <f t="shared" si="32"/>
        <v>200981.07809999998</v>
      </c>
      <c r="K62" s="136">
        <f t="shared" si="32"/>
        <v>204439.43</v>
      </c>
      <c r="L62" s="85"/>
      <c r="M62" s="85"/>
      <c r="N62" s="108"/>
      <c r="O62" s="109"/>
      <c r="P62" s="110">
        <f>K62</f>
        <v>204439.43</v>
      </c>
      <c r="Q62" s="111" t="str">
        <f>IF(P62=E60,"OK","NOK")</f>
        <v>OK</v>
      </c>
    </row>
    <row r="63" spans="1:37" ht="24.75" customHeight="1">
      <c r="B63" s="137"/>
      <c r="C63" s="145"/>
      <c r="D63" s="146"/>
      <c r="E63" s="371" t="s">
        <v>1128</v>
      </c>
      <c r="F63" s="319"/>
      <c r="G63" s="141">
        <f>G62/$E$60</f>
        <v>0.33799962707780973</v>
      </c>
      <c r="H63" s="141">
        <f t="shared" ref="H63:K63" si="33">G63+H61</f>
        <v>0.54679245192573644</v>
      </c>
      <c r="I63" s="141">
        <f t="shared" si="33"/>
        <v>0.96616746681400911</v>
      </c>
      <c r="J63" s="141">
        <f t="shared" si="33"/>
        <v>0.98308373340700439</v>
      </c>
      <c r="K63" s="141">
        <f t="shared" si="33"/>
        <v>0.99999999999999967</v>
      </c>
      <c r="L63" s="85"/>
      <c r="M63" s="85"/>
      <c r="N63" s="124">
        <f>K63</f>
        <v>0.99999999999999967</v>
      </c>
      <c r="O63" s="125" t="str">
        <f>IF(N63=1,"OK","NOK")</f>
        <v>OK</v>
      </c>
      <c r="P63" s="126"/>
      <c r="Q63" s="127"/>
    </row>
    <row r="64" spans="1:37" ht="12.75" customHeight="1">
      <c r="B64" s="129"/>
      <c r="C64" s="129"/>
      <c r="D64" s="85"/>
      <c r="E64" s="129"/>
      <c r="F64" s="129"/>
      <c r="G64" s="129"/>
      <c r="H64" s="129"/>
      <c r="I64" s="129"/>
      <c r="J64" s="129"/>
      <c r="K64" s="129"/>
      <c r="L64" s="85"/>
      <c r="M64" s="147"/>
      <c r="N64" s="148"/>
      <c r="O64" s="85"/>
      <c r="P64" s="85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</row>
    <row r="65" spans="2:37" ht="12.75" customHeight="1">
      <c r="B65" s="129"/>
      <c r="C65" s="129"/>
      <c r="D65" s="85"/>
      <c r="E65" s="129"/>
      <c r="F65" s="129"/>
      <c r="G65" s="129"/>
      <c r="H65" s="129"/>
      <c r="I65" s="129"/>
      <c r="J65" s="129"/>
      <c r="K65" s="129"/>
      <c r="L65" s="85"/>
      <c r="M65" s="147"/>
      <c r="N65" s="148"/>
      <c r="O65" s="85"/>
      <c r="P65" s="85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</row>
    <row r="66" spans="2:37" ht="12.75" customHeight="1">
      <c r="B66" s="129"/>
      <c r="C66" s="129"/>
      <c r="D66" s="85"/>
      <c r="E66" s="129"/>
      <c r="F66" s="129"/>
      <c r="G66" s="129"/>
      <c r="H66" s="129"/>
      <c r="I66" s="129"/>
      <c r="J66" s="129"/>
      <c r="K66" s="129"/>
      <c r="L66" s="85"/>
      <c r="M66" s="147"/>
      <c r="N66" s="148"/>
      <c r="O66" s="85"/>
      <c r="P66" s="85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</row>
    <row r="67" spans="2:37" ht="12.75" customHeight="1">
      <c r="B67" s="129"/>
      <c r="C67" s="129"/>
      <c r="D67" s="85"/>
      <c r="E67" s="129"/>
      <c r="F67" s="129"/>
      <c r="G67" s="129"/>
      <c r="H67" s="129"/>
      <c r="I67" s="129"/>
      <c r="J67" s="129"/>
      <c r="K67" s="129"/>
      <c r="L67" s="85"/>
      <c r="M67" s="147"/>
      <c r="N67" s="148"/>
      <c r="O67" s="85"/>
      <c r="P67" s="85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</row>
    <row r="68" spans="2:37" ht="12.75" customHeight="1">
      <c r="B68" s="129"/>
      <c r="C68" s="129"/>
      <c r="D68" s="85"/>
      <c r="E68" s="129"/>
      <c r="F68" s="129"/>
      <c r="G68" s="129"/>
      <c r="H68" s="129"/>
      <c r="I68" s="129"/>
      <c r="J68" s="129"/>
      <c r="K68" s="129"/>
      <c r="L68" s="85"/>
      <c r="M68" s="147"/>
      <c r="N68" s="148"/>
      <c r="O68" s="85"/>
      <c r="P68" s="85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</row>
    <row r="69" spans="2:37" ht="12.75" customHeight="1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85"/>
      <c r="M69" s="147"/>
      <c r="N69" s="148"/>
      <c r="O69" s="85"/>
      <c r="P69" s="85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</row>
    <row r="70" spans="2:37" ht="12.75" customHeight="1"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85"/>
      <c r="M70" s="147"/>
      <c r="N70" s="148"/>
      <c r="O70" s="85"/>
      <c r="P70" s="85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</row>
    <row r="71" spans="2:37" ht="18.75" customHeight="1"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85"/>
      <c r="M71" s="147"/>
      <c r="N71" s="148"/>
      <c r="O71" s="85"/>
      <c r="P71" s="85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</row>
    <row r="72" spans="2:37" ht="18.75" customHeight="1"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85"/>
      <c r="M72" s="147"/>
      <c r="N72" s="148"/>
      <c r="O72" s="85"/>
      <c r="P72" s="85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</row>
    <row r="73" spans="2:37" ht="18.75" customHeight="1"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85"/>
      <c r="M73" s="85"/>
      <c r="N73" s="85"/>
      <c r="O73" s="85"/>
      <c r="P73" s="85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</row>
    <row r="74" spans="2:37" ht="12.75" customHeight="1"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85"/>
      <c r="M74" s="85"/>
      <c r="N74" s="85"/>
      <c r="O74" s="85"/>
      <c r="P74" s="85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</row>
    <row r="75" spans="2:37" ht="12.75" customHeight="1">
      <c r="B75" s="129"/>
      <c r="C75" s="366"/>
      <c r="D75" s="367"/>
      <c r="E75" s="129"/>
      <c r="F75" s="129"/>
      <c r="G75" s="129"/>
      <c r="H75" s="129"/>
      <c r="I75" s="129"/>
      <c r="J75" s="129"/>
      <c r="K75" s="129"/>
      <c r="L75" s="85"/>
      <c r="M75" s="85" t="s">
        <v>1124</v>
      </c>
      <c r="N75" s="85"/>
      <c r="O75" s="85"/>
      <c r="P75" s="85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</row>
    <row r="76" spans="2:37" ht="12.75" customHeight="1">
      <c r="B76" s="85"/>
      <c r="C76" s="149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</row>
    <row r="77" spans="2:37" ht="12.75" customHeight="1">
      <c r="B77" s="85"/>
      <c r="C77" s="149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</row>
    <row r="78" spans="2:37" ht="12.75" customHeight="1">
      <c r="B78" s="85"/>
      <c r="C78" s="149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</row>
    <row r="79" spans="2:37" ht="12.75" customHeight="1">
      <c r="B79" s="85"/>
      <c r="C79" s="149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 t="s">
        <v>1124</v>
      </c>
      <c r="O79" s="85"/>
      <c r="P79" s="85"/>
      <c r="Q79" s="85"/>
    </row>
    <row r="80" spans="2:37" ht="12.75" customHeight="1">
      <c r="B80" s="85"/>
      <c r="C80" s="149"/>
      <c r="D80" s="85"/>
      <c r="E80" s="85"/>
      <c r="F80" s="85"/>
      <c r="G80" s="150">
        <f t="shared" ref="G80:K80" si="34">SUMIF($A$9:$A$57,"A",G9:G57)/($E$60-$E$58)</f>
        <v>0.33799961405964901</v>
      </c>
      <c r="H80" s="85">
        <f t="shared" si="34"/>
        <v>0.20879281867465324</v>
      </c>
      <c r="I80" s="85">
        <f t="shared" si="34"/>
        <v>0.41937501556619322</v>
      </c>
      <c r="J80" s="85">
        <f t="shared" si="34"/>
        <v>1.6916275849752162E-2</v>
      </c>
      <c r="K80" s="85">
        <f t="shared" si="34"/>
        <v>1.6916275849752162E-2</v>
      </c>
      <c r="L80" s="85"/>
      <c r="M80" s="85"/>
      <c r="N80" s="85" t="s">
        <v>1129</v>
      </c>
      <c r="O80" s="85"/>
      <c r="P80" s="150">
        <f>Orçamento!J117</f>
        <v>204439.43</v>
      </c>
      <c r="Q80" s="85"/>
    </row>
    <row r="81" spans="2:37" ht="12.75" customHeight="1">
      <c r="B81" s="85"/>
      <c r="C81" s="149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 t="s">
        <v>1130</v>
      </c>
      <c r="O81" s="85"/>
      <c r="P81" s="150">
        <f>K62</f>
        <v>204439.43</v>
      </c>
      <c r="Q81" s="111" t="str">
        <f>IF(P80=P81,"OK","NOK")</f>
        <v>OK</v>
      </c>
    </row>
    <row r="82" spans="2:37" ht="12.75" customHeight="1">
      <c r="B82" s="85"/>
      <c r="C82" s="149"/>
      <c r="D82" s="85"/>
      <c r="E82" s="85"/>
      <c r="F82" s="85"/>
      <c r="G82" s="85">
        <f>'Cron. Auxiliar'!N6</f>
        <v>14</v>
      </c>
      <c r="H82" s="85">
        <f t="shared" ref="H82:K82" si="35">G82+2</f>
        <v>16</v>
      </c>
      <c r="I82" s="85">
        <f t="shared" si="35"/>
        <v>18</v>
      </c>
      <c r="J82" s="85">
        <f t="shared" si="35"/>
        <v>20</v>
      </c>
      <c r="K82" s="85">
        <f t="shared" si="35"/>
        <v>22</v>
      </c>
      <c r="L82" s="85"/>
      <c r="M82" s="85"/>
      <c r="N82" s="85"/>
      <c r="O82" s="85"/>
      <c r="P82" s="85"/>
      <c r="Q82" s="85"/>
    </row>
    <row r="83" spans="2:37" ht="12.75" customHeight="1">
      <c r="B83" s="85"/>
      <c r="C83" s="149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</row>
    <row r="84" spans="2:37" ht="12.75" customHeight="1">
      <c r="B84" s="85"/>
      <c r="C84" s="149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</row>
    <row r="85" spans="2:37" ht="12.75" customHeight="1">
      <c r="B85" s="85"/>
      <c r="C85" s="149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</row>
    <row r="86" spans="2:37" ht="12.75" customHeight="1">
      <c r="B86" s="32"/>
      <c r="C86" s="41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</row>
    <row r="87" spans="2:37" ht="12.75" customHeight="1">
      <c r="B87" s="32"/>
      <c r="C87" s="41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2:37" ht="12.75" customHeight="1">
      <c r="B88" s="32"/>
      <c r="C88" s="41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2:37" ht="12.75" customHeight="1">
      <c r="B89" s="32"/>
      <c r="C89" s="41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2:37" ht="12.75" customHeight="1"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</row>
    <row r="91" spans="2:37" ht="12.75" customHeight="1"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</row>
    <row r="92" spans="2:37" ht="12.75" customHeight="1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</row>
    <row r="93" spans="2:37" ht="12.75" customHeight="1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</row>
    <row r="94" spans="2:37" ht="12.75" customHeight="1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</row>
    <row r="95" spans="2:37" ht="12.75" customHeight="1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</row>
    <row r="96" spans="2:37" ht="12.75" customHeight="1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</row>
    <row r="97" spans="2:37" ht="12.75" customHeight="1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</row>
    <row r="98" spans="2:37" ht="12.75" customHeight="1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</row>
    <row r="99" spans="2:37" ht="12.75" customHeight="1"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</row>
    <row r="100" spans="2:37" ht="12.75" customHeight="1"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</row>
    <row r="101" spans="2:37" ht="12.75" customHeight="1"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</row>
    <row r="102" spans="2:37" ht="12.75" customHeight="1"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</row>
    <row r="103" spans="2:37" ht="12.75" customHeight="1"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</row>
    <row r="104" spans="2:37" ht="12.75" customHeight="1"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</row>
    <row r="105" spans="2:37" ht="12.75" customHeight="1"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</row>
    <row r="106" spans="2:37" ht="12.75" customHeight="1"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</row>
    <row r="107" spans="2:37" ht="12.75" customHeight="1"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</row>
    <row r="108" spans="2:37" ht="12.75" customHeight="1"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</row>
    <row r="109" spans="2:37" ht="12.75" customHeight="1"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</row>
    <row r="110" spans="2:37" ht="12.75" customHeight="1"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</row>
    <row r="111" spans="2:37" ht="12.75" customHeight="1"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</row>
    <row r="112" spans="2:37" ht="12.75" customHeight="1"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</row>
    <row r="113" spans="2:37" ht="12.75" customHeight="1"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</row>
    <row r="114" spans="2:37" ht="12.75" customHeight="1"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</row>
    <row r="115" spans="2:37" ht="12.75" customHeight="1"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</row>
    <row r="116" spans="2:37" ht="12.75" customHeight="1"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</row>
    <row r="117" spans="2:37" ht="12.75" customHeight="1"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</row>
    <row r="118" spans="2:37" ht="12.75" customHeight="1"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</row>
    <row r="119" spans="2:37" ht="12.75" customHeight="1"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</row>
    <row r="120" spans="2:37" ht="12.75" customHeight="1"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</row>
    <row r="121" spans="2:37" ht="12.75" customHeight="1"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</row>
    <row r="122" spans="2:37" ht="12.75" customHeight="1"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</row>
    <row r="123" spans="2:37" ht="12.75" customHeight="1"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</row>
    <row r="124" spans="2:37" ht="12.75" customHeight="1"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</row>
    <row r="125" spans="2:37" ht="12.75" customHeight="1"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</row>
    <row r="126" spans="2:37" ht="12.75" customHeight="1"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</row>
    <row r="127" spans="2:37" ht="12.75" customHeight="1"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</row>
    <row r="128" spans="2:37" ht="12.75" customHeight="1"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</row>
    <row r="129" spans="2:37" ht="12.75" customHeight="1"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</row>
    <row r="130" spans="2:37" ht="12.75" customHeight="1"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</row>
    <row r="131" spans="2:37" ht="12.75" customHeight="1"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</row>
    <row r="132" spans="2:37" ht="12.75" customHeight="1"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</row>
    <row r="133" spans="2:37" ht="12.75" customHeight="1"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</row>
    <row r="134" spans="2:37" ht="12.75" customHeight="1"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</row>
    <row r="135" spans="2:37" ht="12.75" customHeight="1"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</row>
    <row r="136" spans="2:37" ht="12.75" customHeight="1"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</row>
    <row r="137" spans="2:37" ht="12.75" customHeight="1"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</row>
    <row r="138" spans="2:37" ht="12.75" customHeight="1"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</row>
    <row r="139" spans="2:37" ht="12.75" customHeight="1"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</row>
    <row r="140" spans="2:37" ht="12.75" customHeight="1"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</row>
    <row r="141" spans="2:37" ht="12.75" customHeight="1"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</row>
    <row r="142" spans="2:37" ht="12.75" customHeight="1"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</row>
    <row r="143" spans="2:37" ht="12.75" customHeight="1"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</row>
    <row r="144" spans="2:37" ht="12.75" customHeight="1"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</row>
    <row r="145" spans="2:37" ht="12.75" customHeight="1"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</row>
    <row r="146" spans="2:37" ht="12.75" customHeight="1"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</row>
    <row r="147" spans="2:37" ht="12.75" customHeight="1"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</row>
    <row r="148" spans="2:37" ht="12.75" customHeight="1"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</row>
    <row r="149" spans="2:37" ht="12.75" customHeight="1"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</row>
    <row r="150" spans="2:37" ht="12.75" customHeight="1"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</row>
    <row r="151" spans="2:37" ht="12.75" customHeight="1"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</row>
    <row r="152" spans="2:37" ht="12.75" customHeight="1"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</row>
    <row r="153" spans="2:37" ht="12.75" customHeight="1"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</row>
    <row r="154" spans="2:37" ht="12.75" customHeight="1"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</row>
    <row r="155" spans="2:37" ht="12.75" customHeight="1"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</row>
    <row r="156" spans="2:37" ht="12.75" customHeight="1"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</row>
    <row r="157" spans="2:37" ht="12.75" customHeight="1"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</row>
    <row r="158" spans="2:37" ht="12.75" customHeight="1"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</row>
    <row r="159" spans="2:37" ht="12.75" customHeight="1"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</row>
    <row r="160" spans="2:37" ht="12.75" customHeight="1"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</row>
    <row r="161" spans="2:37" ht="12.75" customHeight="1"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</row>
    <row r="162" spans="2:37" ht="12.75" customHeight="1"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</row>
    <row r="163" spans="2:37" ht="12.75" customHeight="1"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</row>
    <row r="164" spans="2:37" ht="12.75" customHeight="1"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</row>
    <row r="165" spans="2:37" ht="12.75" customHeight="1"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</row>
    <row r="166" spans="2:37" ht="12.75" customHeight="1"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</row>
    <row r="167" spans="2:37" ht="12.75" customHeight="1"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</row>
    <row r="168" spans="2:37" ht="12.75" customHeight="1"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</row>
    <row r="169" spans="2:37" ht="12.75" customHeight="1"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</row>
    <row r="170" spans="2:37" ht="12.75" customHeight="1"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</row>
    <row r="171" spans="2:37" ht="12.75" customHeight="1"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</row>
    <row r="172" spans="2:37" ht="12.75" customHeight="1"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</row>
    <row r="173" spans="2:37" ht="12.75" customHeight="1"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</row>
    <row r="174" spans="2:37" ht="12.75" customHeight="1"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</row>
    <row r="175" spans="2:37" ht="12.75" customHeight="1"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</row>
    <row r="176" spans="2:37" ht="12.75" customHeight="1"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</row>
    <row r="177" spans="2:37" ht="12.75" customHeight="1"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</row>
    <row r="178" spans="2:37" ht="12.75" customHeight="1"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</row>
    <row r="179" spans="2:37" ht="12.75" customHeight="1"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</row>
    <row r="180" spans="2:37" ht="12.75" customHeight="1"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</row>
    <row r="181" spans="2:37" ht="12.75" customHeight="1"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</row>
    <row r="182" spans="2:37" ht="12.75" customHeight="1"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</row>
    <row r="183" spans="2:37" ht="12.75" customHeight="1"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</row>
    <row r="184" spans="2:37" ht="12.75" customHeight="1"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</row>
    <row r="185" spans="2:37" ht="12.75" customHeight="1"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</row>
    <row r="186" spans="2:37" ht="12.75" customHeight="1"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</row>
    <row r="187" spans="2:37" ht="12.75" customHeight="1"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</row>
    <row r="188" spans="2:37" ht="12.75" customHeight="1"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</row>
    <row r="189" spans="2:37" ht="12.75" customHeight="1"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</row>
    <row r="190" spans="2:37" ht="12.75" customHeight="1"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</row>
    <row r="191" spans="2:37" ht="12.75" customHeight="1"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</row>
    <row r="192" spans="2:37" ht="12.75" customHeight="1"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</row>
    <row r="193" spans="2:37" ht="12.75" customHeight="1"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</row>
    <row r="194" spans="2:37" ht="12.75" customHeight="1"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</row>
    <row r="195" spans="2:37" ht="12.75" customHeight="1"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</row>
    <row r="196" spans="2:37" ht="12.75" customHeight="1"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</row>
    <row r="197" spans="2:37" ht="12.75" customHeight="1"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</row>
    <row r="198" spans="2:37" ht="12.75" customHeight="1"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</row>
    <row r="199" spans="2:37" ht="12.75" customHeight="1"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</row>
    <row r="200" spans="2:37" ht="12.75" customHeight="1"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</row>
    <row r="201" spans="2:37" ht="12.75" customHeight="1"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</row>
    <row r="202" spans="2:37" ht="12.75" customHeight="1"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</row>
    <row r="203" spans="2:37" ht="12.75" customHeight="1"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</row>
    <row r="204" spans="2:37" ht="12.75" customHeight="1"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</row>
    <row r="205" spans="2:37" ht="12.75" customHeight="1"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</row>
    <row r="206" spans="2:37" ht="12.75" customHeight="1"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</row>
    <row r="207" spans="2:37" ht="12.75" customHeight="1"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</row>
    <row r="208" spans="2:37" ht="12.75" customHeight="1"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</row>
    <row r="209" spans="2:37" ht="12.75" customHeight="1"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</row>
    <row r="210" spans="2:37" ht="12.75" customHeight="1"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</row>
    <row r="211" spans="2:37" ht="12.75" customHeight="1"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</row>
    <row r="212" spans="2:37" ht="12.75" customHeight="1"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</row>
    <row r="213" spans="2:37" ht="12.75" customHeight="1"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</row>
    <row r="214" spans="2:37" ht="12.75" customHeight="1"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</row>
    <row r="215" spans="2:37" ht="12.75" customHeight="1"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</row>
    <row r="216" spans="2:37" ht="12.75" customHeight="1"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</row>
    <row r="217" spans="2:37" ht="12.75" customHeight="1"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</row>
    <row r="218" spans="2:37" ht="12.75" customHeight="1"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</row>
    <row r="219" spans="2:37" ht="12.75" customHeight="1"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</row>
    <row r="220" spans="2:37" ht="12.75" customHeight="1"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</row>
    <row r="221" spans="2:37" ht="12.75" customHeight="1"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</row>
    <row r="222" spans="2:37" ht="12.75" customHeight="1"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</row>
    <row r="223" spans="2:37" ht="12.75" customHeight="1"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</row>
    <row r="224" spans="2:37" ht="12.75" customHeight="1"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</row>
    <row r="225" spans="2:37" ht="12.75" customHeight="1"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</row>
    <row r="226" spans="2:37" ht="12.75" customHeight="1"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</row>
    <row r="227" spans="2:37" ht="12.75" customHeight="1"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</row>
    <row r="228" spans="2:37" ht="12.75" customHeight="1"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</row>
    <row r="229" spans="2:37" ht="12.75" customHeight="1"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</row>
    <row r="230" spans="2:37" ht="12.75" customHeight="1"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</row>
    <row r="231" spans="2:37" ht="12.75" customHeight="1"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</row>
    <row r="232" spans="2:37" ht="12.75" customHeight="1"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</row>
    <row r="233" spans="2:37" ht="12.75" customHeight="1"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</row>
    <row r="234" spans="2:37" ht="12.75" customHeight="1"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</row>
    <row r="235" spans="2:37" ht="12.75" customHeight="1"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</row>
    <row r="236" spans="2:37" ht="12.75" customHeight="1"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</row>
    <row r="237" spans="2:37" ht="12.75" customHeight="1"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</row>
    <row r="238" spans="2:37" ht="12.75" customHeight="1"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</row>
    <row r="239" spans="2:37" ht="12.75" customHeight="1"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</row>
    <row r="240" spans="2:37" ht="12.75" customHeight="1"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</row>
    <row r="241" spans="2:37" ht="12.75" customHeight="1"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</row>
    <row r="242" spans="2:37" ht="12.75" customHeight="1"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</row>
    <row r="243" spans="2:37" ht="12.75" customHeight="1"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</row>
    <row r="244" spans="2:37" ht="12.75" customHeight="1"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</row>
    <row r="245" spans="2:37" ht="12.75" customHeight="1"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</row>
    <row r="246" spans="2:37" ht="12.75" customHeight="1"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</row>
    <row r="247" spans="2:37" ht="12.75" customHeight="1"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</row>
    <row r="248" spans="2:37" ht="12.75" customHeight="1"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</row>
    <row r="249" spans="2:37" ht="12.75" customHeight="1"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</row>
    <row r="250" spans="2:37" ht="12.75" customHeight="1"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</row>
    <row r="251" spans="2:37" ht="12.75" customHeight="1"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</row>
    <row r="252" spans="2:37" ht="12.75" customHeight="1"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</row>
    <row r="253" spans="2:37" ht="12.75" customHeight="1"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</row>
    <row r="254" spans="2:37" ht="12.75" customHeight="1"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</row>
    <row r="255" spans="2:37" ht="12.75" customHeight="1"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</row>
    <row r="256" spans="2:37" ht="12.75" customHeight="1"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</row>
    <row r="257" spans="2:37" ht="12.75" customHeight="1"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</row>
    <row r="258" spans="2:37" ht="12.75" customHeight="1"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</row>
    <row r="259" spans="2:37" ht="12.75" customHeight="1"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</row>
    <row r="260" spans="2:37" ht="12.75" customHeight="1"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</row>
    <row r="261" spans="2:37" ht="12.75" customHeight="1"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</row>
    <row r="262" spans="2:37" ht="12.75" customHeight="1"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</row>
    <row r="263" spans="2:37" ht="12.75" customHeight="1"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</row>
    <row r="264" spans="2:37" ht="12.75" customHeight="1"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</row>
    <row r="265" spans="2:37" ht="12.75" customHeight="1"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</row>
    <row r="266" spans="2:37" ht="12.75" customHeight="1"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</row>
    <row r="267" spans="2:37" ht="12.75" customHeight="1"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</row>
    <row r="268" spans="2:37" ht="12.75" customHeight="1"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</row>
    <row r="269" spans="2:37" ht="12.75" customHeight="1"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</row>
    <row r="270" spans="2:37" ht="12.75" customHeight="1"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</row>
    <row r="271" spans="2:37" ht="12.75" customHeight="1"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</row>
    <row r="272" spans="2:37" ht="12.75" customHeight="1"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</row>
    <row r="273" spans="2:37" ht="12.75" customHeight="1"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</row>
    <row r="274" spans="2:37" ht="12.75" customHeight="1"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</row>
    <row r="275" spans="2:37" ht="12.75" customHeight="1"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</row>
    <row r="276" spans="2:37" ht="12.75" customHeight="1"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</row>
    <row r="277" spans="2:37" ht="12.75" customHeight="1"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</row>
    <row r="278" spans="2:37" ht="12.75" customHeight="1"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</row>
    <row r="279" spans="2:37" ht="12.75" customHeight="1"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</row>
    <row r="280" spans="2:37" ht="12.75" customHeight="1"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</row>
    <row r="281" spans="2:37" ht="12.75" customHeight="1"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</row>
    <row r="282" spans="2:37" ht="12.75" customHeight="1"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</row>
    <row r="283" spans="2:37" ht="12.75" customHeight="1"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</row>
    <row r="284" spans="2:37" ht="12.75" customHeight="1"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</row>
    <row r="285" spans="2:37" ht="12.75" customHeight="1"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</row>
    <row r="286" spans="2:37" ht="12.75" customHeight="1"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</row>
    <row r="287" spans="2:37" ht="12.75" customHeight="1"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</row>
    <row r="288" spans="2:37" ht="12.75" customHeight="1"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</row>
    <row r="289" spans="2:37" ht="12.75" customHeight="1"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</row>
    <row r="290" spans="2:37" ht="12.75" customHeight="1"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</row>
    <row r="291" spans="2:37" ht="12.75" customHeight="1"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</row>
    <row r="292" spans="2:37" ht="12.75" customHeight="1"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</row>
    <row r="293" spans="2:37" ht="12.75" customHeight="1"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</row>
    <row r="294" spans="2:37" ht="12.75" customHeight="1"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</row>
    <row r="295" spans="2:37" ht="12.75" customHeight="1"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</row>
    <row r="296" spans="2:37" ht="12.75" customHeight="1"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</row>
    <row r="297" spans="2:37" ht="12.75" customHeight="1"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</row>
    <row r="298" spans="2:37" ht="12.75" customHeight="1"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</row>
    <row r="299" spans="2:37" ht="12.75" customHeight="1"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</row>
    <row r="300" spans="2:37" ht="12.75" customHeight="1"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</row>
    <row r="301" spans="2:37" ht="12.75" customHeight="1"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</row>
    <row r="302" spans="2:37" ht="12.75" customHeight="1"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</row>
    <row r="303" spans="2:37" ht="12.75" customHeight="1"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</row>
    <row r="304" spans="2:37" ht="12.75" customHeight="1"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</row>
    <row r="305" spans="2:37" ht="12.75" customHeight="1"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</row>
    <row r="306" spans="2:37" ht="12.75" customHeight="1"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</row>
    <row r="307" spans="2:37" ht="12.75" customHeight="1"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</row>
    <row r="308" spans="2:37" ht="12.75" customHeight="1"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</row>
    <row r="309" spans="2:37" ht="12.75" customHeight="1"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</row>
    <row r="310" spans="2:37" ht="12.75" customHeight="1"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</row>
    <row r="311" spans="2:37" ht="12.75" customHeight="1"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</row>
    <row r="312" spans="2:37" ht="12.75" customHeight="1"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</row>
    <row r="313" spans="2:37" ht="12.75" customHeight="1"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</row>
    <row r="314" spans="2:37" ht="12.75" customHeight="1"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</row>
    <row r="315" spans="2:37" ht="12.75" customHeight="1"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</row>
    <row r="316" spans="2:37" ht="12.75" customHeight="1"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</row>
    <row r="317" spans="2:37" ht="12.75" customHeight="1"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</row>
    <row r="318" spans="2:37" ht="12.75" customHeight="1"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</row>
    <row r="319" spans="2:37" ht="12.75" customHeight="1"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</row>
    <row r="320" spans="2:37" ht="12.75" customHeight="1"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</row>
    <row r="321" spans="2:37" ht="12.75" customHeight="1"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</row>
    <row r="322" spans="2:37" ht="12.75" customHeight="1"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</row>
    <row r="323" spans="2:37" ht="12.75" customHeight="1"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</row>
    <row r="324" spans="2:37" ht="12.75" customHeight="1"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</row>
    <row r="325" spans="2:37" ht="12.75" customHeight="1"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</row>
    <row r="326" spans="2:37" ht="12.75" customHeight="1"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</row>
    <row r="327" spans="2:37" ht="12.75" customHeight="1"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</row>
    <row r="328" spans="2:37" ht="12.75" customHeight="1"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</row>
    <row r="329" spans="2:37" ht="12.75" customHeight="1"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</row>
    <row r="330" spans="2:37" ht="12.75" customHeight="1"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</row>
    <row r="331" spans="2:37" ht="12.75" customHeight="1"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</row>
    <row r="332" spans="2:37" ht="12.75" customHeight="1"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</row>
    <row r="333" spans="2:37" ht="12.75" customHeight="1"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</row>
    <row r="334" spans="2:37" ht="12.75" customHeight="1"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</row>
    <row r="335" spans="2:37" ht="12.75" customHeight="1"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</row>
    <row r="336" spans="2:37" ht="12.75" customHeight="1"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</row>
    <row r="337" spans="2:37" ht="12.75" customHeight="1"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</row>
    <row r="338" spans="2:37" ht="12.75" customHeight="1"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</row>
    <row r="339" spans="2:37" ht="12.75" customHeight="1"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</row>
    <row r="340" spans="2:37" ht="12.75" customHeight="1"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</row>
    <row r="341" spans="2:37" ht="12.75" customHeight="1"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</row>
    <row r="342" spans="2:37" ht="12.75" customHeight="1"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</row>
    <row r="343" spans="2:37" ht="12.75" customHeight="1"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</row>
    <row r="344" spans="2:37" ht="12.75" customHeight="1"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</row>
    <row r="345" spans="2:37" ht="12.75" customHeight="1"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</row>
    <row r="346" spans="2:37" ht="12.75" customHeight="1"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</row>
    <row r="347" spans="2:37" ht="12.75" customHeight="1"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</row>
    <row r="348" spans="2:37" ht="12.75" customHeight="1"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</row>
    <row r="349" spans="2:37" ht="12.75" customHeight="1"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</row>
    <row r="350" spans="2:37" ht="12.75" customHeight="1"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</row>
    <row r="351" spans="2:37" ht="12.75" customHeight="1"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</row>
    <row r="352" spans="2:37" ht="12.75" customHeight="1"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</row>
    <row r="353" spans="2:37" ht="12.75" customHeight="1"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</row>
    <row r="354" spans="2:37" ht="12.75" customHeight="1"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</row>
    <row r="355" spans="2:37" ht="12.75" customHeight="1"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</row>
    <row r="356" spans="2:37" ht="12.75" customHeight="1"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</row>
    <row r="357" spans="2:37" ht="12.75" customHeight="1"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</row>
    <row r="358" spans="2:37" ht="12.75" customHeight="1"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</row>
    <row r="359" spans="2:37" ht="12.75" customHeight="1"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</row>
    <row r="360" spans="2:37" ht="12.75" customHeight="1"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</row>
    <row r="361" spans="2:37" ht="12.75" customHeight="1"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</row>
    <row r="362" spans="2:37" ht="12.75" customHeight="1"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</row>
    <row r="363" spans="2:37" ht="12.75" customHeight="1"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</row>
    <row r="364" spans="2:37" ht="12.75" customHeight="1"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</row>
    <row r="365" spans="2:37" ht="12.75" customHeight="1"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</row>
    <row r="366" spans="2:37" ht="12.75" customHeight="1"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</row>
    <row r="367" spans="2:37" ht="12.75" customHeight="1"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</row>
    <row r="368" spans="2:37" ht="12.75" customHeight="1"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</row>
    <row r="369" spans="2:37" ht="12.75" customHeight="1"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</row>
    <row r="370" spans="2:37" ht="12.75" customHeight="1"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</row>
    <row r="371" spans="2:37" ht="12.75" customHeight="1"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</row>
    <row r="372" spans="2:37" ht="12.75" customHeight="1"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</row>
    <row r="373" spans="2:37" ht="12.75" customHeight="1"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</row>
    <row r="374" spans="2:37" ht="12.75" customHeight="1"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</row>
    <row r="375" spans="2:37" ht="12.75" customHeight="1"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</row>
    <row r="376" spans="2:37" ht="12.75" customHeight="1"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</row>
    <row r="377" spans="2:37" ht="12.75" customHeight="1"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</row>
    <row r="378" spans="2:37" ht="12.75" customHeight="1"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</row>
    <row r="379" spans="2:37" ht="12.75" customHeight="1"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</row>
    <row r="380" spans="2:37" ht="12.75" customHeight="1"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</row>
    <row r="381" spans="2:37" ht="12.75" customHeight="1"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</row>
    <row r="382" spans="2:37" ht="12.75" customHeight="1"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</row>
    <row r="383" spans="2:37" ht="12.75" customHeight="1"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</row>
    <row r="384" spans="2:37" ht="12.75" customHeight="1"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</row>
    <row r="385" spans="2:37" ht="12.75" customHeight="1"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</row>
    <row r="386" spans="2:37" ht="12.75" customHeight="1"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</row>
    <row r="387" spans="2:37" ht="12.75" customHeight="1"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</row>
    <row r="388" spans="2:37" ht="12.75" customHeight="1"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</row>
    <row r="389" spans="2:37" ht="12.75" customHeight="1"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</row>
    <row r="390" spans="2:37" ht="12.75" customHeight="1"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</row>
    <row r="391" spans="2:37" ht="12.75" customHeight="1"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</row>
    <row r="392" spans="2:37" ht="12.75" customHeight="1"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</row>
    <row r="393" spans="2:37" ht="12.75" customHeight="1"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</row>
    <row r="394" spans="2:37" ht="12.75" customHeight="1"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</row>
    <row r="395" spans="2:37" ht="12.75" customHeight="1"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</row>
    <row r="396" spans="2:37" ht="12.75" customHeight="1"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</row>
    <row r="397" spans="2:37" ht="12.75" customHeight="1"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</row>
    <row r="398" spans="2:37" ht="12.75" customHeight="1"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</row>
    <row r="399" spans="2:37" ht="12.75" customHeight="1"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</row>
    <row r="400" spans="2:37" ht="12.75" customHeight="1"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</row>
    <row r="401" spans="2:37" ht="12.75" customHeight="1"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</row>
    <row r="402" spans="2:37" ht="12.75" customHeight="1"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</row>
    <row r="403" spans="2:37" ht="12.75" customHeight="1"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</row>
    <row r="404" spans="2:37" ht="12.75" customHeight="1"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</row>
    <row r="405" spans="2:37" ht="12.75" customHeight="1"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</row>
    <row r="406" spans="2:37" ht="12.75" customHeight="1"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</row>
    <row r="407" spans="2:37" ht="12.75" customHeight="1"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</row>
    <row r="408" spans="2:37" ht="12.75" customHeight="1"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</row>
    <row r="409" spans="2:37" ht="12.75" customHeight="1"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</row>
    <row r="410" spans="2:37" ht="12.75" customHeight="1"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</row>
    <row r="411" spans="2:37" ht="12.75" customHeight="1"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</row>
    <row r="412" spans="2:37" ht="12.75" customHeight="1"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</row>
    <row r="413" spans="2:37" ht="12.75" customHeight="1"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</row>
    <row r="414" spans="2:37" ht="12.75" customHeight="1"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</row>
    <row r="415" spans="2:37" ht="12.75" customHeight="1"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</row>
    <row r="416" spans="2:37" ht="12.75" customHeight="1"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</row>
    <row r="417" spans="2:37" ht="12.75" customHeight="1"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</row>
    <row r="418" spans="2:37" ht="12.75" customHeight="1"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</row>
    <row r="419" spans="2:37" ht="12.75" customHeight="1"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</row>
    <row r="420" spans="2:37" ht="12.75" customHeight="1"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</row>
    <row r="421" spans="2:37" ht="12.75" customHeight="1"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</row>
    <row r="422" spans="2:37" ht="12.75" customHeight="1"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</row>
    <row r="423" spans="2:37" ht="12.75" customHeight="1"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</row>
    <row r="424" spans="2:37" ht="12.75" customHeight="1"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</row>
    <row r="425" spans="2:37" ht="12.75" customHeight="1"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</row>
    <row r="426" spans="2:37" ht="12.75" customHeight="1"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</row>
    <row r="427" spans="2:37" ht="12.75" customHeight="1"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</row>
    <row r="428" spans="2:37" ht="12.75" customHeight="1"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</row>
    <row r="429" spans="2:37" ht="12.75" customHeight="1"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</row>
    <row r="430" spans="2:37" ht="12.75" customHeight="1"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</row>
    <row r="431" spans="2:37" ht="12.75" customHeight="1"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</row>
    <row r="432" spans="2:37" ht="12.75" customHeight="1"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</row>
    <row r="433" spans="2:37" ht="12.75" customHeight="1"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</row>
    <row r="434" spans="2:37" ht="12.75" customHeight="1"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</row>
    <row r="435" spans="2:37" ht="12.75" customHeight="1"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</row>
    <row r="436" spans="2:37" ht="12.75" customHeight="1"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</row>
    <row r="437" spans="2:37" ht="12.75" customHeight="1"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</row>
    <row r="438" spans="2:37" ht="12.75" customHeight="1"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</row>
    <row r="439" spans="2:37" ht="12.75" customHeight="1"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</row>
    <row r="440" spans="2:37" ht="12.75" customHeight="1"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</row>
    <row r="441" spans="2:37" ht="12.75" customHeight="1"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</row>
    <row r="442" spans="2:37" ht="12.75" customHeight="1"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</row>
    <row r="443" spans="2:37" ht="12.75" customHeight="1"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</row>
    <row r="444" spans="2:37" ht="12.75" customHeight="1"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</row>
    <row r="445" spans="2:37" ht="12.75" customHeight="1"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</row>
    <row r="446" spans="2:37" ht="12.75" customHeight="1"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</row>
    <row r="447" spans="2:37" ht="12.75" customHeight="1"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</row>
    <row r="448" spans="2:37" ht="12.75" customHeight="1"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</row>
    <row r="449" spans="2:37" ht="12.75" customHeight="1"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</row>
    <row r="450" spans="2:37" ht="12.75" customHeight="1"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</row>
    <row r="451" spans="2:37" ht="12.75" customHeight="1"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</row>
    <row r="452" spans="2:37" ht="12.75" customHeight="1"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</row>
    <row r="453" spans="2:37" ht="12.75" customHeight="1"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</row>
    <row r="454" spans="2:37" ht="12.75" customHeight="1"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</row>
    <row r="455" spans="2:37" ht="12.75" customHeight="1"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</row>
    <row r="456" spans="2:37" ht="12.75" customHeight="1"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</row>
    <row r="457" spans="2:37" ht="12.75" customHeight="1"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</row>
    <row r="458" spans="2:37" ht="12.75" customHeight="1"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</row>
    <row r="459" spans="2:37" ht="12.75" customHeight="1"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</row>
    <row r="460" spans="2:37" ht="12.75" customHeight="1"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</row>
    <row r="461" spans="2:37" ht="12.75" customHeight="1"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</row>
    <row r="462" spans="2:37" ht="12.75" customHeight="1"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</row>
    <row r="463" spans="2:37" ht="12.75" customHeight="1"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</row>
    <row r="464" spans="2:37" ht="12.75" customHeight="1"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</row>
    <row r="465" spans="2:37" ht="12.75" customHeight="1"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</row>
    <row r="466" spans="2:37" ht="12.75" customHeight="1"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</row>
    <row r="467" spans="2:37" ht="12.75" customHeight="1"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</row>
    <row r="468" spans="2:37" ht="12.75" customHeight="1"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</row>
    <row r="469" spans="2:37" ht="12.75" customHeight="1"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</row>
    <row r="470" spans="2:37" ht="12.75" customHeight="1"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</row>
    <row r="471" spans="2:37" ht="12.75" customHeight="1"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</row>
    <row r="472" spans="2:37" ht="12.75" customHeight="1"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</row>
    <row r="473" spans="2:37" ht="12.75" customHeight="1"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</row>
    <row r="474" spans="2:37" ht="12.75" customHeight="1"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</row>
    <row r="475" spans="2:37" ht="12.75" customHeight="1"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</row>
    <row r="476" spans="2:37" ht="12.75" customHeight="1"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</row>
    <row r="477" spans="2:37" ht="12.75" customHeight="1"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</row>
    <row r="478" spans="2:37" ht="12.75" customHeight="1"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</row>
    <row r="479" spans="2:37" ht="12.75" customHeight="1"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</row>
    <row r="480" spans="2:37" ht="12.75" customHeight="1"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</row>
    <row r="481" spans="2:37" ht="12.75" customHeight="1"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</row>
    <row r="482" spans="2:37" ht="12.75" customHeight="1"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</row>
    <row r="483" spans="2:37" ht="12.75" customHeight="1"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</row>
    <row r="484" spans="2:37" ht="12.75" customHeight="1"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</row>
    <row r="485" spans="2:37" ht="12.75" customHeight="1"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</row>
    <row r="486" spans="2:37" ht="12.75" customHeight="1"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</row>
    <row r="487" spans="2:37" ht="12.75" customHeight="1"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</row>
    <row r="488" spans="2:37" ht="12.75" customHeight="1"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</row>
    <row r="489" spans="2:37" ht="12.75" customHeight="1"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</row>
    <row r="490" spans="2:37" ht="12.75" customHeight="1"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</row>
    <row r="491" spans="2:37" ht="12.75" customHeight="1"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</row>
    <row r="492" spans="2:37" ht="12.75" customHeight="1"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</row>
    <row r="493" spans="2:37" ht="12.75" customHeight="1"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</row>
    <row r="494" spans="2:37" ht="12.75" customHeight="1"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  <c r="AJ494" s="32"/>
      <c r="AK494" s="32"/>
    </row>
    <row r="495" spans="2:37" ht="12.75" customHeight="1"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</row>
    <row r="496" spans="2:37" ht="12.75" customHeight="1"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</row>
    <row r="497" spans="2:37" ht="12.75" customHeight="1"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</row>
    <row r="498" spans="2:37" ht="12.75" customHeight="1"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  <c r="AJ498" s="32"/>
      <c r="AK498" s="32"/>
    </row>
    <row r="499" spans="2:37" ht="12.75" customHeight="1"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  <c r="AJ499" s="32"/>
      <c r="AK499" s="32"/>
    </row>
    <row r="500" spans="2:37" ht="12.75" customHeight="1"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  <c r="AJ500" s="32"/>
      <c r="AK500" s="32"/>
    </row>
    <row r="501" spans="2:37" ht="12.75" customHeight="1"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</row>
    <row r="502" spans="2:37" ht="12.75" customHeight="1"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</row>
    <row r="503" spans="2:37" ht="12.75" customHeight="1"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32"/>
    </row>
    <row r="504" spans="2:37" ht="12.75" customHeight="1"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</row>
    <row r="505" spans="2:37" ht="12.75" customHeight="1"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</row>
    <row r="506" spans="2:37" ht="12.75" customHeight="1"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</row>
    <row r="507" spans="2:37" ht="12.75" customHeight="1"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32"/>
    </row>
    <row r="508" spans="2:37" ht="12.75" customHeight="1"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</row>
    <row r="509" spans="2:37" ht="12.75" customHeight="1"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</row>
    <row r="510" spans="2:37" ht="12.75" customHeight="1"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</row>
    <row r="511" spans="2:37" ht="12.75" customHeight="1"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</row>
    <row r="512" spans="2:37" ht="12.75" customHeight="1"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</row>
    <row r="513" spans="2:37" ht="12.75" customHeight="1"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</row>
    <row r="514" spans="2:37" ht="12.75" customHeight="1"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32"/>
    </row>
    <row r="515" spans="2:37" ht="12.75" customHeight="1"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32"/>
    </row>
    <row r="516" spans="2:37" ht="12.75" customHeight="1"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32"/>
    </row>
    <row r="517" spans="2:37" ht="12.75" customHeight="1"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</row>
    <row r="518" spans="2:37" ht="12.75" customHeight="1"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</row>
    <row r="519" spans="2:37" ht="12.75" customHeight="1"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32"/>
    </row>
    <row r="520" spans="2:37" ht="12.75" customHeight="1"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32"/>
    </row>
    <row r="521" spans="2:37" ht="12.75" customHeight="1"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</row>
    <row r="522" spans="2:37" ht="12.75" customHeight="1"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</row>
    <row r="523" spans="2:37" ht="12.75" customHeight="1"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</row>
    <row r="524" spans="2:37" ht="12.75" customHeight="1"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</row>
    <row r="525" spans="2:37" ht="12.75" customHeight="1"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</row>
    <row r="526" spans="2:37" ht="12.75" customHeight="1"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</row>
    <row r="527" spans="2:37" ht="12.75" customHeight="1"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</row>
    <row r="528" spans="2:37" ht="12.75" customHeight="1"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</row>
    <row r="529" spans="2:37" ht="12.75" customHeight="1"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</row>
    <row r="530" spans="2:37" ht="12.75" customHeight="1"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32"/>
    </row>
    <row r="531" spans="2:37" ht="12.75" customHeight="1"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</row>
    <row r="532" spans="2:37" ht="12.75" customHeight="1"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</row>
    <row r="533" spans="2:37" ht="12.75" customHeight="1"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</row>
    <row r="534" spans="2:37" ht="12.75" customHeight="1"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</row>
    <row r="535" spans="2:37" ht="12.75" customHeight="1"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</row>
    <row r="536" spans="2:37" ht="12.75" customHeight="1"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</row>
    <row r="537" spans="2:37" ht="12.75" customHeight="1"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</row>
    <row r="538" spans="2:37" ht="12.75" customHeight="1"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</row>
    <row r="539" spans="2:37" ht="12.75" customHeight="1"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</row>
    <row r="540" spans="2:37" ht="12.75" customHeight="1"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</row>
    <row r="541" spans="2:37" ht="12.75" customHeight="1"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</row>
    <row r="542" spans="2:37" ht="12.75" customHeight="1"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</row>
    <row r="543" spans="2:37" ht="12.75" customHeight="1"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</row>
    <row r="544" spans="2:37" ht="12.75" customHeight="1"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</row>
    <row r="545" spans="2:37" ht="12.75" customHeight="1"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</row>
    <row r="546" spans="2:37" ht="12.75" customHeight="1"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</row>
    <row r="547" spans="2:37" ht="12.75" customHeight="1"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</row>
    <row r="548" spans="2:37" ht="12.75" customHeight="1"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</row>
    <row r="549" spans="2:37" ht="12.75" customHeight="1"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</row>
    <row r="550" spans="2:37" ht="12.75" customHeight="1"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</row>
    <row r="551" spans="2:37" ht="12.75" customHeight="1"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</row>
    <row r="552" spans="2:37" ht="12.75" customHeight="1"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</row>
    <row r="553" spans="2:37" ht="12.75" customHeight="1"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</row>
    <row r="554" spans="2:37" ht="12.75" customHeight="1"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</row>
    <row r="555" spans="2:37" ht="12.75" customHeight="1"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</row>
    <row r="556" spans="2:37" ht="12.75" customHeight="1"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</row>
    <row r="557" spans="2:37" ht="12.75" customHeight="1"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</row>
    <row r="558" spans="2:37" ht="12.75" customHeight="1"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</row>
    <row r="559" spans="2:37" ht="12.75" customHeight="1"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</row>
    <row r="560" spans="2:37" ht="12.75" customHeight="1"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</row>
    <row r="561" spans="2:37" ht="12.75" customHeight="1"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</row>
    <row r="562" spans="2:37" ht="12.75" customHeight="1"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</row>
    <row r="563" spans="2:37" ht="12.75" customHeight="1"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32"/>
    </row>
    <row r="564" spans="2:37" ht="12.75" customHeight="1"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</row>
    <row r="565" spans="2:37" ht="12.75" customHeight="1"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</row>
    <row r="566" spans="2:37" ht="12.75" customHeight="1"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</row>
    <row r="567" spans="2:37" ht="12.75" customHeight="1"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</row>
    <row r="568" spans="2:37" ht="12.75" customHeight="1"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</row>
    <row r="569" spans="2:37" ht="12.75" customHeight="1"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</row>
    <row r="570" spans="2:37" ht="12.75" customHeight="1"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32"/>
    </row>
    <row r="571" spans="2:37" ht="12.75" customHeight="1"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  <c r="AJ571" s="32"/>
      <c r="AK571" s="32"/>
    </row>
    <row r="572" spans="2:37" ht="12.75" customHeight="1"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</row>
    <row r="573" spans="2:37" ht="12.75" customHeight="1"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  <c r="AJ573" s="32"/>
      <c r="AK573" s="32"/>
    </row>
    <row r="574" spans="2:37" ht="12.75" customHeight="1"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F574" s="32"/>
      <c r="AG574" s="32"/>
      <c r="AH574" s="32"/>
      <c r="AI574" s="32"/>
      <c r="AJ574" s="32"/>
      <c r="AK574" s="32"/>
    </row>
    <row r="575" spans="2:37" ht="12.75" customHeight="1"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</row>
    <row r="576" spans="2:37" ht="12.75" customHeight="1"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F576" s="32"/>
      <c r="AG576" s="32"/>
      <c r="AH576" s="32"/>
      <c r="AI576" s="32"/>
      <c r="AJ576" s="32"/>
      <c r="AK576" s="32"/>
    </row>
    <row r="577" spans="2:37" ht="12.75" customHeight="1"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F577" s="32"/>
      <c r="AG577" s="32"/>
      <c r="AH577" s="32"/>
      <c r="AI577" s="32"/>
      <c r="AJ577" s="32"/>
      <c r="AK577" s="32"/>
    </row>
    <row r="578" spans="2:37" ht="12.75" customHeight="1"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F578" s="32"/>
      <c r="AG578" s="32"/>
      <c r="AH578" s="32"/>
      <c r="AI578" s="32"/>
      <c r="AJ578" s="32"/>
      <c r="AK578" s="32"/>
    </row>
    <row r="579" spans="2:37" ht="12.75" customHeight="1"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  <c r="AJ579" s="32"/>
      <c r="AK579" s="32"/>
    </row>
    <row r="580" spans="2:37" ht="12.75" customHeight="1"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F580" s="32"/>
      <c r="AG580" s="32"/>
      <c r="AH580" s="32"/>
      <c r="AI580" s="32"/>
      <c r="AJ580" s="32"/>
      <c r="AK580" s="32"/>
    </row>
    <row r="581" spans="2:37" ht="12.75" customHeight="1"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  <c r="AJ581" s="32"/>
      <c r="AK581" s="32"/>
    </row>
    <row r="582" spans="2:37" ht="12.75" customHeight="1"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</row>
    <row r="583" spans="2:37" ht="12.75" customHeight="1"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F583" s="32"/>
      <c r="AG583" s="32"/>
      <c r="AH583" s="32"/>
      <c r="AI583" s="32"/>
      <c r="AJ583" s="32"/>
      <c r="AK583" s="32"/>
    </row>
    <row r="584" spans="2:37" ht="12.75" customHeight="1"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  <c r="AJ584" s="32"/>
      <c r="AK584" s="32"/>
    </row>
    <row r="585" spans="2:37" ht="12.75" customHeight="1"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  <c r="AJ585" s="32"/>
      <c r="AK585" s="32"/>
    </row>
    <row r="586" spans="2:37" ht="12.75" customHeight="1"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F586" s="32"/>
      <c r="AG586" s="32"/>
      <c r="AH586" s="32"/>
      <c r="AI586" s="32"/>
      <c r="AJ586" s="32"/>
      <c r="AK586" s="32"/>
    </row>
    <row r="587" spans="2:37" ht="12.75" customHeight="1"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  <c r="AJ587" s="32"/>
      <c r="AK587" s="32"/>
    </row>
    <row r="588" spans="2:37" ht="12.75" customHeight="1"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F588" s="32"/>
      <c r="AG588" s="32"/>
      <c r="AH588" s="32"/>
      <c r="AI588" s="32"/>
      <c r="AJ588" s="32"/>
      <c r="AK588" s="32"/>
    </row>
    <row r="589" spans="2:37" ht="12.75" customHeight="1"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F589" s="32"/>
      <c r="AG589" s="32"/>
      <c r="AH589" s="32"/>
      <c r="AI589" s="32"/>
      <c r="AJ589" s="32"/>
      <c r="AK589" s="32"/>
    </row>
    <row r="590" spans="2:37" ht="12.75" customHeight="1"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F590" s="32"/>
      <c r="AG590" s="32"/>
      <c r="AH590" s="32"/>
      <c r="AI590" s="32"/>
      <c r="AJ590" s="32"/>
      <c r="AK590" s="32"/>
    </row>
    <row r="591" spans="2:37" ht="12.75" customHeight="1"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</row>
    <row r="592" spans="2:37" ht="12.75" customHeight="1"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F592" s="32"/>
      <c r="AG592" s="32"/>
      <c r="AH592" s="32"/>
      <c r="AI592" s="32"/>
      <c r="AJ592" s="32"/>
      <c r="AK592" s="32"/>
    </row>
    <row r="593" spans="2:37" ht="12.75" customHeight="1"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F593" s="32"/>
      <c r="AG593" s="32"/>
      <c r="AH593" s="32"/>
      <c r="AI593" s="32"/>
      <c r="AJ593" s="32"/>
      <c r="AK593" s="32"/>
    </row>
    <row r="594" spans="2:37" ht="12.75" customHeight="1"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  <c r="AJ594" s="32"/>
      <c r="AK594" s="32"/>
    </row>
    <row r="595" spans="2:37" ht="12.75" customHeight="1"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  <c r="AJ595" s="32"/>
      <c r="AK595" s="32"/>
    </row>
    <row r="596" spans="2:37" ht="12.75" customHeight="1"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F596" s="32"/>
      <c r="AG596" s="32"/>
      <c r="AH596" s="32"/>
      <c r="AI596" s="32"/>
      <c r="AJ596" s="32"/>
      <c r="AK596" s="32"/>
    </row>
    <row r="597" spans="2:37" ht="12.75" customHeight="1"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F597" s="32"/>
      <c r="AG597" s="32"/>
      <c r="AH597" s="32"/>
      <c r="AI597" s="32"/>
      <c r="AJ597" s="32"/>
      <c r="AK597" s="32"/>
    </row>
    <row r="598" spans="2:37" ht="12.75" customHeight="1"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</row>
    <row r="599" spans="2:37" ht="12.75" customHeight="1"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  <c r="AJ599" s="32"/>
      <c r="AK599" s="32"/>
    </row>
    <row r="600" spans="2:37" ht="12.75" customHeight="1"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F600" s="32"/>
      <c r="AG600" s="32"/>
      <c r="AH600" s="32"/>
      <c r="AI600" s="32"/>
      <c r="AJ600" s="32"/>
      <c r="AK600" s="32"/>
    </row>
    <row r="601" spans="2:37" ht="12.75" customHeight="1"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  <c r="AJ601" s="32"/>
      <c r="AK601" s="32"/>
    </row>
    <row r="602" spans="2:37" ht="12.75" customHeight="1"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</row>
    <row r="603" spans="2:37" ht="12.75" customHeight="1"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  <c r="AJ603" s="32"/>
      <c r="AK603" s="32"/>
    </row>
    <row r="604" spans="2:37" ht="12.75" customHeight="1"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  <c r="AJ604" s="32"/>
      <c r="AK604" s="32"/>
    </row>
    <row r="605" spans="2:37" ht="12.75" customHeight="1"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</row>
    <row r="606" spans="2:37" ht="12.75" customHeight="1"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  <c r="AJ606" s="32"/>
      <c r="AK606" s="32"/>
    </row>
    <row r="607" spans="2:37" ht="12.75" customHeight="1"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F607" s="32"/>
      <c r="AG607" s="32"/>
      <c r="AH607" s="32"/>
      <c r="AI607" s="32"/>
      <c r="AJ607" s="32"/>
      <c r="AK607" s="32"/>
    </row>
    <row r="608" spans="2:37" ht="12.75" customHeight="1"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  <c r="AJ608" s="32"/>
      <c r="AK608" s="32"/>
    </row>
    <row r="609" spans="2:37" ht="12.75" customHeight="1"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F609" s="32"/>
      <c r="AG609" s="32"/>
      <c r="AH609" s="32"/>
      <c r="AI609" s="32"/>
      <c r="AJ609" s="32"/>
      <c r="AK609" s="32"/>
    </row>
    <row r="610" spans="2:37" ht="12.75" customHeight="1"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  <c r="AJ610" s="32"/>
      <c r="AK610" s="32"/>
    </row>
    <row r="611" spans="2:37" ht="12.75" customHeight="1"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  <c r="AJ611" s="32"/>
      <c r="AK611" s="32"/>
    </row>
    <row r="612" spans="2:37" ht="12.75" customHeight="1"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</row>
    <row r="613" spans="2:37" ht="12.75" customHeight="1"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  <c r="AJ613" s="32"/>
      <c r="AK613" s="32"/>
    </row>
    <row r="614" spans="2:37" ht="12.75" customHeight="1"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F614" s="32"/>
      <c r="AG614" s="32"/>
      <c r="AH614" s="32"/>
      <c r="AI614" s="32"/>
      <c r="AJ614" s="32"/>
      <c r="AK614" s="32"/>
    </row>
    <row r="615" spans="2:37" ht="12.75" customHeight="1"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</row>
    <row r="616" spans="2:37" ht="12.75" customHeight="1"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F616" s="32"/>
      <c r="AG616" s="32"/>
      <c r="AH616" s="32"/>
      <c r="AI616" s="32"/>
      <c r="AJ616" s="32"/>
      <c r="AK616" s="32"/>
    </row>
    <row r="617" spans="2:37" ht="12.75" customHeight="1"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F617" s="32"/>
      <c r="AG617" s="32"/>
      <c r="AH617" s="32"/>
      <c r="AI617" s="32"/>
      <c r="AJ617" s="32"/>
      <c r="AK617" s="32"/>
    </row>
    <row r="618" spans="2:37" ht="12.75" customHeight="1"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  <c r="AJ618" s="32"/>
      <c r="AK618" s="32"/>
    </row>
    <row r="619" spans="2:37" ht="12.75" customHeight="1"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  <c r="AJ619" s="32"/>
      <c r="AK619" s="32"/>
    </row>
    <row r="620" spans="2:37" ht="12.75" customHeight="1"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  <c r="AJ620" s="32"/>
      <c r="AK620" s="32"/>
    </row>
    <row r="621" spans="2:37" ht="12.75" customHeight="1"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  <c r="AJ621" s="32"/>
      <c r="AK621" s="32"/>
    </row>
    <row r="622" spans="2:37" ht="12.75" customHeight="1"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</row>
    <row r="623" spans="2:37" ht="12.75" customHeight="1"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F623" s="32"/>
      <c r="AG623" s="32"/>
      <c r="AH623" s="32"/>
      <c r="AI623" s="32"/>
      <c r="AJ623" s="32"/>
      <c r="AK623" s="32"/>
    </row>
    <row r="624" spans="2:37" ht="12.75" customHeight="1"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F624" s="32"/>
      <c r="AG624" s="32"/>
      <c r="AH624" s="32"/>
      <c r="AI624" s="32"/>
      <c r="AJ624" s="32"/>
      <c r="AK624" s="32"/>
    </row>
    <row r="625" spans="2:37" ht="12.75" customHeight="1"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</row>
    <row r="626" spans="2:37" ht="12.75" customHeight="1"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F626" s="32"/>
      <c r="AG626" s="32"/>
      <c r="AH626" s="32"/>
      <c r="AI626" s="32"/>
      <c r="AJ626" s="32"/>
      <c r="AK626" s="32"/>
    </row>
    <row r="627" spans="2:37" ht="12.75" customHeight="1"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  <c r="AJ627" s="32"/>
      <c r="AK627" s="32"/>
    </row>
    <row r="628" spans="2:37" ht="12.75" customHeight="1"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</row>
    <row r="629" spans="2:37" ht="12.75" customHeight="1"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</row>
    <row r="630" spans="2:37" ht="12.75" customHeight="1"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</row>
    <row r="631" spans="2:37" ht="12.75" customHeight="1"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  <c r="AJ631" s="32"/>
      <c r="AK631" s="32"/>
    </row>
    <row r="632" spans="2:37" ht="12.75" customHeight="1"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F632" s="32"/>
      <c r="AG632" s="32"/>
      <c r="AH632" s="32"/>
      <c r="AI632" s="32"/>
      <c r="AJ632" s="32"/>
      <c r="AK632" s="32"/>
    </row>
    <row r="633" spans="2:37" ht="12.75" customHeight="1"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  <c r="AJ633" s="32"/>
      <c r="AK633" s="32"/>
    </row>
    <row r="634" spans="2:37" ht="12.75" customHeight="1"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</row>
    <row r="635" spans="2:37" ht="12.75" customHeight="1"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F635" s="32"/>
      <c r="AG635" s="32"/>
      <c r="AH635" s="32"/>
      <c r="AI635" s="32"/>
      <c r="AJ635" s="32"/>
      <c r="AK635" s="32"/>
    </row>
    <row r="636" spans="2:37" ht="12.75" customHeight="1"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</row>
    <row r="637" spans="2:37" ht="12.75" customHeight="1"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</row>
    <row r="638" spans="2:37" ht="12.75" customHeight="1"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</row>
    <row r="639" spans="2:37" ht="12.75" customHeight="1"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F639" s="32"/>
      <c r="AG639" s="32"/>
      <c r="AH639" s="32"/>
      <c r="AI639" s="32"/>
      <c r="AJ639" s="32"/>
      <c r="AK639" s="32"/>
    </row>
    <row r="640" spans="2:37" ht="12.75" customHeight="1"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  <c r="AJ640" s="32"/>
      <c r="AK640" s="32"/>
    </row>
    <row r="641" spans="2:37" ht="12.75" customHeight="1"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  <c r="AJ641" s="32"/>
      <c r="AK641" s="32"/>
    </row>
    <row r="642" spans="2:37" ht="12.75" customHeight="1"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  <c r="AJ642" s="32"/>
      <c r="AK642" s="32"/>
    </row>
    <row r="643" spans="2:37" ht="12.75" customHeight="1"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</row>
    <row r="644" spans="2:37" ht="12.75" customHeight="1"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  <c r="AJ644" s="32"/>
      <c r="AK644" s="32"/>
    </row>
    <row r="645" spans="2:37" ht="12.75" customHeight="1"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</row>
    <row r="646" spans="2:37" ht="12.75" customHeight="1"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  <c r="AJ646" s="32"/>
      <c r="AK646" s="32"/>
    </row>
    <row r="647" spans="2:37" ht="12.75" customHeight="1"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  <c r="AJ647" s="32"/>
      <c r="AK647" s="32"/>
    </row>
    <row r="648" spans="2:37" ht="12.75" customHeight="1"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  <c r="AJ648" s="32"/>
      <c r="AK648" s="32"/>
    </row>
    <row r="649" spans="2:37" ht="12.75" customHeight="1"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  <c r="AJ649" s="32"/>
      <c r="AK649" s="32"/>
    </row>
    <row r="650" spans="2:37" ht="12.75" customHeight="1"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  <c r="AJ650" s="32"/>
      <c r="AK650" s="32"/>
    </row>
    <row r="651" spans="2:37" ht="12.75" customHeight="1"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  <c r="AJ651" s="32"/>
      <c r="AK651" s="32"/>
    </row>
    <row r="652" spans="2:37" ht="12.75" customHeight="1"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</row>
    <row r="653" spans="2:37" ht="12.75" customHeight="1"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</row>
    <row r="654" spans="2:37" ht="12.75" customHeight="1"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  <c r="AJ654" s="32"/>
      <c r="AK654" s="32"/>
    </row>
    <row r="655" spans="2:37" ht="12.75" customHeight="1"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F655" s="32"/>
      <c r="AG655" s="32"/>
      <c r="AH655" s="32"/>
      <c r="AI655" s="32"/>
      <c r="AJ655" s="32"/>
      <c r="AK655" s="32"/>
    </row>
    <row r="656" spans="2:37" ht="12.75" customHeight="1"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</row>
    <row r="657" spans="2:37" ht="12.75" customHeight="1"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</row>
    <row r="658" spans="2:37" ht="12.75" customHeight="1"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  <c r="AJ658" s="32"/>
      <c r="AK658" s="32"/>
    </row>
    <row r="659" spans="2:37" ht="12.75" customHeight="1"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</row>
    <row r="660" spans="2:37" ht="12.75" customHeight="1"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F660" s="32"/>
      <c r="AG660" s="32"/>
      <c r="AH660" s="32"/>
      <c r="AI660" s="32"/>
      <c r="AJ660" s="32"/>
      <c r="AK660" s="32"/>
    </row>
    <row r="661" spans="2:37" ht="12.75" customHeight="1"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  <c r="AJ661" s="32"/>
      <c r="AK661" s="32"/>
    </row>
    <row r="662" spans="2:37" ht="12.75" customHeight="1"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</row>
    <row r="663" spans="2:37" ht="12.75" customHeight="1"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  <c r="AJ663" s="32"/>
      <c r="AK663" s="32"/>
    </row>
    <row r="664" spans="2:37" ht="12.75" customHeight="1"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</row>
    <row r="665" spans="2:37" ht="12.75" customHeight="1"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  <c r="AJ665" s="32"/>
      <c r="AK665" s="32"/>
    </row>
    <row r="666" spans="2:37" ht="12.75" customHeight="1"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</row>
    <row r="667" spans="2:37" ht="12.75" customHeight="1"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</row>
    <row r="668" spans="2:37" ht="12.75" customHeight="1"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F668" s="32"/>
      <c r="AG668" s="32"/>
      <c r="AH668" s="32"/>
      <c r="AI668" s="32"/>
      <c r="AJ668" s="32"/>
      <c r="AK668" s="32"/>
    </row>
    <row r="669" spans="2:37" ht="12.75" customHeight="1"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</row>
    <row r="670" spans="2:37" ht="12.75" customHeight="1"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  <c r="AJ670" s="32"/>
      <c r="AK670" s="32"/>
    </row>
    <row r="671" spans="2:37" ht="12.75" customHeight="1"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</row>
    <row r="672" spans="2:37" ht="12.75" customHeight="1"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  <c r="AJ672" s="32"/>
      <c r="AK672" s="32"/>
    </row>
    <row r="673" spans="2:37" ht="12.75" customHeight="1"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  <c r="AJ673" s="32"/>
      <c r="AK673" s="32"/>
    </row>
    <row r="674" spans="2:37" ht="12.75" customHeight="1"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  <c r="AJ674" s="32"/>
      <c r="AK674" s="32"/>
    </row>
    <row r="675" spans="2:37" ht="12.75" customHeight="1"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F675" s="32"/>
      <c r="AG675" s="32"/>
      <c r="AH675" s="32"/>
      <c r="AI675" s="32"/>
      <c r="AJ675" s="32"/>
      <c r="AK675" s="32"/>
    </row>
    <row r="676" spans="2:37" ht="12.75" customHeight="1"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  <c r="AJ676" s="32"/>
      <c r="AK676" s="32"/>
    </row>
    <row r="677" spans="2:37" ht="12.75" customHeight="1"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F677" s="32"/>
      <c r="AG677" s="32"/>
      <c r="AH677" s="32"/>
      <c r="AI677" s="32"/>
      <c r="AJ677" s="32"/>
      <c r="AK677" s="32"/>
    </row>
    <row r="678" spans="2:37" ht="12.75" customHeight="1"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F678" s="32"/>
      <c r="AG678" s="32"/>
      <c r="AH678" s="32"/>
      <c r="AI678" s="32"/>
      <c r="AJ678" s="32"/>
      <c r="AK678" s="32"/>
    </row>
    <row r="679" spans="2:37" ht="12.75" customHeight="1"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  <c r="AF679" s="32"/>
      <c r="AG679" s="32"/>
      <c r="AH679" s="32"/>
      <c r="AI679" s="32"/>
      <c r="AJ679" s="32"/>
      <c r="AK679" s="32"/>
    </row>
    <row r="680" spans="2:37" ht="12.75" customHeight="1"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</row>
    <row r="681" spans="2:37" ht="12.75" customHeight="1"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</row>
    <row r="682" spans="2:37" ht="12.75" customHeight="1"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</row>
    <row r="683" spans="2:37" ht="12.75" customHeight="1"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  <c r="AF683" s="32"/>
      <c r="AG683" s="32"/>
      <c r="AH683" s="32"/>
      <c r="AI683" s="32"/>
      <c r="AJ683" s="32"/>
      <c r="AK683" s="32"/>
    </row>
    <row r="684" spans="2:37" ht="12.75" customHeight="1"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  <c r="AJ684" s="32"/>
      <c r="AK684" s="32"/>
    </row>
    <row r="685" spans="2:37" ht="12.75" customHeight="1"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  <c r="AF685" s="32"/>
      <c r="AG685" s="32"/>
      <c r="AH685" s="32"/>
      <c r="AI685" s="32"/>
      <c r="AJ685" s="32"/>
      <c r="AK685" s="32"/>
    </row>
    <row r="686" spans="2:37" ht="12.75" customHeight="1"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F686" s="32"/>
      <c r="AG686" s="32"/>
      <c r="AH686" s="32"/>
      <c r="AI686" s="32"/>
      <c r="AJ686" s="32"/>
      <c r="AK686" s="32"/>
    </row>
    <row r="687" spans="2:37" ht="12.75" customHeight="1"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  <c r="AJ687" s="32"/>
      <c r="AK687" s="32"/>
    </row>
    <row r="688" spans="2:37" ht="12.75" customHeight="1"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F688" s="32"/>
      <c r="AG688" s="32"/>
      <c r="AH688" s="32"/>
      <c r="AI688" s="32"/>
      <c r="AJ688" s="32"/>
      <c r="AK688" s="32"/>
    </row>
    <row r="689" spans="2:37" ht="12.75" customHeight="1"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F689" s="32"/>
      <c r="AG689" s="32"/>
      <c r="AH689" s="32"/>
      <c r="AI689" s="32"/>
      <c r="AJ689" s="32"/>
      <c r="AK689" s="32"/>
    </row>
    <row r="690" spans="2:37" ht="12.75" customHeight="1"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F690" s="32"/>
      <c r="AG690" s="32"/>
      <c r="AH690" s="32"/>
      <c r="AI690" s="32"/>
      <c r="AJ690" s="32"/>
      <c r="AK690" s="32"/>
    </row>
    <row r="691" spans="2:37" ht="12.75" customHeight="1"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F691" s="32"/>
      <c r="AG691" s="32"/>
      <c r="AH691" s="32"/>
      <c r="AI691" s="32"/>
      <c r="AJ691" s="32"/>
      <c r="AK691" s="32"/>
    </row>
    <row r="692" spans="2:37" ht="12.75" customHeight="1"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  <c r="AF692" s="32"/>
      <c r="AG692" s="32"/>
      <c r="AH692" s="32"/>
      <c r="AI692" s="32"/>
      <c r="AJ692" s="32"/>
      <c r="AK692" s="32"/>
    </row>
    <row r="693" spans="2:37" ht="12.75" customHeight="1"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  <c r="AF693" s="32"/>
      <c r="AG693" s="32"/>
      <c r="AH693" s="32"/>
      <c r="AI693" s="32"/>
      <c r="AJ693" s="32"/>
      <c r="AK693" s="32"/>
    </row>
    <row r="694" spans="2:37" ht="12.75" customHeight="1"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F694" s="32"/>
      <c r="AG694" s="32"/>
      <c r="AH694" s="32"/>
      <c r="AI694" s="32"/>
      <c r="AJ694" s="32"/>
      <c r="AK694" s="32"/>
    </row>
    <row r="695" spans="2:37" ht="12.75" customHeight="1"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F695" s="32"/>
      <c r="AG695" s="32"/>
      <c r="AH695" s="32"/>
      <c r="AI695" s="32"/>
      <c r="AJ695" s="32"/>
      <c r="AK695" s="32"/>
    </row>
    <row r="696" spans="2:37" ht="12.75" customHeight="1"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  <c r="AF696" s="32"/>
      <c r="AG696" s="32"/>
      <c r="AH696" s="32"/>
      <c r="AI696" s="32"/>
      <c r="AJ696" s="32"/>
      <c r="AK696" s="32"/>
    </row>
    <row r="697" spans="2:37" ht="12.75" customHeight="1"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F697" s="32"/>
      <c r="AG697" s="32"/>
      <c r="AH697" s="32"/>
      <c r="AI697" s="32"/>
      <c r="AJ697" s="32"/>
      <c r="AK697" s="32"/>
    </row>
    <row r="698" spans="2:37" ht="12.75" customHeight="1"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  <c r="AF698" s="32"/>
      <c r="AG698" s="32"/>
      <c r="AH698" s="32"/>
      <c r="AI698" s="32"/>
      <c r="AJ698" s="32"/>
      <c r="AK698" s="32"/>
    </row>
    <row r="699" spans="2:37" ht="12.75" customHeight="1"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  <c r="AF699" s="32"/>
      <c r="AG699" s="32"/>
      <c r="AH699" s="32"/>
      <c r="AI699" s="32"/>
      <c r="AJ699" s="32"/>
      <c r="AK699" s="32"/>
    </row>
    <row r="700" spans="2:37" ht="12.75" customHeight="1"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F700" s="32"/>
      <c r="AG700" s="32"/>
      <c r="AH700" s="32"/>
      <c r="AI700" s="32"/>
      <c r="AJ700" s="32"/>
      <c r="AK700" s="32"/>
    </row>
    <row r="701" spans="2:37" ht="12.75" customHeight="1"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  <c r="AF701" s="32"/>
      <c r="AG701" s="32"/>
      <c r="AH701" s="32"/>
      <c r="AI701" s="32"/>
      <c r="AJ701" s="32"/>
      <c r="AK701" s="32"/>
    </row>
    <row r="702" spans="2:37" ht="12.75" customHeight="1"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F702" s="32"/>
      <c r="AG702" s="32"/>
      <c r="AH702" s="32"/>
      <c r="AI702" s="32"/>
      <c r="AJ702" s="32"/>
      <c r="AK702" s="32"/>
    </row>
    <row r="703" spans="2:37" ht="12.75" customHeight="1"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F703" s="32"/>
      <c r="AG703" s="32"/>
      <c r="AH703" s="32"/>
      <c r="AI703" s="32"/>
      <c r="AJ703" s="32"/>
      <c r="AK703" s="32"/>
    </row>
    <row r="704" spans="2:37" ht="12.75" customHeight="1"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F704" s="32"/>
      <c r="AG704" s="32"/>
      <c r="AH704" s="32"/>
      <c r="AI704" s="32"/>
      <c r="AJ704" s="32"/>
      <c r="AK704" s="32"/>
    </row>
    <row r="705" spans="2:37" ht="12.75" customHeight="1"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F705" s="32"/>
      <c r="AG705" s="32"/>
      <c r="AH705" s="32"/>
      <c r="AI705" s="32"/>
      <c r="AJ705" s="32"/>
      <c r="AK705" s="32"/>
    </row>
    <row r="706" spans="2:37" ht="12.75" customHeight="1"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  <c r="AF706" s="32"/>
      <c r="AG706" s="32"/>
      <c r="AH706" s="32"/>
      <c r="AI706" s="32"/>
      <c r="AJ706" s="32"/>
      <c r="AK706" s="32"/>
    </row>
    <row r="707" spans="2:37" ht="12.75" customHeight="1"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F707" s="32"/>
      <c r="AG707" s="32"/>
      <c r="AH707" s="32"/>
      <c r="AI707" s="32"/>
      <c r="AJ707" s="32"/>
      <c r="AK707" s="32"/>
    </row>
    <row r="708" spans="2:37" ht="12.75" customHeight="1"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F708" s="32"/>
      <c r="AG708" s="32"/>
      <c r="AH708" s="32"/>
      <c r="AI708" s="32"/>
      <c r="AJ708" s="32"/>
      <c r="AK708" s="32"/>
    </row>
    <row r="709" spans="2:37" ht="12.75" customHeight="1"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  <c r="AF709" s="32"/>
      <c r="AG709" s="32"/>
      <c r="AH709" s="32"/>
      <c r="AI709" s="32"/>
      <c r="AJ709" s="32"/>
      <c r="AK709" s="32"/>
    </row>
    <row r="710" spans="2:37" ht="12.75" customHeight="1"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  <c r="AF710" s="32"/>
      <c r="AG710" s="32"/>
      <c r="AH710" s="32"/>
      <c r="AI710" s="32"/>
      <c r="AJ710" s="32"/>
      <c r="AK710" s="32"/>
    </row>
    <row r="711" spans="2:37" ht="12.75" customHeight="1"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  <c r="AJ711" s="32"/>
      <c r="AK711" s="32"/>
    </row>
    <row r="712" spans="2:37" ht="12.75" customHeight="1"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F712" s="32"/>
      <c r="AG712" s="32"/>
      <c r="AH712" s="32"/>
      <c r="AI712" s="32"/>
      <c r="AJ712" s="32"/>
      <c r="AK712" s="32"/>
    </row>
    <row r="713" spans="2:37" ht="12.75" customHeight="1"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  <c r="AF713" s="32"/>
      <c r="AG713" s="32"/>
      <c r="AH713" s="32"/>
      <c r="AI713" s="32"/>
      <c r="AJ713" s="32"/>
      <c r="AK713" s="32"/>
    </row>
    <row r="714" spans="2:37" ht="12.75" customHeight="1"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F714" s="32"/>
      <c r="AG714" s="32"/>
      <c r="AH714" s="32"/>
      <c r="AI714" s="32"/>
      <c r="AJ714" s="32"/>
      <c r="AK714" s="32"/>
    </row>
    <row r="715" spans="2:37" ht="12.75" customHeight="1"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F715" s="32"/>
      <c r="AG715" s="32"/>
      <c r="AH715" s="32"/>
      <c r="AI715" s="32"/>
      <c r="AJ715" s="32"/>
      <c r="AK715" s="32"/>
    </row>
    <row r="716" spans="2:37" ht="12.75" customHeight="1"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  <c r="AF716" s="32"/>
      <c r="AG716" s="32"/>
      <c r="AH716" s="32"/>
      <c r="AI716" s="32"/>
      <c r="AJ716" s="32"/>
      <c r="AK716" s="32"/>
    </row>
    <row r="717" spans="2:37" ht="12.75" customHeight="1"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  <c r="AF717" s="32"/>
      <c r="AG717" s="32"/>
      <c r="AH717" s="32"/>
      <c r="AI717" s="32"/>
      <c r="AJ717" s="32"/>
      <c r="AK717" s="32"/>
    </row>
    <row r="718" spans="2:37" ht="12.75" customHeight="1"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F718" s="32"/>
      <c r="AG718" s="32"/>
      <c r="AH718" s="32"/>
      <c r="AI718" s="32"/>
      <c r="AJ718" s="32"/>
      <c r="AK718" s="32"/>
    </row>
    <row r="719" spans="2:37" ht="12.75" customHeight="1"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  <c r="AF719" s="32"/>
      <c r="AG719" s="32"/>
      <c r="AH719" s="32"/>
      <c r="AI719" s="32"/>
      <c r="AJ719" s="32"/>
      <c r="AK719" s="32"/>
    </row>
    <row r="720" spans="2:37" ht="12.75" customHeight="1"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F720" s="32"/>
      <c r="AG720" s="32"/>
      <c r="AH720" s="32"/>
      <c r="AI720" s="32"/>
      <c r="AJ720" s="32"/>
      <c r="AK720" s="32"/>
    </row>
    <row r="721" spans="2:37" ht="12.75" customHeight="1"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  <c r="AF721" s="32"/>
      <c r="AG721" s="32"/>
      <c r="AH721" s="32"/>
      <c r="AI721" s="32"/>
      <c r="AJ721" s="32"/>
      <c r="AK721" s="32"/>
    </row>
    <row r="722" spans="2:37" ht="12.75" customHeight="1"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F722" s="32"/>
      <c r="AG722" s="32"/>
      <c r="AH722" s="32"/>
      <c r="AI722" s="32"/>
      <c r="AJ722" s="32"/>
      <c r="AK722" s="32"/>
    </row>
    <row r="723" spans="2:37" ht="12.75" customHeight="1"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  <c r="AJ723" s="32"/>
      <c r="AK723" s="32"/>
    </row>
    <row r="724" spans="2:37" ht="12.75" customHeight="1"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  <c r="AF724" s="32"/>
      <c r="AG724" s="32"/>
      <c r="AH724" s="32"/>
      <c r="AI724" s="32"/>
      <c r="AJ724" s="32"/>
      <c r="AK724" s="32"/>
    </row>
    <row r="725" spans="2:37" ht="12.75" customHeight="1"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  <c r="AF725" s="32"/>
      <c r="AG725" s="32"/>
      <c r="AH725" s="32"/>
      <c r="AI725" s="32"/>
      <c r="AJ725" s="32"/>
      <c r="AK725" s="32"/>
    </row>
    <row r="726" spans="2:37" ht="12.75" customHeight="1"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  <c r="AJ726" s="32"/>
      <c r="AK726" s="32"/>
    </row>
    <row r="727" spans="2:37" ht="12.75" customHeight="1"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  <c r="AF727" s="32"/>
      <c r="AG727" s="32"/>
      <c r="AH727" s="32"/>
      <c r="AI727" s="32"/>
      <c r="AJ727" s="32"/>
      <c r="AK727" s="32"/>
    </row>
    <row r="728" spans="2:37" ht="12.75" customHeight="1"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F728" s="32"/>
      <c r="AG728" s="32"/>
      <c r="AH728" s="32"/>
      <c r="AI728" s="32"/>
      <c r="AJ728" s="32"/>
      <c r="AK728" s="32"/>
    </row>
    <row r="729" spans="2:37" ht="12.75" customHeight="1"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  <c r="AF729" s="32"/>
      <c r="AG729" s="32"/>
      <c r="AH729" s="32"/>
      <c r="AI729" s="32"/>
      <c r="AJ729" s="32"/>
      <c r="AK729" s="32"/>
    </row>
    <row r="730" spans="2:37" ht="12.75" customHeight="1"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  <c r="AJ730" s="32"/>
      <c r="AK730" s="32"/>
    </row>
    <row r="731" spans="2:37" ht="12.75" customHeight="1"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F731" s="32"/>
      <c r="AG731" s="32"/>
      <c r="AH731" s="32"/>
      <c r="AI731" s="32"/>
      <c r="AJ731" s="32"/>
      <c r="AK731" s="32"/>
    </row>
    <row r="732" spans="2:37" ht="12.75" customHeight="1"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  <c r="AF732" s="32"/>
      <c r="AG732" s="32"/>
      <c r="AH732" s="32"/>
      <c r="AI732" s="32"/>
      <c r="AJ732" s="32"/>
      <c r="AK732" s="32"/>
    </row>
    <row r="733" spans="2:37" ht="12.75" customHeight="1"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F733" s="32"/>
      <c r="AG733" s="32"/>
      <c r="AH733" s="32"/>
      <c r="AI733" s="32"/>
      <c r="AJ733" s="32"/>
      <c r="AK733" s="32"/>
    </row>
    <row r="734" spans="2:37" ht="12.75" customHeight="1"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F734" s="32"/>
      <c r="AG734" s="32"/>
      <c r="AH734" s="32"/>
      <c r="AI734" s="32"/>
      <c r="AJ734" s="32"/>
      <c r="AK734" s="32"/>
    </row>
    <row r="735" spans="2:37" ht="12.75" customHeight="1"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  <c r="AF735" s="32"/>
      <c r="AG735" s="32"/>
      <c r="AH735" s="32"/>
      <c r="AI735" s="32"/>
      <c r="AJ735" s="32"/>
      <c r="AK735" s="32"/>
    </row>
    <row r="736" spans="2:37" ht="12.75" customHeight="1"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F736" s="32"/>
      <c r="AG736" s="32"/>
      <c r="AH736" s="32"/>
      <c r="AI736" s="32"/>
      <c r="AJ736" s="32"/>
      <c r="AK736" s="32"/>
    </row>
    <row r="737" spans="2:37" ht="12.75" customHeight="1"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F737" s="32"/>
      <c r="AG737" s="32"/>
      <c r="AH737" s="32"/>
      <c r="AI737" s="32"/>
      <c r="AJ737" s="32"/>
      <c r="AK737" s="32"/>
    </row>
    <row r="738" spans="2:37" ht="12.75" customHeight="1"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  <c r="AF738" s="32"/>
      <c r="AG738" s="32"/>
      <c r="AH738" s="32"/>
      <c r="AI738" s="32"/>
      <c r="AJ738" s="32"/>
      <c r="AK738" s="32"/>
    </row>
    <row r="739" spans="2:37" ht="12.75" customHeight="1"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  <c r="AF739" s="32"/>
      <c r="AG739" s="32"/>
      <c r="AH739" s="32"/>
      <c r="AI739" s="32"/>
      <c r="AJ739" s="32"/>
      <c r="AK739" s="32"/>
    </row>
    <row r="740" spans="2:37" ht="12.75" customHeight="1"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  <c r="AF740" s="32"/>
      <c r="AG740" s="32"/>
      <c r="AH740" s="32"/>
      <c r="AI740" s="32"/>
      <c r="AJ740" s="32"/>
      <c r="AK740" s="32"/>
    </row>
    <row r="741" spans="2:37" ht="12.75" customHeight="1"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F741" s="32"/>
      <c r="AG741" s="32"/>
      <c r="AH741" s="32"/>
      <c r="AI741" s="32"/>
      <c r="AJ741" s="32"/>
      <c r="AK741" s="32"/>
    </row>
    <row r="742" spans="2:37" ht="12.75" customHeight="1"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F742" s="32"/>
      <c r="AG742" s="32"/>
      <c r="AH742" s="32"/>
      <c r="AI742" s="32"/>
      <c r="AJ742" s="32"/>
      <c r="AK742" s="32"/>
    </row>
    <row r="743" spans="2:37" ht="12.75" customHeight="1"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  <c r="AF743" s="32"/>
      <c r="AG743" s="32"/>
      <c r="AH743" s="32"/>
      <c r="AI743" s="32"/>
      <c r="AJ743" s="32"/>
      <c r="AK743" s="32"/>
    </row>
    <row r="744" spans="2:37" ht="12.75" customHeight="1"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F744" s="32"/>
      <c r="AG744" s="32"/>
      <c r="AH744" s="32"/>
      <c r="AI744" s="32"/>
      <c r="AJ744" s="32"/>
      <c r="AK744" s="32"/>
    </row>
    <row r="745" spans="2:37" ht="12.75" customHeight="1"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F745" s="32"/>
      <c r="AG745" s="32"/>
      <c r="AH745" s="32"/>
      <c r="AI745" s="32"/>
      <c r="AJ745" s="32"/>
      <c r="AK745" s="32"/>
    </row>
    <row r="746" spans="2:37" ht="12.75" customHeight="1"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  <c r="AF746" s="32"/>
      <c r="AG746" s="32"/>
      <c r="AH746" s="32"/>
      <c r="AI746" s="32"/>
      <c r="AJ746" s="32"/>
      <c r="AK746" s="32"/>
    </row>
    <row r="747" spans="2:37" ht="12.75" customHeight="1"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F747" s="32"/>
      <c r="AG747" s="32"/>
      <c r="AH747" s="32"/>
      <c r="AI747" s="32"/>
      <c r="AJ747" s="32"/>
      <c r="AK747" s="32"/>
    </row>
    <row r="748" spans="2:37" ht="12.75" customHeight="1"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  <c r="AF748" s="32"/>
      <c r="AG748" s="32"/>
      <c r="AH748" s="32"/>
      <c r="AI748" s="32"/>
      <c r="AJ748" s="32"/>
      <c r="AK748" s="32"/>
    </row>
    <row r="749" spans="2:37" ht="12.75" customHeight="1"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  <c r="AF749" s="32"/>
      <c r="AG749" s="32"/>
      <c r="AH749" s="32"/>
      <c r="AI749" s="32"/>
      <c r="AJ749" s="32"/>
      <c r="AK749" s="32"/>
    </row>
    <row r="750" spans="2:37" ht="12.75" customHeight="1"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F750" s="32"/>
      <c r="AG750" s="32"/>
      <c r="AH750" s="32"/>
      <c r="AI750" s="32"/>
      <c r="AJ750" s="32"/>
      <c r="AK750" s="32"/>
    </row>
    <row r="751" spans="2:37" ht="12.75" customHeight="1"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F751" s="32"/>
      <c r="AG751" s="32"/>
      <c r="AH751" s="32"/>
      <c r="AI751" s="32"/>
      <c r="AJ751" s="32"/>
      <c r="AK751" s="32"/>
    </row>
    <row r="752" spans="2:37" ht="12.75" customHeight="1"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  <c r="AF752" s="32"/>
      <c r="AG752" s="32"/>
      <c r="AH752" s="32"/>
      <c r="AI752" s="32"/>
      <c r="AJ752" s="32"/>
      <c r="AK752" s="32"/>
    </row>
    <row r="753" spans="2:37" ht="12.75" customHeight="1"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32"/>
      <c r="AH753" s="32"/>
      <c r="AI753" s="32"/>
      <c r="AJ753" s="32"/>
      <c r="AK753" s="32"/>
    </row>
    <row r="754" spans="2:37" ht="12.75" customHeight="1"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  <c r="AJ754" s="32"/>
      <c r="AK754" s="32"/>
    </row>
    <row r="755" spans="2:37" ht="12.75" customHeight="1"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  <c r="AF755" s="32"/>
      <c r="AG755" s="32"/>
      <c r="AH755" s="32"/>
      <c r="AI755" s="32"/>
      <c r="AJ755" s="32"/>
      <c r="AK755" s="32"/>
    </row>
    <row r="756" spans="2:37" ht="12.75" customHeight="1"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  <c r="AF756" s="32"/>
      <c r="AG756" s="32"/>
      <c r="AH756" s="32"/>
      <c r="AI756" s="32"/>
      <c r="AJ756" s="32"/>
      <c r="AK756" s="32"/>
    </row>
    <row r="757" spans="2:37" ht="12.75" customHeight="1"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F757" s="32"/>
      <c r="AG757" s="32"/>
      <c r="AH757" s="32"/>
      <c r="AI757" s="32"/>
      <c r="AJ757" s="32"/>
      <c r="AK757" s="32"/>
    </row>
    <row r="758" spans="2:37" ht="12.75" customHeight="1"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F758" s="32"/>
      <c r="AG758" s="32"/>
      <c r="AH758" s="32"/>
      <c r="AI758" s="32"/>
      <c r="AJ758" s="32"/>
      <c r="AK758" s="32"/>
    </row>
    <row r="759" spans="2:37" ht="12.75" customHeight="1"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F759" s="32"/>
      <c r="AG759" s="32"/>
      <c r="AH759" s="32"/>
      <c r="AI759" s="32"/>
      <c r="AJ759" s="32"/>
      <c r="AK759" s="32"/>
    </row>
    <row r="760" spans="2:37" ht="12.75" customHeight="1"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F760" s="32"/>
      <c r="AG760" s="32"/>
      <c r="AH760" s="32"/>
      <c r="AI760" s="32"/>
      <c r="AJ760" s="32"/>
      <c r="AK760" s="32"/>
    </row>
    <row r="761" spans="2:37" ht="12.75" customHeight="1"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F761" s="32"/>
      <c r="AG761" s="32"/>
      <c r="AH761" s="32"/>
      <c r="AI761" s="32"/>
      <c r="AJ761" s="32"/>
      <c r="AK761" s="32"/>
    </row>
    <row r="762" spans="2:37" ht="12.75" customHeight="1"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F762" s="32"/>
      <c r="AG762" s="32"/>
      <c r="AH762" s="32"/>
      <c r="AI762" s="32"/>
      <c r="AJ762" s="32"/>
      <c r="AK762" s="32"/>
    </row>
    <row r="763" spans="2:37" ht="12.75" customHeight="1"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  <c r="AF763" s="32"/>
      <c r="AG763" s="32"/>
      <c r="AH763" s="32"/>
      <c r="AI763" s="32"/>
      <c r="AJ763" s="32"/>
      <c r="AK763" s="32"/>
    </row>
    <row r="764" spans="2:37" ht="12.75" customHeight="1"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F764" s="32"/>
      <c r="AG764" s="32"/>
      <c r="AH764" s="32"/>
      <c r="AI764" s="32"/>
      <c r="AJ764" s="32"/>
      <c r="AK764" s="32"/>
    </row>
    <row r="765" spans="2:37" ht="12.75" customHeight="1"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  <c r="AF765" s="32"/>
      <c r="AG765" s="32"/>
      <c r="AH765" s="32"/>
      <c r="AI765" s="32"/>
      <c r="AJ765" s="32"/>
      <c r="AK765" s="32"/>
    </row>
    <row r="766" spans="2:37" ht="12.75" customHeight="1"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  <c r="AF766" s="32"/>
      <c r="AG766" s="32"/>
      <c r="AH766" s="32"/>
      <c r="AI766" s="32"/>
      <c r="AJ766" s="32"/>
      <c r="AK766" s="32"/>
    </row>
    <row r="767" spans="2:37" ht="12.75" customHeight="1"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  <c r="AF767" s="32"/>
      <c r="AG767" s="32"/>
      <c r="AH767" s="32"/>
      <c r="AI767" s="32"/>
      <c r="AJ767" s="32"/>
      <c r="AK767" s="32"/>
    </row>
    <row r="768" spans="2:37" ht="12.75" customHeight="1"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  <c r="AF768" s="32"/>
      <c r="AG768" s="32"/>
      <c r="AH768" s="32"/>
      <c r="AI768" s="32"/>
      <c r="AJ768" s="32"/>
      <c r="AK768" s="32"/>
    </row>
    <row r="769" spans="2:37" ht="12.75" customHeight="1"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F769" s="32"/>
      <c r="AG769" s="32"/>
      <c r="AH769" s="32"/>
      <c r="AI769" s="32"/>
      <c r="AJ769" s="32"/>
      <c r="AK769" s="32"/>
    </row>
    <row r="770" spans="2:37" ht="12.75" customHeight="1"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32"/>
      <c r="AH770" s="32"/>
      <c r="AI770" s="32"/>
      <c r="AJ770" s="32"/>
      <c r="AK770" s="32"/>
    </row>
    <row r="771" spans="2:37" ht="12.75" customHeight="1"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F771" s="32"/>
      <c r="AG771" s="32"/>
      <c r="AH771" s="32"/>
      <c r="AI771" s="32"/>
      <c r="AJ771" s="32"/>
      <c r="AK771" s="32"/>
    </row>
    <row r="772" spans="2:37" ht="12.75" customHeight="1"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  <c r="AF772" s="32"/>
      <c r="AG772" s="32"/>
      <c r="AH772" s="32"/>
      <c r="AI772" s="32"/>
      <c r="AJ772" s="32"/>
      <c r="AK772" s="32"/>
    </row>
    <row r="773" spans="2:37" ht="12.75" customHeight="1"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  <c r="AJ773" s="32"/>
      <c r="AK773" s="32"/>
    </row>
    <row r="774" spans="2:37" ht="12.75" customHeight="1"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  <c r="AF774" s="32"/>
      <c r="AG774" s="32"/>
      <c r="AH774" s="32"/>
      <c r="AI774" s="32"/>
      <c r="AJ774" s="32"/>
      <c r="AK774" s="32"/>
    </row>
    <row r="775" spans="2:37" ht="12.75" customHeight="1"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F775" s="32"/>
      <c r="AG775" s="32"/>
      <c r="AH775" s="32"/>
      <c r="AI775" s="32"/>
      <c r="AJ775" s="32"/>
      <c r="AK775" s="32"/>
    </row>
    <row r="776" spans="2:37" ht="12.75" customHeight="1"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F776" s="32"/>
      <c r="AG776" s="32"/>
      <c r="AH776" s="32"/>
      <c r="AI776" s="32"/>
      <c r="AJ776" s="32"/>
      <c r="AK776" s="32"/>
    </row>
    <row r="777" spans="2:37" ht="12.75" customHeight="1"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F777" s="32"/>
      <c r="AG777" s="32"/>
      <c r="AH777" s="32"/>
      <c r="AI777" s="32"/>
      <c r="AJ777" s="32"/>
      <c r="AK777" s="32"/>
    </row>
    <row r="778" spans="2:37" ht="12.75" customHeight="1"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  <c r="AF778" s="32"/>
      <c r="AG778" s="32"/>
      <c r="AH778" s="32"/>
      <c r="AI778" s="32"/>
      <c r="AJ778" s="32"/>
      <c r="AK778" s="32"/>
    </row>
    <row r="779" spans="2:37" ht="12.75" customHeight="1"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F779" s="32"/>
      <c r="AG779" s="32"/>
      <c r="AH779" s="32"/>
      <c r="AI779" s="32"/>
      <c r="AJ779" s="32"/>
      <c r="AK779" s="32"/>
    </row>
    <row r="780" spans="2:37" ht="12.75" customHeight="1"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F780" s="32"/>
      <c r="AG780" s="32"/>
      <c r="AH780" s="32"/>
      <c r="AI780" s="32"/>
      <c r="AJ780" s="32"/>
      <c r="AK780" s="32"/>
    </row>
    <row r="781" spans="2:37" ht="12.75" customHeight="1"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  <c r="AJ781" s="32"/>
      <c r="AK781" s="32"/>
    </row>
    <row r="782" spans="2:37" ht="12.75" customHeight="1"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  <c r="AF782" s="32"/>
      <c r="AG782" s="32"/>
      <c r="AH782" s="32"/>
      <c r="AI782" s="32"/>
      <c r="AJ782" s="32"/>
      <c r="AK782" s="32"/>
    </row>
    <row r="783" spans="2:37" ht="12.75" customHeight="1"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F783" s="32"/>
      <c r="AG783" s="32"/>
      <c r="AH783" s="32"/>
      <c r="AI783" s="32"/>
      <c r="AJ783" s="32"/>
      <c r="AK783" s="32"/>
    </row>
    <row r="784" spans="2:37" ht="12.75" customHeight="1"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F784" s="32"/>
      <c r="AG784" s="32"/>
      <c r="AH784" s="32"/>
      <c r="AI784" s="32"/>
      <c r="AJ784" s="32"/>
      <c r="AK784" s="32"/>
    </row>
    <row r="785" spans="2:37" ht="12.75" customHeight="1"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F785" s="32"/>
      <c r="AG785" s="32"/>
      <c r="AH785" s="32"/>
      <c r="AI785" s="32"/>
      <c r="AJ785" s="32"/>
      <c r="AK785" s="32"/>
    </row>
    <row r="786" spans="2:37" ht="12.75" customHeight="1"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  <c r="AF786" s="32"/>
      <c r="AG786" s="32"/>
      <c r="AH786" s="32"/>
      <c r="AI786" s="32"/>
      <c r="AJ786" s="32"/>
      <c r="AK786" s="32"/>
    </row>
    <row r="787" spans="2:37" ht="12.75" customHeight="1"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F787" s="32"/>
      <c r="AG787" s="32"/>
      <c r="AH787" s="32"/>
      <c r="AI787" s="32"/>
      <c r="AJ787" s="32"/>
      <c r="AK787" s="32"/>
    </row>
    <row r="788" spans="2:37" ht="12.75" customHeight="1"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F788" s="32"/>
      <c r="AG788" s="32"/>
      <c r="AH788" s="32"/>
      <c r="AI788" s="32"/>
      <c r="AJ788" s="32"/>
      <c r="AK788" s="32"/>
    </row>
    <row r="789" spans="2:37" ht="12.75" customHeight="1"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  <c r="AF789" s="32"/>
      <c r="AG789" s="32"/>
      <c r="AH789" s="32"/>
      <c r="AI789" s="32"/>
      <c r="AJ789" s="32"/>
      <c r="AK789" s="32"/>
    </row>
    <row r="790" spans="2:37" ht="12.75" customHeight="1"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F790" s="32"/>
      <c r="AG790" s="32"/>
      <c r="AH790" s="32"/>
      <c r="AI790" s="32"/>
      <c r="AJ790" s="32"/>
      <c r="AK790" s="32"/>
    </row>
    <row r="791" spans="2:37" ht="12.75" customHeight="1"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  <c r="AF791" s="32"/>
      <c r="AG791" s="32"/>
      <c r="AH791" s="32"/>
      <c r="AI791" s="32"/>
      <c r="AJ791" s="32"/>
      <c r="AK791" s="32"/>
    </row>
    <row r="792" spans="2:37" ht="12.75" customHeight="1"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  <c r="AJ792" s="32"/>
      <c r="AK792" s="32"/>
    </row>
    <row r="793" spans="2:37" ht="12.75" customHeight="1"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  <c r="AF793" s="32"/>
      <c r="AG793" s="32"/>
      <c r="AH793" s="32"/>
      <c r="AI793" s="32"/>
      <c r="AJ793" s="32"/>
      <c r="AK793" s="32"/>
    </row>
    <row r="794" spans="2:37" ht="12.75" customHeight="1"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F794" s="32"/>
      <c r="AG794" s="32"/>
      <c r="AH794" s="32"/>
      <c r="AI794" s="32"/>
      <c r="AJ794" s="32"/>
      <c r="AK794" s="32"/>
    </row>
    <row r="795" spans="2:37" ht="12.75" customHeight="1"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F795" s="32"/>
      <c r="AG795" s="32"/>
      <c r="AH795" s="32"/>
      <c r="AI795" s="32"/>
      <c r="AJ795" s="32"/>
      <c r="AK795" s="32"/>
    </row>
    <row r="796" spans="2:37" ht="12.75" customHeight="1"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F796" s="32"/>
      <c r="AG796" s="32"/>
      <c r="AH796" s="32"/>
      <c r="AI796" s="32"/>
      <c r="AJ796" s="32"/>
      <c r="AK796" s="32"/>
    </row>
    <row r="797" spans="2:37" ht="12.75" customHeight="1"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F797" s="32"/>
      <c r="AG797" s="32"/>
      <c r="AH797" s="32"/>
      <c r="AI797" s="32"/>
      <c r="AJ797" s="32"/>
      <c r="AK797" s="32"/>
    </row>
    <row r="798" spans="2:37" ht="12.75" customHeight="1"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F798" s="32"/>
      <c r="AG798" s="32"/>
      <c r="AH798" s="32"/>
      <c r="AI798" s="32"/>
      <c r="AJ798" s="32"/>
      <c r="AK798" s="32"/>
    </row>
    <row r="799" spans="2:37" ht="12.75" customHeight="1"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F799" s="32"/>
      <c r="AG799" s="32"/>
      <c r="AH799" s="32"/>
      <c r="AI799" s="32"/>
      <c r="AJ799" s="32"/>
      <c r="AK799" s="32"/>
    </row>
    <row r="800" spans="2:37" ht="12.75" customHeight="1"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F800" s="32"/>
      <c r="AG800" s="32"/>
      <c r="AH800" s="32"/>
      <c r="AI800" s="32"/>
      <c r="AJ800" s="32"/>
      <c r="AK800" s="32"/>
    </row>
    <row r="801" spans="2:37" ht="12.75" customHeight="1"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F801" s="32"/>
      <c r="AG801" s="32"/>
      <c r="AH801" s="32"/>
      <c r="AI801" s="32"/>
      <c r="AJ801" s="32"/>
      <c r="AK801" s="32"/>
    </row>
    <row r="802" spans="2:37" ht="12.75" customHeight="1"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  <c r="AF802" s="32"/>
      <c r="AG802" s="32"/>
      <c r="AH802" s="32"/>
      <c r="AI802" s="32"/>
      <c r="AJ802" s="32"/>
      <c r="AK802" s="32"/>
    </row>
    <row r="803" spans="2:37" ht="12.75" customHeight="1"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32"/>
      <c r="AH803" s="32"/>
      <c r="AI803" s="32"/>
      <c r="AJ803" s="32"/>
      <c r="AK803" s="32"/>
    </row>
    <row r="804" spans="2:37" ht="12.75" customHeight="1"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  <c r="AF804" s="32"/>
      <c r="AG804" s="32"/>
      <c r="AH804" s="32"/>
      <c r="AI804" s="32"/>
      <c r="AJ804" s="32"/>
      <c r="AK804" s="32"/>
    </row>
    <row r="805" spans="2:37" ht="12.75" customHeight="1"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F805" s="32"/>
      <c r="AG805" s="32"/>
      <c r="AH805" s="32"/>
      <c r="AI805" s="32"/>
      <c r="AJ805" s="32"/>
      <c r="AK805" s="32"/>
    </row>
    <row r="806" spans="2:37" ht="12.75" customHeight="1"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F806" s="32"/>
      <c r="AG806" s="32"/>
      <c r="AH806" s="32"/>
      <c r="AI806" s="32"/>
      <c r="AJ806" s="32"/>
      <c r="AK806" s="32"/>
    </row>
    <row r="807" spans="2:37" ht="12.75" customHeight="1"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F807" s="32"/>
      <c r="AG807" s="32"/>
      <c r="AH807" s="32"/>
      <c r="AI807" s="32"/>
      <c r="AJ807" s="32"/>
      <c r="AK807" s="32"/>
    </row>
    <row r="808" spans="2:37" ht="12.75" customHeight="1"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F808" s="32"/>
      <c r="AG808" s="32"/>
      <c r="AH808" s="32"/>
      <c r="AI808" s="32"/>
      <c r="AJ808" s="32"/>
      <c r="AK808" s="32"/>
    </row>
    <row r="809" spans="2:37" ht="12.75" customHeight="1"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  <c r="AF809" s="32"/>
      <c r="AG809" s="32"/>
      <c r="AH809" s="32"/>
      <c r="AI809" s="32"/>
      <c r="AJ809" s="32"/>
      <c r="AK809" s="32"/>
    </row>
    <row r="810" spans="2:37" ht="12.75" customHeight="1"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F810" s="32"/>
      <c r="AG810" s="32"/>
      <c r="AH810" s="32"/>
      <c r="AI810" s="32"/>
      <c r="AJ810" s="32"/>
      <c r="AK810" s="32"/>
    </row>
    <row r="811" spans="2:37" ht="12.75" customHeight="1"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  <c r="AF811" s="32"/>
      <c r="AG811" s="32"/>
      <c r="AH811" s="32"/>
      <c r="AI811" s="32"/>
      <c r="AJ811" s="32"/>
      <c r="AK811" s="32"/>
    </row>
    <row r="812" spans="2:37" ht="12.75" customHeight="1"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F812" s="32"/>
      <c r="AG812" s="32"/>
      <c r="AH812" s="32"/>
      <c r="AI812" s="32"/>
      <c r="AJ812" s="32"/>
      <c r="AK812" s="32"/>
    </row>
    <row r="813" spans="2:37" ht="12.75" customHeight="1"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F813" s="32"/>
      <c r="AG813" s="32"/>
      <c r="AH813" s="32"/>
      <c r="AI813" s="32"/>
      <c r="AJ813" s="32"/>
      <c r="AK813" s="32"/>
    </row>
    <row r="814" spans="2:37" ht="12.75" customHeight="1"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  <c r="AF814" s="32"/>
      <c r="AG814" s="32"/>
      <c r="AH814" s="32"/>
      <c r="AI814" s="32"/>
      <c r="AJ814" s="32"/>
      <c r="AK814" s="32"/>
    </row>
    <row r="815" spans="2:37" ht="12.75" customHeight="1"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  <c r="AF815" s="32"/>
      <c r="AG815" s="32"/>
      <c r="AH815" s="32"/>
      <c r="AI815" s="32"/>
      <c r="AJ815" s="32"/>
      <c r="AK815" s="32"/>
    </row>
    <row r="816" spans="2:37" ht="12.75" customHeight="1"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F816" s="32"/>
      <c r="AG816" s="32"/>
      <c r="AH816" s="32"/>
      <c r="AI816" s="32"/>
      <c r="AJ816" s="32"/>
      <c r="AK816" s="32"/>
    </row>
    <row r="817" spans="2:37" ht="12.75" customHeight="1"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  <c r="AJ817" s="32"/>
      <c r="AK817" s="32"/>
    </row>
    <row r="818" spans="2:37" ht="12.75" customHeight="1"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F818" s="32"/>
      <c r="AG818" s="32"/>
      <c r="AH818" s="32"/>
      <c r="AI818" s="32"/>
      <c r="AJ818" s="32"/>
      <c r="AK818" s="32"/>
    </row>
    <row r="819" spans="2:37" ht="12.75" customHeight="1"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F819" s="32"/>
      <c r="AG819" s="32"/>
      <c r="AH819" s="32"/>
      <c r="AI819" s="32"/>
      <c r="AJ819" s="32"/>
      <c r="AK819" s="32"/>
    </row>
    <row r="820" spans="2:37" ht="12.75" customHeight="1"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  <c r="AJ820" s="32"/>
      <c r="AK820" s="32"/>
    </row>
    <row r="821" spans="2:37" ht="12.75" customHeight="1"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  <c r="AF821" s="32"/>
      <c r="AG821" s="32"/>
      <c r="AH821" s="32"/>
      <c r="AI821" s="32"/>
      <c r="AJ821" s="32"/>
      <c r="AK821" s="32"/>
    </row>
    <row r="822" spans="2:37" ht="12.75" customHeight="1"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  <c r="AF822" s="32"/>
      <c r="AG822" s="32"/>
      <c r="AH822" s="32"/>
      <c r="AI822" s="32"/>
      <c r="AJ822" s="32"/>
      <c r="AK822" s="32"/>
    </row>
    <row r="823" spans="2:37" ht="12.75" customHeight="1"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32"/>
      <c r="AH823" s="32"/>
      <c r="AI823" s="32"/>
      <c r="AJ823" s="32"/>
      <c r="AK823" s="32"/>
    </row>
    <row r="824" spans="2:37" ht="12.75" customHeight="1"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</row>
    <row r="825" spans="2:37" ht="12.75" customHeight="1"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  <c r="AJ825" s="32"/>
      <c r="AK825" s="32"/>
    </row>
    <row r="826" spans="2:37" ht="12.75" customHeight="1"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F826" s="32"/>
      <c r="AG826" s="32"/>
      <c r="AH826" s="32"/>
      <c r="AI826" s="32"/>
      <c r="AJ826" s="32"/>
      <c r="AK826" s="32"/>
    </row>
    <row r="827" spans="2:37" ht="12.75" customHeight="1"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  <c r="AJ827" s="32"/>
      <c r="AK827" s="32"/>
    </row>
    <row r="828" spans="2:37" ht="12.75" customHeight="1"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  <c r="AJ828" s="32"/>
      <c r="AK828" s="32"/>
    </row>
    <row r="829" spans="2:37" ht="12.75" customHeight="1"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F829" s="32"/>
      <c r="AG829" s="32"/>
      <c r="AH829" s="32"/>
      <c r="AI829" s="32"/>
      <c r="AJ829" s="32"/>
      <c r="AK829" s="32"/>
    </row>
    <row r="830" spans="2:37" ht="12.75" customHeight="1"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  <c r="AF830" s="32"/>
      <c r="AG830" s="32"/>
      <c r="AH830" s="32"/>
      <c r="AI830" s="32"/>
      <c r="AJ830" s="32"/>
      <c r="AK830" s="32"/>
    </row>
    <row r="831" spans="2:37" ht="12.75" customHeight="1"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F831" s="32"/>
      <c r="AG831" s="32"/>
      <c r="AH831" s="32"/>
      <c r="AI831" s="32"/>
      <c r="AJ831" s="32"/>
      <c r="AK831" s="32"/>
    </row>
    <row r="832" spans="2:37" ht="12.75" customHeight="1"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F832" s="32"/>
      <c r="AG832" s="32"/>
      <c r="AH832" s="32"/>
      <c r="AI832" s="32"/>
      <c r="AJ832" s="32"/>
      <c r="AK832" s="32"/>
    </row>
    <row r="833" spans="2:37" ht="12.75" customHeight="1"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  <c r="AF833" s="32"/>
      <c r="AG833" s="32"/>
      <c r="AH833" s="32"/>
      <c r="AI833" s="32"/>
      <c r="AJ833" s="32"/>
      <c r="AK833" s="32"/>
    </row>
    <row r="834" spans="2:37" ht="12.75" customHeight="1"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F834" s="32"/>
      <c r="AG834" s="32"/>
      <c r="AH834" s="32"/>
      <c r="AI834" s="32"/>
      <c r="AJ834" s="32"/>
      <c r="AK834" s="32"/>
    </row>
    <row r="835" spans="2:37" ht="12.75" customHeight="1"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F835" s="32"/>
      <c r="AG835" s="32"/>
      <c r="AH835" s="32"/>
      <c r="AI835" s="32"/>
      <c r="AJ835" s="32"/>
      <c r="AK835" s="32"/>
    </row>
    <row r="836" spans="2:37" ht="12.75" customHeight="1"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F836" s="32"/>
      <c r="AG836" s="32"/>
      <c r="AH836" s="32"/>
      <c r="AI836" s="32"/>
      <c r="AJ836" s="32"/>
      <c r="AK836" s="32"/>
    </row>
    <row r="837" spans="2:37" ht="12.75" customHeight="1"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F837" s="32"/>
      <c r="AG837" s="32"/>
      <c r="AH837" s="32"/>
      <c r="AI837" s="32"/>
      <c r="AJ837" s="32"/>
      <c r="AK837" s="32"/>
    </row>
    <row r="838" spans="2:37" ht="12.75" customHeight="1"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F838" s="32"/>
      <c r="AG838" s="32"/>
      <c r="AH838" s="32"/>
      <c r="AI838" s="32"/>
      <c r="AJ838" s="32"/>
      <c r="AK838" s="32"/>
    </row>
    <row r="839" spans="2:37" ht="12.75" customHeight="1"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F839" s="32"/>
      <c r="AG839" s="32"/>
      <c r="AH839" s="32"/>
      <c r="AI839" s="32"/>
      <c r="AJ839" s="32"/>
      <c r="AK839" s="32"/>
    </row>
    <row r="840" spans="2:37" ht="12.75" customHeight="1"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  <c r="AF840" s="32"/>
      <c r="AG840" s="32"/>
      <c r="AH840" s="32"/>
      <c r="AI840" s="32"/>
      <c r="AJ840" s="32"/>
      <c r="AK840" s="32"/>
    </row>
    <row r="841" spans="2:37" ht="12.75" customHeight="1"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F841" s="32"/>
      <c r="AG841" s="32"/>
      <c r="AH841" s="32"/>
      <c r="AI841" s="32"/>
      <c r="AJ841" s="32"/>
      <c r="AK841" s="32"/>
    </row>
    <row r="842" spans="2:37" ht="12.75" customHeight="1"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  <c r="AF842" s="32"/>
      <c r="AG842" s="32"/>
      <c r="AH842" s="32"/>
      <c r="AI842" s="32"/>
      <c r="AJ842" s="32"/>
      <c r="AK842" s="32"/>
    </row>
    <row r="843" spans="2:37" ht="12.75" customHeight="1"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  <c r="AF843" s="32"/>
      <c r="AG843" s="32"/>
      <c r="AH843" s="32"/>
      <c r="AI843" s="32"/>
      <c r="AJ843" s="32"/>
      <c r="AK843" s="32"/>
    </row>
    <row r="844" spans="2:37" ht="12.75" customHeight="1"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F844" s="32"/>
      <c r="AG844" s="32"/>
      <c r="AH844" s="32"/>
      <c r="AI844" s="32"/>
      <c r="AJ844" s="32"/>
      <c r="AK844" s="32"/>
    </row>
    <row r="845" spans="2:37" ht="12.75" customHeight="1"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F845" s="32"/>
      <c r="AG845" s="32"/>
      <c r="AH845" s="32"/>
      <c r="AI845" s="32"/>
      <c r="AJ845" s="32"/>
      <c r="AK845" s="32"/>
    </row>
    <row r="846" spans="2:37" ht="12.75" customHeight="1"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  <c r="AF846" s="32"/>
      <c r="AG846" s="32"/>
      <c r="AH846" s="32"/>
      <c r="AI846" s="32"/>
      <c r="AJ846" s="32"/>
      <c r="AK846" s="32"/>
    </row>
    <row r="847" spans="2:37" ht="12.75" customHeight="1"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F847" s="32"/>
      <c r="AG847" s="32"/>
      <c r="AH847" s="32"/>
      <c r="AI847" s="32"/>
      <c r="AJ847" s="32"/>
      <c r="AK847" s="32"/>
    </row>
    <row r="848" spans="2:37" ht="12.75" customHeight="1"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F848" s="32"/>
      <c r="AG848" s="32"/>
      <c r="AH848" s="32"/>
      <c r="AI848" s="32"/>
      <c r="AJ848" s="32"/>
      <c r="AK848" s="32"/>
    </row>
    <row r="849" spans="2:37" ht="12.75" customHeight="1"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F849" s="32"/>
      <c r="AG849" s="32"/>
      <c r="AH849" s="32"/>
      <c r="AI849" s="32"/>
      <c r="AJ849" s="32"/>
      <c r="AK849" s="32"/>
    </row>
    <row r="850" spans="2:37" ht="12.75" customHeight="1"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  <c r="AF850" s="32"/>
      <c r="AG850" s="32"/>
      <c r="AH850" s="32"/>
      <c r="AI850" s="32"/>
      <c r="AJ850" s="32"/>
      <c r="AK850" s="32"/>
    </row>
    <row r="851" spans="2:37" ht="12.75" customHeight="1"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F851" s="32"/>
      <c r="AG851" s="32"/>
      <c r="AH851" s="32"/>
      <c r="AI851" s="32"/>
      <c r="AJ851" s="32"/>
      <c r="AK851" s="32"/>
    </row>
    <row r="852" spans="2:37" ht="12.75" customHeight="1"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F852" s="32"/>
      <c r="AG852" s="32"/>
      <c r="AH852" s="32"/>
      <c r="AI852" s="32"/>
      <c r="AJ852" s="32"/>
      <c r="AK852" s="32"/>
    </row>
    <row r="853" spans="2:37" ht="12.75" customHeight="1"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F853" s="32"/>
      <c r="AG853" s="32"/>
      <c r="AH853" s="32"/>
      <c r="AI853" s="32"/>
      <c r="AJ853" s="32"/>
      <c r="AK853" s="32"/>
    </row>
    <row r="854" spans="2:37" ht="12.75" customHeight="1"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F854" s="32"/>
      <c r="AG854" s="32"/>
      <c r="AH854" s="32"/>
      <c r="AI854" s="32"/>
      <c r="AJ854" s="32"/>
      <c r="AK854" s="32"/>
    </row>
    <row r="855" spans="2:37" ht="12.75" customHeight="1"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F855" s="32"/>
      <c r="AG855" s="32"/>
      <c r="AH855" s="32"/>
      <c r="AI855" s="32"/>
      <c r="AJ855" s="32"/>
      <c r="AK855" s="32"/>
    </row>
    <row r="856" spans="2:37" ht="12.75" customHeight="1"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  <c r="AF856" s="32"/>
      <c r="AG856" s="32"/>
      <c r="AH856" s="32"/>
      <c r="AI856" s="32"/>
      <c r="AJ856" s="32"/>
      <c r="AK856" s="32"/>
    </row>
    <row r="857" spans="2:37" ht="12.75" customHeight="1"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  <c r="AF857" s="32"/>
      <c r="AG857" s="32"/>
      <c r="AH857" s="32"/>
      <c r="AI857" s="32"/>
      <c r="AJ857" s="32"/>
      <c r="AK857" s="32"/>
    </row>
    <row r="858" spans="2:37" ht="12.75" customHeight="1"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32"/>
      <c r="AH858" s="32"/>
      <c r="AI858" s="32"/>
      <c r="AJ858" s="32"/>
      <c r="AK858" s="32"/>
    </row>
    <row r="859" spans="2:37" ht="12.75" customHeight="1"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F859" s="32"/>
      <c r="AG859" s="32"/>
      <c r="AH859" s="32"/>
      <c r="AI859" s="32"/>
      <c r="AJ859" s="32"/>
      <c r="AK859" s="32"/>
    </row>
    <row r="860" spans="2:37" ht="12.75" customHeight="1"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  <c r="AF860" s="32"/>
      <c r="AG860" s="32"/>
      <c r="AH860" s="32"/>
      <c r="AI860" s="32"/>
      <c r="AJ860" s="32"/>
      <c r="AK860" s="32"/>
    </row>
    <row r="861" spans="2:37" ht="12.75" customHeight="1"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F861" s="32"/>
      <c r="AG861" s="32"/>
      <c r="AH861" s="32"/>
      <c r="AI861" s="32"/>
      <c r="AJ861" s="32"/>
      <c r="AK861" s="32"/>
    </row>
    <row r="862" spans="2:37" ht="12.75" customHeight="1"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F862" s="32"/>
      <c r="AG862" s="32"/>
      <c r="AH862" s="32"/>
      <c r="AI862" s="32"/>
      <c r="AJ862" s="32"/>
      <c r="AK862" s="32"/>
    </row>
    <row r="863" spans="2:37" ht="12.75" customHeight="1"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  <c r="AF863" s="32"/>
      <c r="AG863" s="32"/>
      <c r="AH863" s="32"/>
      <c r="AI863" s="32"/>
      <c r="AJ863" s="32"/>
      <c r="AK863" s="32"/>
    </row>
    <row r="864" spans="2:37" ht="12.75" customHeight="1"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F864" s="32"/>
      <c r="AG864" s="32"/>
      <c r="AH864" s="32"/>
      <c r="AI864" s="32"/>
      <c r="AJ864" s="32"/>
      <c r="AK864" s="32"/>
    </row>
    <row r="865" spans="2:37" ht="12.75" customHeight="1"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F865" s="32"/>
      <c r="AG865" s="32"/>
      <c r="AH865" s="32"/>
      <c r="AI865" s="32"/>
      <c r="AJ865" s="32"/>
      <c r="AK865" s="32"/>
    </row>
    <row r="866" spans="2:37" ht="12.75" customHeight="1"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F866" s="32"/>
      <c r="AG866" s="32"/>
      <c r="AH866" s="32"/>
      <c r="AI866" s="32"/>
      <c r="AJ866" s="32"/>
      <c r="AK866" s="32"/>
    </row>
    <row r="867" spans="2:37" ht="12.75" customHeight="1"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F867" s="32"/>
      <c r="AG867" s="32"/>
      <c r="AH867" s="32"/>
      <c r="AI867" s="32"/>
      <c r="AJ867" s="32"/>
      <c r="AK867" s="32"/>
    </row>
    <row r="868" spans="2:37" ht="12.75" customHeight="1"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F868" s="32"/>
      <c r="AG868" s="32"/>
      <c r="AH868" s="32"/>
      <c r="AI868" s="32"/>
      <c r="AJ868" s="32"/>
      <c r="AK868" s="32"/>
    </row>
    <row r="869" spans="2:37" ht="12.75" customHeight="1"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F869" s="32"/>
      <c r="AG869" s="32"/>
      <c r="AH869" s="32"/>
      <c r="AI869" s="32"/>
      <c r="AJ869" s="32"/>
      <c r="AK869" s="32"/>
    </row>
    <row r="870" spans="2:37" ht="12.75" customHeight="1"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F870" s="32"/>
      <c r="AG870" s="32"/>
      <c r="AH870" s="32"/>
      <c r="AI870" s="32"/>
      <c r="AJ870" s="32"/>
      <c r="AK870" s="32"/>
    </row>
    <row r="871" spans="2:37" ht="12.75" customHeight="1"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F871" s="32"/>
      <c r="AG871" s="32"/>
      <c r="AH871" s="32"/>
      <c r="AI871" s="32"/>
      <c r="AJ871" s="32"/>
      <c r="AK871" s="32"/>
    </row>
    <row r="872" spans="2:37" ht="12.75" customHeight="1"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F872" s="32"/>
      <c r="AG872" s="32"/>
      <c r="AH872" s="32"/>
      <c r="AI872" s="32"/>
      <c r="AJ872" s="32"/>
      <c r="AK872" s="32"/>
    </row>
    <row r="873" spans="2:37" ht="12.75" customHeight="1"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  <c r="AF873" s="32"/>
      <c r="AG873" s="32"/>
      <c r="AH873" s="32"/>
      <c r="AI873" s="32"/>
      <c r="AJ873" s="32"/>
      <c r="AK873" s="32"/>
    </row>
    <row r="874" spans="2:37" ht="12.75" customHeight="1"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  <c r="AF874" s="32"/>
      <c r="AG874" s="32"/>
      <c r="AH874" s="32"/>
      <c r="AI874" s="32"/>
      <c r="AJ874" s="32"/>
      <c r="AK874" s="32"/>
    </row>
    <row r="875" spans="2:37" ht="12.75" customHeight="1"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F875" s="32"/>
      <c r="AG875" s="32"/>
      <c r="AH875" s="32"/>
      <c r="AI875" s="32"/>
      <c r="AJ875" s="32"/>
      <c r="AK875" s="32"/>
    </row>
    <row r="876" spans="2:37" ht="12.75" customHeight="1"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  <c r="AF876" s="32"/>
      <c r="AG876" s="32"/>
      <c r="AH876" s="32"/>
      <c r="AI876" s="32"/>
      <c r="AJ876" s="32"/>
      <c r="AK876" s="32"/>
    </row>
    <row r="877" spans="2:37" ht="12.75" customHeight="1"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F877" s="32"/>
      <c r="AG877" s="32"/>
      <c r="AH877" s="32"/>
      <c r="AI877" s="32"/>
      <c r="AJ877" s="32"/>
      <c r="AK877" s="32"/>
    </row>
    <row r="878" spans="2:37" ht="12.75" customHeight="1"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F878" s="32"/>
      <c r="AG878" s="32"/>
      <c r="AH878" s="32"/>
      <c r="AI878" s="32"/>
      <c r="AJ878" s="32"/>
      <c r="AK878" s="32"/>
    </row>
    <row r="879" spans="2:37" ht="12.75" customHeight="1"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F879" s="32"/>
      <c r="AG879" s="32"/>
      <c r="AH879" s="32"/>
      <c r="AI879" s="32"/>
      <c r="AJ879" s="32"/>
      <c r="AK879" s="32"/>
    </row>
    <row r="880" spans="2:37" ht="12.75" customHeight="1"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  <c r="AF880" s="32"/>
      <c r="AG880" s="32"/>
      <c r="AH880" s="32"/>
      <c r="AI880" s="32"/>
      <c r="AJ880" s="32"/>
      <c r="AK880" s="32"/>
    </row>
    <row r="881" spans="2:37" ht="12.75" customHeight="1"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  <c r="AF881" s="32"/>
      <c r="AG881" s="32"/>
      <c r="AH881" s="32"/>
      <c r="AI881" s="32"/>
      <c r="AJ881" s="32"/>
      <c r="AK881" s="32"/>
    </row>
    <row r="882" spans="2:37" ht="12.75" customHeight="1"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  <c r="AJ882" s="32"/>
      <c r="AK882" s="32"/>
    </row>
    <row r="883" spans="2:37" ht="12.75" customHeight="1"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  <c r="AF883" s="32"/>
      <c r="AG883" s="32"/>
      <c r="AH883" s="32"/>
      <c r="AI883" s="32"/>
      <c r="AJ883" s="32"/>
      <c r="AK883" s="32"/>
    </row>
    <row r="884" spans="2:37" ht="12.75" customHeight="1"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F884" s="32"/>
      <c r="AG884" s="32"/>
      <c r="AH884" s="32"/>
      <c r="AI884" s="32"/>
      <c r="AJ884" s="32"/>
      <c r="AK884" s="32"/>
    </row>
    <row r="885" spans="2:37" ht="12.75" customHeight="1"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F885" s="32"/>
      <c r="AG885" s="32"/>
      <c r="AH885" s="32"/>
      <c r="AI885" s="32"/>
      <c r="AJ885" s="32"/>
      <c r="AK885" s="32"/>
    </row>
    <row r="886" spans="2:37" ht="12.75" customHeight="1"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F886" s="32"/>
      <c r="AG886" s="32"/>
      <c r="AH886" s="32"/>
      <c r="AI886" s="32"/>
      <c r="AJ886" s="32"/>
      <c r="AK886" s="32"/>
    </row>
    <row r="887" spans="2:37" ht="12.75" customHeight="1"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F887" s="32"/>
      <c r="AG887" s="32"/>
      <c r="AH887" s="32"/>
      <c r="AI887" s="32"/>
      <c r="AJ887" s="32"/>
      <c r="AK887" s="32"/>
    </row>
    <row r="888" spans="2:37" ht="12.75" customHeight="1"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F888" s="32"/>
      <c r="AG888" s="32"/>
      <c r="AH888" s="32"/>
      <c r="AI888" s="32"/>
      <c r="AJ888" s="32"/>
      <c r="AK888" s="32"/>
    </row>
    <row r="889" spans="2:37" ht="12.75" customHeight="1"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  <c r="AF889" s="32"/>
      <c r="AG889" s="32"/>
      <c r="AH889" s="32"/>
      <c r="AI889" s="32"/>
      <c r="AJ889" s="32"/>
      <c r="AK889" s="32"/>
    </row>
    <row r="890" spans="2:37" ht="12.75" customHeight="1"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  <c r="AF890" s="32"/>
      <c r="AG890" s="32"/>
      <c r="AH890" s="32"/>
      <c r="AI890" s="32"/>
      <c r="AJ890" s="32"/>
      <c r="AK890" s="32"/>
    </row>
    <row r="891" spans="2:37" ht="12.75" customHeight="1"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F891" s="32"/>
      <c r="AG891" s="32"/>
      <c r="AH891" s="32"/>
      <c r="AI891" s="32"/>
      <c r="AJ891" s="32"/>
      <c r="AK891" s="32"/>
    </row>
    <row r="892" spans="2:37" ht="12.75" customHeight="1"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  <c r="AJ892" s="32"/>
      <c r="AK892" s="32"/>
    </row>
    <row r="893" spans="2:37" ht="12.75" customHeight="1"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  <c r="AF893" s="32"/>
      <c r="AG893" s="32"/>
      <c r="AH893" s="32"/>
      <c r="AI893" s="32"/>
      <c r="AJ893" s="32"/>
      <c r="AK893" s="32"/>
    </row>
    <row r="894" spans="2:37" ht="12.75" customHeight="1"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  <c r="AF894" s="32"/>
      <c r="AG894" s="32"/>
      <c r="AH894" s="32"/>
      <c r="AI894" s="32"/>
      <c r="AJ894" s="32"/>
      <c r="AK894" s="32"/>
    </row>
    <row r="895" spans="2:37" ht="12.75" customHeight="1"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  <c r="AJ895" s="32"/>
      <c r="AK895" s="32"/>
    </row>
    <row r="896" spans="2:37" ht="12.75" customHeight="1"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F896" s="32"/>
      <c r="AG896" s="32"/>
      <c r="AH896" s="32"/>
      <c r="AI896" s="32"/>
      <c r="AJ896" s="32"/>
      <c r="AK896" s="32"/>
    </row>
    <row r="897" spans="2:37" ht="12.75" customHeight="1"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  <c r="AF897" s="32"/>
      <c r="AG897" s="32"/>
      <c r="AH897" s="32"/>
      <c r="AI897" s="32"/>
      <c r="AJ897" s="32"/>
      <c r="AK897" s="32"/>
    </row>
    <row r="898" spans="2:37" ht="12.75" customHeight="1"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  <c r="AF898" s="32"/>
      <c r="AG898" s="32"/>
      <c r="AH898" s="32"/>
      <c r="AI898" s="32"/>
      <c r="AJ898" s="32"/>
      <c r="AK898" s="32"/>
    </row>
    <row r="899" spans="2:37" ht="12.75" customHeight="1"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  <c r="AJ899" s="32"/>
      <c r="AK899" s="32"/>
    </row>
    <row r="900" spans="2:37" ht="12.75" customHeight="1"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F900" s="32"/>
      <c r="AG900" s="32"/>
      <c r="AH900" s="32"/>
      <c r="AI900" s="32"/>
      <c r="AJ900" s="32"/>
      <c r="AK900" s="32"/>
    </row>
    <row r="901" spans="2:37" ht="12.75" customHeight="1"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  <c r="AF901" s="32"/>
      <c r="AG901" s="32"/>
      <c r="AH901" s="32"/>
      <c r="AI901" s="32"/>
      <c r="AJ901" s="32"/>
      <c r="AK901" s="32"/>
    </row>
    <row r="902" spans="2:37" ht="12.75" customHeight="1"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  <c r="AJ902" s="32"/>
      <c r="AK902" s="32"/>
    </row>
    <row r="903" spans="2:37" ht="12.75" customHeight="1"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  <c r="AF903" s="32"/>
      <c r="AG903" s="32"/>
      <c r="AH903" s="32"/>
      <c r="AI903" s="32"/>
      <c r="AJ903" s="32"/>
      <c r="AK903" s="32"/>
    </row>
    <row r="904" spans="2:37" ht="12.75" customHeight="1"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F904" s="32"/>
      <c r="AG904" s="32"/>
      <c r="AH904" s="32"/>
      <c r="AI904" s="32"/>
      <c r="AJ904" s="32"/>
      <c r="AK904" s="32"/>
    </row>
    <row r="905" spans="2:37" ht="12.75" customHeight="1"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  <c r="AF905" s="32"/>
      <c r="AG905" s="32"/>
      <c r="AH905" s="32"/>
      <c r="AI905" s="32"/>
      <c r="AJ905" s="32"/>
      <c r="AK905" s="32"/>
    </row>
    <row r="906" spans="2:37" ht="12.75" customHeight="1"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F906" s="32"/>
      <c r="AG906" s="32"/>
      <c r="AH906" s="32"/>
      <c r="AI906" s="32"/>
      <c r="AJ906" s="32"/>
      <c r="AK906" s="32"/>
    </row>
    <row r="907" spans="2:37" ht="12.75" customHeight="1"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F907" s="32"/>
      <c r="AG907" s="32"/>
      <c r="AH907" s="32"/>
      <c r="AI907" s="32"/>
      <c r="AJ907" s="32"/>
      <c r="AK907" s="32"/>
    </row>
    <row r="908" spans="2:37" ht="12.75" customHeight="1"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F908" s="32"/>
      <c r="AG908" s="32"/>
      <c r="AH908" s="32"/>
      <c r="AI908" s="32"/>
      <c r="AJ908" s="32"/>
      <c r="AK908" s="32"/>
    </row>
    <row r="909" spans="2:37" ht="12.75" customHeight="1"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F909" s="32"/>
      <c r="AG909" s="32"/>
      <c r="AH909" s="32"/>
      <c r="AI909" s="32"/>
      <c r="AJ909" s="32"/>
      <c r="AK909" s="32"/>
    </row>
    <row r="910" spans="2:37" ht="12.75" customHeight="1"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  <c r="AF910" s="32"/>
      <c r="AG910" s="32"/>
      <c r="AH910" s="32"/>
      <c r="AI910" s="32"/>
      <c r="AJ910" s="32"/>
      <c r="AK910" s="32"/>
    </row>
    <row r="911" spans="2:37" ht="12.75" customHeight="1"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F911" s="32"/>
      <c r="AG911" s="32"/>
      <c r="AH911" s="32"/>
      <c r="AI911" s="32"/>
      <c r="AJ911" s="32"/>
      <c r="AK911" s="32"/>
    </row>
    <row r="912" spans="2:37" ht="12.75" customHeight="1"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F912" s="32"/>
      <c r="AG912" s="32"/>
      <c r="AH912" s="32"/>
      <c r="AI912" s="32"/>
      <c r="AJ912" s="32"/>
      <c r="AK912" s="32"/>
    </row>
    <row r="913" spans="2:37" ht="12.75" customHeight="1"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F913" s="32"/>
      <c r="AG913" s="32"/>
      <c r="AH913" s="32"/>
      <c r="AI913" s="32"/>
      <c r="AJ913" s="32"/>
      <c r="AK913" s="32"/>
    </row>
    <row r="914" spans="2:37" ht="12.75" customHeight="1"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  <c r="AJ914" s="32"/>
      <c r="AK914" s="32"/>
    </row>
    <row r="915" spans="2:37" ht="12.75" customHeight="1"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  <c r="AF915" s="32"/>
      <c r="AG915" s="32"/>
      <c r="AH915" s="32"/>
      <c r="AI915" s="32"/>
      <c r="AJ915" s="32"/>
      <c r="AK915" s="32"/>
    </row>
    <row r="916" spans="2:37" ht="12.75" customHeight="1"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  <c r="AF916" s="32"/>
      <c r="AG916" s="32"/>
      <c r="AH916" s="32"/>
      <c r="AI916" s="32"/>
      <c r="AJ916" s="32"/>
      <c r="AK916" s="32"/>
    </row>
    <row r="917" spans="2:37" ht="12.75" customHeight="1"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F917" s="32"/>
      <c r="AG917" s="32"/>
      <c r="AH917" s="32"/>
      <c r="AI917" s="32"/>
      <c r="AJ917" s="32"/>
      <c r="AK917" s="32"/>
    </row>
    <row r="918" spans="2:37" ht="12.75" customHeight="1"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32"/>
      <c r="AK918" s="32"/>
    </row>
    <row r="919" spans="2:37" ht="12.75" customHeight="1"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  <c r="AF919" s="32"/>
      <c r="AG919" s="32"/>
      <c r="AH919" s="32"/>
      <c r="AI919" s="32"/>
      <c r="AJ919" s="32"/>
      <c r="AK919" s="32"/>
    </row>
    <row r="920" spans="2:37" ht="12.75" customHeight="1"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  <c r="AJ920" s="32"/>
      <c r="AK920" s="32"/>
    </row>
    <row r="921" spans="2:37" ht="12.75" customHeight="1"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  <c r="AJ921" s="32"/>
      <c r="AK921" s="32"/>
    </row>
    <row r="922" spans="2:37" ht="12.75" customHeight="1"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  <c r="AJ922" s="32"/>
      <c r="AK922" s="32"/>
    </row>
    <row r="923" spans="2:37" ht="12.75" customHeight="1"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  <c r="AJ923" s="32"/>
      <c r="AK923" s="32"/>
    </row>
    <row r="924" spans="2:37" ht="12.75" customHeight="1"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  <c r="AF924" s="32"/>
      <c r="AG924" s="32"/>
      <c r="AH924" s="32"/>
      <c r="AI924" s="32"/>
      <c r="AJ924" s="32"/>
      <c r="AK924" s="32"/>
    </row>
    <row r="925" spans="2:37" ht="12.75" customHeight="1"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F925" s="32"/>
      <c r="AG925" s="32"/>
      <c r="AH925" s="32"/>
      <c r="AI925" s="32"/>
      <c r="AJ925" s="32"/>
      <c r="AK925" s="32"/>
    </row>
    <row r="926" spans="2:37" ht="12.75" customHeight="1"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F926" s="32"/>
      <c r="AG926" s="32"/>
      <c r="AH926" s="32"/>
      <c r="AI926" s="32"/>
      <c r="AJ926" s="32"/>
      <c r="AK926" s="32"/>
    </row>
    <row r="927" spans="2:37" ht="12.75" customHeight="1"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  <c r="AF927" s="32"/>
      <c r="AG927" s="32"/>
      <c r="AH927" s="32"/>
      <c r="AI927" s="32"/>
      <c r="AJ927" s="32"/>
      <c r="AK927" s="32"/>
    </row>
    <row r="928" spans="2:37" ht="12.75" customHeight="1"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  <c r="AF928" s="32"/>
      <c r="AG928" s="32"/>
      <c r="AH928" s="32"/>
      <c r="AI928" s="32"/>
      <c r="AJ928" s="32"/>
      <c r="AK928" s="32"/>
    </row>
    <row r="929" spans="2:37" ht="12.75" customHeight="1"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  <c r="AF929" s="32"/>
      <c r="AG929" s="32"/>
      <c r="AH929" s="32"/>
      <c r="AI929" s="32"/>
      <c r="AJ929" s="32"/>
      <c r="AK929" s="32"/>
    </row>
    <row r="930" spans="2:37" ht="12.75" customHeight="1"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  <c r="AF930" s="32"/>
      <c r="AG930" s="32"/>
      <c r="AH930" s="32"/>
      <c r="AI930" s="32"/>
      <c r="AJ930" s="32"/>
      <c r="AK930" s="32"/>
    </row>
    <row r="931" spans="2:37" ht="12.75" customHeight="1"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  <c r="AF931" s="32"/>
      <c r="AG931" s="32"/>
      <c r="AH931" s="32"/>
      <c r="AI931" s="32"/>
      <c r="AJ931" s="32"/>
      <c r="AK931" s="32"/>
    </row>
    <row r="932" spans="2:37" ht="12.75" customHeight="1"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  <c r="AF932" s="32"/>
      <c r="AG932" s="32"/>
      <c r="AH932" s="32"/>
      <c r="AI932" s="32"/>
      <c r="AJ932" s="32"/>
      <c r="AK932" s="32"/>
    </row>
    <row r="933" spans="2:37" ht="12.75" customHeight="1"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F933" s="32"/>
      <c r="AG933" s="32"/>
      <c r="AH933" s="32"/>
      <c r="AI933" s="32"/>
      <c r="AJ933" s="32"/>
      <c r="AK933" s="32"/>
    </row>
    <row r="934" spans="2:37" ht="12.75" customHeight="1"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  <c r="AF934" s="32"/>
      <c r="AG934" s="32"/>
      <c r="AH934" s="32"/>
      <c r="AI934" s="32"/>
      <c r="AJ934" s="32"/>
      <c r="AK934" s="32"/>
    </row>
    <row r="935" spans="2:37" ht="12.75" customHeight="1"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  <c r="AF935" s="32"/>
      <c r="AG935" s="32"/>
      <c r="AH935" s="32"/>
      <c r="AI935" s="32"/>
      <c r="AJ935" s="32"/>
      <c r="AK935" s="32"/>
    </row>
    <row r="936" spans="2:37" ht="12.75" customHeight="1"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  <c r="AF936" s="32"/>
      <c r="AG936" s="32"/>
      <c r="AH936" s="32"/>
      <c r="AI936" s="32"/>
      <c r="AJ936" s="32"/>
      <c r="AK936" s="32"/>
    </row>
    <row r="937" spans="2:37" ht="12.75" customHeight="1"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  <c r="AF937" s="32"/>
      <c r="AG937" s="32"/>
      <c r="AH937" s="32"/>
      <c r="AI937" s="32"/>
      <c r="AJ937" s="32"/>
      <c r="AK937" s="32"/>
    </row>
    <row r="938" spans="2:37" ht="12.75" customHeight="1"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  <c r="AF938" s="32"/>
      <c r="AG938" s="32"/>
      <c r="AH938" s="32"/>
      <c r="AI938" s="32"/>
      <c r="AJ938" s="32"/>
      <c r="AK938" s="32"/>
    </row>
    <row r="939" spans="2:37" ht="12.75" customHeight="1"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F939" s="32"/>
      <c r="AG939" s="32"/>
      <c r="AH939" s="32"/>
      <c r="AI939" s="32"/>
      <c r="AJ939" s="32"/>
      <c r="AK939" s="32"/>
    </row>
    <row r="940" spans="2:37" ht="12.75" customHeight="1"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  <c r="AF940" s="32"/>
      <c r="AG940" s="32"/>
      <c r="AH940" s="32"/>
      <c r="AI940" s="32"/>
      <c r="AJ940" s="32"/>
      <c r="AK940" s="32"/>
    </row>
    <row r="941" spans="2:37" ht="12.75" customHeight="1"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  <c r="AF941" s="32"/>
      <c r="AG941" s="32"/>
      <c r="AH941" s="32"/>
      <c r="AI941" s="32"/>
      <c r="AJ941" s="32"/>
      <c r="AK941" s="32"/>
    </row>
    <row r="942" spans="2:37" ht="12.75" customHeight="1"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  <c r="AF942" s="32"/>
      <c r="AG942" s="32"/>
      <c r="AH942" s="32"/>
      <c r="AI942" s="32"/>
      <c r="AJ942" s="32"/>
      <c r="AK942" s="32"/>
    </row>
    <row r="943" spans="2:37" ht="12.75" customHeight="1"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F943" s="32"/>
      <c r="AG943" s="32"/>
      <c r="AH943" s="32"/>
      <c r="AI943" s="32"/>
      <c r="AJ943" s="32"/>
      <c r="AK943" s="32"/>
    </row>
    <row r="944" spans="2:37" ht="12.75" customHeight="1"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  <c r="AF944" s="32"/>
      <c r="AG944" s="32"/>
      <c r="AH944" s="32"/>
      <c r="AI944" s="32"/>
      <c r="AJ944" s="32"/>
      <c r="AK944" s="32"/>
    </row>
    <row r="945" spans="2:37" ht="12.75" customHeight="1"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  <c r="AF945" s="32"/>
      <c r="AG945" s="32"/>
      <c r="AH945" s="32"/>
      <c r="AI945" s="32"/>
      <c r="AJ945" s="32"/>
      <c r="AK945" s="32"/>
    </row>
    <row r="946" spans="2:37" ht="12.75" customHeight="1"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F946" s="32"/>
      <c r="AG946" s="32"/>
      <c r="AH946" s="32"/>
      <c r="AI946" s="32"/>
      <c r="AJ946" s="32"/>
      <c r="AK946" s="32"/>
    </row>
    <row r="947" spans="2:37" ht="12.75" customHeight="1"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  <c r="AJ947" s="32"/>
      <c r="AK947" s="32"/>
    </row>
    <row r="948" spans="2:37" ht="12.75" customHeight="1"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F948" s="32"/>
      <c r="AG948" s="32"/>
      <c r="AH948" s="32"/>
      <c r="AI948" s="32"/>
      <c r="AJ948" s="32"/>
      <c r="AK948" s="32"/>
    </row>
    <row r="949" spans="2:37" ht="12.75" customHeight="1"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F949" s="32"/>
      <c r="AG949" s="32"/>
      <c r="AH949" s="32"/>
      <c r="AI949" s="32"/>
      <c r="AJ949" s="32"/>
      <c r="AK949" s="32"/>
    </row>
    <row r="950" spans="2:37" ht="12.75" customHeight="1"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F950" s="32"/>
      <c r="AG950" s="32"/>
      <c r="AH950" s="32"/>
      <c r="AI950" s="32"/>
      <c r="AJ950" s="32"/>
      <c r="AK950" s="32"/>
    </row>
    <row r="951" spans="2:37" ht="12.75" customHeight="1"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  <c r="AF951" s="32"/>
      <c r="AG951" s="32"/>
      <c r="AH951" s="32"/>
      <c r="AI951" s="32"/>
      <c r="AJ951" s="32"/>
      <c r="AK951" s="32"/>
    </row>
    <row r="952" spans="2:37" ht="12.75" customHeight="1"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F952" s="32"/>
      <c r="AG952" s="32"/>
      <c r="AH952" s="32"/>
      <c r="AI952" s="32"/>
      <c r="AJ952" s="32"/>
      <c r="AK952" s="32"/>
    </row>
    <row r="953" spans="2:37" ht="12.75" customHeight="1"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  <c r="AF953" s="32"/>
      <c r="AG953" s="32"/>
      <c r="AH953" s="32"/>
      <c r="AI953" s="32"/>
      <c r="AJ953" s="32"/>
      <c r="AK953" s="32"/>
    </row>
    <row r="954" spans="2:37" ht="12.75" customHeight="1"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  <c r="AF954" s="32"/>
      <c r="AG954" s="32"/>
      <c r="AH954" s="32"/>
      <c r="AI954" s="32"/>
      <c r="AJ954" s="32"/>
      <c r="AK954" s="32"/>
    </row>
    <row r="955" spans="2:37" ht="12.75" customHeight="1"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  <c r="AF955" s="32"/>
      <c r="AG955" s="32"/>
      <c r="AH955" s="32"/>
      <c r="AI955" s="32"/>
      <c r="AJ955" s="32"/>
      <c r="AK955" s="32"/>
    </row>
    <row r="956" spans="2:37" ht="12.75" customHeight="1"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  <c r="AF956" s="32"/>
      <c r="AG956" s="32"/>
      <c r="AH956" s="32"/>
      <c r="AI956" s="32"/>
      <c r="AJ956" s="32"/>
      <c r="AK956" s="32"/>
    </row>
    <row r="957" spans="2:37" ht="12.75" customHeight="1"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  <c r="AF957" s="32"/>
      <c r="AG957" s="32"/>
      <c r="AH957" s="32"/>
      <c r="AI957" s="32"/>
      <c r="AJ957" s="32"/>
      <c r="AK957" s="32"/>
    </row>
    <row r="958" spans="2:37" ht="12.75" customHeight="1"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  <c r="AF958" s="32"/>
      <c r="AG958" s="32"/>
      <c r="AH958" s="32"/>
      <c r="AI958" s="32"/>
      <c r="AJ958" s="32"/>
      <c r="AK958" s="32"/>
    </row>
    <row r="959" spans="2:37" ht="12.75" customHeight="1"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  <c r="AF959" s="32"/>
      <c r="AG959" s="32"/>
      <c r="AH959" s="32"/>
      <c r="AI959" s="32"/>
      <c r="AJ959" s="32"/>
      <c r="AK959" s="32"/>
    </row>
    <row r="960" spans="2:37" ht="12.75" customHeight="1"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  <c r="AF960" s="32"/>
      <c r="AG960" s="32"/>
      <c r="AH960" s="32"/>
      <c r="AI960" s="32"/>
      <c r="AJ960" s="32"/>
      <c r="AK960" s="32"/>
    </row>
    <row r="961" spans="2:37" ht="12.75" customHeight="1"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F961" s="32"/>
      <c r="AG961" s="32"/>
      <c r="AH961" s="32"/>
      <c r="AI961" s="32"/>
      <c r="AJ961" s="32"/>
      <c r="AK961" s="32"/>
    </row>
    <row r="962" spans="2:37" ht="12.75" customHeight="1"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  <c r="AF962" s="32"/>
      <c r="AG962" s="32"/>
      <c r="AH962" s="32"/>
      <c r="AI962" s="32"/>
      <c r="AJ962" s="32"/>
      <c r="AK962" s="32"/>
    </row>
    <row r="963" spans="2:37" ht="12.75" customHeight="1"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  <c r="AF963" s="32"/>
      <c r="AG963" s="32"/>
      <c r="AH963" s="32"/>
      <c r="AI963" s="32"/>
      <c r="AJ963" s="32"/>
      <c r="AK963" s="32"/>
    </row>
    <row r="964" spans="2:37" ht="12.75" customHeight="1"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F964" s="32"/>
      <c r="AG964" s="32"/>
      <c r="AH964" s="32"/>
      <c r="AI964" s="32"/>
      <c r="AJ964" s="32"/>
      <c r="AK964" s="32"/>
    </row>
    <row r="965" spans="2:37" ht="12.75" customHeight="1"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  <c r="AF965" s="32"/>
      <c r="AG965" s="32"/>
      <c r="AH965" s="32"/>
      <c r="AI965" s="32"/>
      <c r="AJ965" s="32"/>
      <c r="AK965" s="32"/>
    </row>
    <row r="966" spans="2:37" ht="12.75" customHeight="1"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  <c r="AF966" s="32"/>
      <c r="AG966" s="32"/>
      <c r="AH966" s="32"/>
      <c r="AI966" s="32"/>
      <c r="AJ966" s="32"/>
      <c r="AK966" s="32"/>
    </row>
    <row r="967" spans="2:37" ht="12.75" customHeight="1"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F967" s="32"/>
      <c r="AG967" s="32"/>
      <c r="AH967" s="32"/>
      <c r="AI967" s="32"/>
      <c r="AJ967" s="32"/>
      <c r="AK967" s="32"/>
    </row>
    <row r="968" spans="2:37" ht="12.75" customHeight="1"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  <c r="AF968" s="32"/>
      <c r="AG968" s="32"/>
      <c r="AH968" s="32"/>
      <c r="AI968" s="32"/>
      <c r="AJ968" s="32"/>
      <c r="AK968" s="32"/>
    </row>
    <row r="969" spans="2:37" ht="12.75" customHeight="1"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  <c r="AF969" s="32"/>
      <c r="AG969" s="32"/>
      <c r="AH969" s="32"/>
      <c r="AI969" s="32"/>
      <c r="AJ969" s="32"/>
      <c r="AK969" s="32"/>
    </row>
    <row r="970" spans="2:37" ht="12.75" customHeight="1"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F970" s="32"/>
      <c r="AG970" s="32"/>
      <c r="AH970" s="32"/>
      <c r="AI970" s="32"/>
      <c r="AJ970" s="32"/>
      <c r="AK970" s="32"/>
    </row>
    <row r="971" spans="2:37" ht="12.75" customHeight="1"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  <c r="AF971" s="32"/>
      <c r="AG971" s="32"/>
      <c r="AH971" s="32"/>
      <c r="AI971" s="32"/>
      <c r="AJ971" s="32"/>
      <c r="AK971" s="32"/>
    </row>
    <row r="972" spans="2:37" ht="12.75" customHeight="1"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  <c r="AF972" s="32"/>
      <c r="AG972" s="32"/>
      <c r="AH972" s="32"/>
      <c r="AI972" s="32"/>
      <c r="AJ972" s="32"/>
      <c r="AK972" s="32"/>
    </row>
    <row r="973" spans="2:37" ht="12.75" customHeight="1"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  <c r="AF973" s="32"/>
      <c r="AG973" s="32"/>
      <c r="AH973" s="32"/>
      <c r="AI973" s="32"/>
      <c r="AJ973" s="32"/>
      <c r="AK973" s="32"/>
    </row>
    <row r="974" spans="2:37" ht="12.75" customHeight="1"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F974" s="32"/>
      <c r="AG974" s="32"/>
      <c r="AH974" s="32"/>
      <c r="AI974" s="32"/>
      <c r="AJ974" s="32"/>
      <c r="AK974" s="32"/>
    </row>
    <row r="975" spans="2:37" ht="12.75" customHeight="1"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  <c r="AB975" s="32"/>
      <c r="AC975" s="32"/>
      <c r="AD975" s="32"/>
      <c r="AE975" s="32"/>
      <c r="AF975" s="32"/>
      <c r="AG975" s="32"/>
      <c r="AH975" s="32"/>
      <c r="AI975" s="32"/>
      <c r="AJ975" s="32"/>
      <c r="AK975" s="32"/>
    </row>
    <row r="976" spans="2:37" ht="12.75" customHeight="1"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  <c r="AB976" s="32"/>
      <c r="AC976" s="32"/>
      <c r="AD976" s="32"/>
      <c r="AE976" s="32"/>
      <c r="AF976" s="32"/>
      <c r="AG976" s="32"/>
      <c r="AH976" s="32"/>
      <c r="AI976" s="32"/>
      <c r="AJ976" s="32"/>
      <c r="AK976" s="32"/>
    </row>
    <row r="977" spans="2:37" ht="12.75" customHeight="1"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  <c r="AF977" s="32"/>
      <c r="AG977" s="32"/>
      <c r="AH977" s="32"/>
      <c r="AI977" s="32"/>
      <c r="AJ977" s="32"/>
      <c r="AK977" s="32"/>
    </row>
    <row r="978" spans="2:37" ht="12.75" customHeight="1"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  <c r="AF978" s="32"/>
      <c r="AG978" s="32"/>
      <c r="AH978" s="32"/>
      <c r="AI978" s="32"/>
      <c r="AJ978" s="32"/>
      <c r="AK978" s="32"/>
    </row>
    <row r="979" spans="2:37" ht="12.75" customHeight="1"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  <c r="AB979" s="32"/>
      <c r="AC979" s="32"/>
      <c r="AD979" s="32"/>
      <c r="AE979" s="32"/>
      <c r="AF979" s="32"/>
      <c r="AG979" s="32"/>
      <c r="AH979" s="32"/>
      <c r="AI979" s="32"/>
      <c r="AJ979" s="32"/>
      <c r="AK979" s="32"/>
    </row>
    <row r="980" spans="2:37" ht="12.75" customHeight="1"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  <c r="AB980" s="32"/>
      <c r="AC980" s="32"/>
      <c r="AD980" s="32"/>
      <c r="AE980" s="32"/>
      <c r="AF980" s="32"/>
      <c r="AG980" s="32"/>
      <c r="AH980" s="32"/>
      <c r="AI980" s="32"/>
      <c r="AJ980" s="32"/>
      <c r="AK980" s="32"/>
    </row>
    <row r="981" spans="2:37" ht="12.75" customHeight="1"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  <c r="AF981" s="32"/>
      <c r="AG981" s="32"/>
      <c r="AH981" s="32"/>
      <c r="AI981" s="32"/>
      <c r="AJ981" s="32"/>
      <c r="AK981" s="32"/>
    </row>
    <row r="982" spans="2:37" ht="12.75" customHeight="1"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  <c r="AF982" s="32"/>
      <c r="AG982" s="32"/>
      <c r="AH982" s="32"/>
      <c r="AI982" s="32"/>
      <c r="AJ982" s="32"/>
      <c r="AK982" s="32"/>
    </row>
    <row r="983" spans="2:37" ht="12.75" customHeight="1"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  <c r="AB983" s="32"/>
      <c r="AC983" s="32"/>
      <c r="AD983" s="32"/>
      <c r="AE983" s="32"/>
      <c r="AF983" s="32"/>
      <c r="AG983" s="32"/>
      <c r="AH983" s="32"/>
      <c r="AI983" s="32"/>
      <c r="AJ983" s="32"/>
      <c r="AK983" s="32"/>
    </row>
    <row r="984" spans="2:37" ht="12.75" customHeight="1"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  <c r="AF984" s="32"/>
      <c r="AG984" s="32"/>
      <c r="AH984" s="32"/>
      <c r="AI984" s="32"/>
      <c r="AJ984" s="32"/>
      <c r="AK984" s="32"/>
    </row>
    <row r="985" spans="2:37" ht="12.75" customHeight="1"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  <c r="AB985" s="32"/>
      <c r="AC985" s="32"/>
      <c r="AD985" s="32"/>
      <c r="AE985" s="32"/>
      <c r="AF985" s="32"/>
      <c r="AG985" s="32"/>
      <c r="AH985" s="32"/>
      <c r="AI985" s="32"/>
      <c r="AJ985" s="32"/>
      <c r="AK985" s="32"/>
    </row>
    <row r="986" spans="2:37" ht="12.75" customHeight="1"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  <c r="AB986" s="32"/>
      <c r="AC986" s="32"/>
      <c r="AD986" s="32"/>
      <c r="AE986" s="32"/>
      <c r="AF986" s="32"/>
      <c r="AG986" s="32"/>
      <c r="AH986" s="32"/>
      <c r="AI986" s="32"/>
      <c r="AJ986" s="32"/>
      <c r="AK986" s="32"/>
    </row>
    <row r="987" spans="2:37" ht="12.75" customHeight="1"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  <c r="AF987" s="32"/>
      <c r="AG987" s="32"/>
      <c r="AH987" s="32"/>
      <c r="AI987" s="32"/>
      <c r="AJ987" s="32"/>
      <c r="AK987" s="32"/>
    </row>
    <row r="988" spans="2:37" ht="12.75" customHeight="1"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  <c r="AF988" s="32"/>
      <c r="AG988" s="32"/>
      <c r="AH988" s="32"/>
      <c r="AI988" s="32"/>
      <c r="AJ988" s="32"/>
      <c r="AK988" s="32"/>
    </row>
    <row r="989" spans="2:37" ht="12.75" customHeight="1"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  <c r="AF989" s="32"/>
      <c r="AG989" s="32"/>
      <c r="AH989" s="32"/>
      <c r="AI989" s="32"/>
      <c r="AJ989" s="32"/>
      <c r="AK989" s="32"/>
    </row>
    <row r="990" spans="2:37" ht="12.75" customHeight="1"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  <c r="AB990" s="32"/>
      <c r="AC990" s="32"/>
      <c r="AD990" s="32"/>
      <c r="AE990" s="32"/>
      <c r="AF990" s="32"/>
      <c r="AG990" s="32"/>
      <c r="AH990" s="32"/>
      <c r="AI990" s="32"/>
      <c r="AJ990" s="32"/>
      <c r="AK990" s="32"/>
    </row>
    <row r="991" spans="2:37" ht="12.75" customHeight="1"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F991" s="32"/>
      <c r="AG991" s="32"/>
      <c r="AH991" s="32"/>
      <c r="AI991" s="32"/>
      <c r="AJ991" s="32"/>
      <c r="AK991" s="32"/>
    </row>
    <row r="992" spans="2:37" ht="12.75" customHeight="1"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  <c r="AF992" s="32"/>
      <c r="AG992" s="32"/>
      <c r="AH992" s="32"/>
      <c r="AI992" s="32"/>
      <c r="AJ992" s="32"/>
      <c r="AK992" s="32"/>
    </row>
    <row r="993" spans="2:37" ht="12.75" customHeight="1"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  <c r="AB993" s="32"/>
      <c r="AC993" s="32"/>
      <c r="AD993" s="32"/>
      <c r="AE993" s="32"/>
      <c r="AF993" s="32"/>
      <c r="AG993" s="32"/>
      <c r="AH993" s="32"/>
      <c r="AI993" s="32"/>
      <c r="AJ993" s="32"/>
      <c r="AK993" s="32"/>
    </row>
    <row r="994" spans="2:37" ht="12.75" customHeight="1"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  <c r="AF994" s="32"/>
      <c r="AG994" s="32"/>
      <c r="AH994" s="32"/>
      <c r="AI994" s="32"/>
      <c r="AJ994" s="32"/>
      <c r="AK994" s="32"/>
    </row>
    <row r="995" spans="2:37" ht="12.75" customHeight="1"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  <c r="AB995" s="32"/>
      <c r="AC995" s="32"/>
      <c r="AD995" s="32"/>
      <c r="AE995" s="32"/>
      <c r="AF995" s="32"/>
      <c r="AG995" s="32"/>
      <c r="AH995" s="32"/>
      <c r="AI995" s="32"/>
      <c r="AJ995" s="32"/>
      <c r="AK995" s="32"/>
    </row>
    <row r="996" spans="2:37" ht="12.75" customHeight="1"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  <c r="AB996" s="32"/>
      <c r="AC996" s="32"/>
      <c r="AD996" s="32"/>
      <c r="AE996" s="32"/>
      <c r="AF996" s="32"/>
      <c r="AG996" s="32"/>
      <c r="AH996" s="32"/>
      <c r="AI996" s="32"/>
      <c r="AJ996" s="32"/>
      <c r="AK996" s="32"/>
    </row>
    <row r="997" spans="2:37" ht="12.75" customHeight="1"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  <c r="AB997" s="32"/>
      <c r="AC997" s="32"/>
      <c r="AD997" s="32"/>
      <c r="AE997" s="32"/>
      <c r="AF997" s="32"/>
      <c r="AG997" s="32"/>
      <c r="AH997" s="32"/>
      <c r="AI997" s="32"/>
      <c r="AJ997" s="32"/>
      <c r="AK997" s="32"/>
    </row>
    <row r="998" spans="2:37" ht="12.75" customHeight="1"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  <c r="AF998" s="32"/>
      <c r="AG998" s="32"/>
      <c r="AH998" s="32"/>
      <c r="AI998" s="32"/>
      <c r="AJ998" s="32"/>
      <c r="AK998" s="32"/>
    </row>
    <row r="999" spans="2:37" ht="12.75" customHeight="1"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  <c r="AF999" s="32"/>
      <c r="AG999" s="32"/>
      <c r="AH999" s="32"/>
      <c r="AI999" s="32"/>
      <c r="AJ999" s="32"/>
      <c r="AK999" s="32"/>
    </row>
    <row r="1000" spans="2:37" ht="12.75" customHeight="1"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  <c r="AF1000" s="32"/>
      <c r="AG1000" s="32"/>
      <c r="AH1000" s="32"/>
      <c r="AI1000" s="32"/>
      <c r="AJ1000" s="32"/>
      <c r="AK1000" s="32"/>
    </row>
  </sheetData>
  <mergeCells count="9">
    <mergeCell ref="N8:Q8"/>
    <mergeCell ref="E62:F62"/>
    <mergeCell ref="C75:D75"/>
    <mergeCell ref="I2:K2"/>
    <mergeCell ref="I3:K3"/>
    <mergeCell ref="B4:K4"/>
    <mergeCell ref="C5:I5"/>
    <mergeCell ref="C6:I6"/>
    <mergeCell ref="E63:F63"/>
  </mergeCells>
  <conditionalFormatting sqref="N64:N72 O10:O75 Q10:Q60 Q62 Q81">
    <cfRule type="cellIs" dxfId="11" priority="1" operator="equal">
      <formula>"NOK"</formula>
    </cfRule>
  </conditionalFormatting>
  <conditionalFormatting sqref="N64:N72 O10:O75 Q10:Q60 Q62 Q81">
    <cfRule type="cellIs" dxfId="10" priority="2" operator="equal">
      <formula>"OK"</formula>
    </cfRule>
  </conditionalFormatting>
  <conditionalFormatting sqref="G11:K11 G13:K13 G16 G18 G20:K20 G23:G27 G30:G34 G39:G45 G47:K47 G50:K50 G52:K52 G55:H57 H16:K18 H23:I23 H25:I25 H27:I27 H30:I30 H32:H34 H39 H41 H43:H45 I32 I34 I39:I41 I43 I45 I55 I57 J23:K27 J30:K34 J39:K45 J55:K57">
    <cfRule type="cellIs" dxfId="9" priority="3" operator="notEqual">
      <formula>0</formula>
    </cfRule>
  </conditionalFormatting>
  <conditionalFormatting sqref="G10:K10 G12:K12 G15:K15 G17:K17 G19:K19 G22:K22 G24:K24 G26 G29:K29 G31 G33:H33 G35:K35 G38:K38 G40 G42 G44:H44 G46:K46 G49:K49 G51:K51 G54:K54 G56:H56 I40:K40 J26:K26 J31:K31 J33:K33 J42:K42 J44:K44 J56:K56">
    <cfRule type="cellIs" dxfId="8" priority="4" operator="equal">
      <formula>0</formula>
    </cfRule>
  </conditionalFormatting>
  <conditionalFormatting sqref="G11:K11 G16 G18 G20:K20 G23:G27 G30:G34 G36:K36 G39:G45 G47:K47 G50:K50 G52:K52 G55:H57 H16:K18 H23:I23 H25:I25 H27:I27 H30:I30 H32:H34 H39 H41 H43:H45 I32 I34 I39:I41 I43 I45 I55 I57 J23:K27 J30:K34 J39:K45 J55:K57">
    <cfRule type="cellIs" dxfId="7" priority="5" operator="equal">
      <formula>0</formula>
    </cfRule>
  </conditionalFormatting>
  <conditionalFormatting sqref="G13:K13">
    <cfRule type="cellIs" dxfId="6" priority="6" operator="equal">
      <formula>0</formula>
    </cfRule>
  </conditionalFormatting>
  <conditionalFormatting sqref="G13:K13">
    <cfRule type="cellIs" dxfId="5" priority="7" operator="notEqual">
      <formula>0</formula>
    </cfRule>
  </conditionalFormatting>
  <conditionalFormatting sqref="G59:K59">
    <cfRule type="cellIs" dxfId="4" priority="8" operator="notEqual">
      <formula>0</formula>
    </cfRule>
  </conditionalFormatting>
  <conditionalFormatting sqref="G59:K59">
    <cfRule type="cellIs" dxfId="3" priority="9" operator="equal">
      <formula>0</formula>
    </cfRule>
  </conditionalFormatting>
  <conditionalFormatting sqref="G25:K25 G27:K27 G57:K57">
    <cfRule type="cellIs" dxfId="2" priority="10" operator="notEqual">
      <formula>0</formula>
    </cfRule>
  </conditionalFormatting>
  <conditionalFormatting sqref="G25:K25 G27:K27 G57:K57">
    <cfRule type="cellIs" dxfId="1" priority="11" operator="notEqual">
      <formula>0</formula>
    </cfRule>
  </conditionalFormatting>
  <conditionalFormatting sqref="G58:K58">
    <cfRule type="cellIs" dxfId="0" priority="12" operator="equal">
      <formula>0</formula>
    </cfRule>
  </conditionalFormatting>
  <printOptions horizontalCentered="1"/>
  <pageMargins left="0.78740157480314965" right="0.78740157480314965" top="0.78740157480314965" bottom="0.78740157480314965" header="0" footer="0"/>
  <pageSetup paperSize="9" scale="36" fitToHeight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Orçamento</vt:lpstr>
      <vt:lpstr>Composições</vt:lpstr>
      <vt:lpstr>Cron. Auxiliar</vt:lpstr>
      <vt:lpstr>CRONOGRAMA</vt:lpstr>
      <vt:lpstr>Composições!Area_de_impressao</vt:lpstr>
      <vt:lpstr>'Cron. Auxiliar'!Area_de_impressao</vt:lpstr>
      <vt:lpstr>CRONOGRAMA!Area_de_impressao</vt:lpstr>
      <vt:lpstr>Orçamento!Area_de_impressao</vt:lpstr>
      <vt:lpstr>Composições!Titulos_de_impressao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de Moraes Souza</dc:creator>
  <cp:lastModifiedBy>rsouza</cp:lastModifiedBy>
  <cp:lastPrinted>2026-09-24T12:40:45Z</cp:lastPrinted>
  <dcterms:created xsi:type="dcterms:W3CDTF">2026-10-21T16:40:50Z</dcterms:created>
  <dcterms:modified xsi:type="dcterms:W3CDTF">2026-10-21T16:40:50Z</dcterms:modified>
</cp:coreProperties>
</file>