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28455" windowHeight="11955"/>
  </bookViews>
  <sheets>
    <sheet name="Orçamento" sheetId="1" r:id="rId1"/>
    <sheet name="Composições Abertas" sheetId="2" r:id="rId2"/>
    <sheet name="CRONOGRAMA" sheetId="4" r:id="rId3"/>
    <sheet name="CRON.AUXILIAR" sheetId="5" r:id="rId4"/>
  </sheets>
  <definedNames>
    <definedName name="_xlnm._FilterDatabase" localSheetId="3" hidden="1">CRON.AUXILIAR!$A$8:$E$111</definedName>
    <definedName name="_xlnm._FilterDatabase" localSheetId="0" hidden="1">Orçamento!$A$8:$J$108</definedName>
    <definedName name="_xlnm.Print_Area" localSheetId="1">'Composições Abertas'!$A$1:$I$1004</definedName>
    <definedName name="_xlnm.Print_Area" localSheetId="3">CRON.AUXILIAR!$A$1:$E$111</definedName>
    <definedName name="_xlnm.Print_Area" localSheetId="2">CRONOGRAMA!$B$1:$I$46</definedName>
    <definedName name="_xlnm.Print_Area" localSheetId="0">Orçamento!$A$1:$J$111</definedName>
    <definedName name="_xlnm.Print_Titles" localSheetId="1">'Composições Abertas'!$1:$8</definedName>
  </definedNames>
  <calcPr calcId="125725"/>
</workbook>
</file>

<file path=xl/calcChain.xml><?xml version="1.0" encoding="utf-8"?>
<calcChain xmlns="http://schemas.openxmlformats.org/spreadsheetml/2006/main">
  <c r="H257" i="2"/>
  <c r="H258"/>
  <c r="H259"/>
  <c r="H260"/>
  <c r="H261"/>
  <c r="H262"/>
  <c r="H263"/>
  <c r="H264"/>
  <c r="H265"/>
  <c r="H266"/>
  <c r="H287"/>
  <c r="H288"/>
  <c r="H289"/>
  <c r="H290"/>
  <c r="H291"/>
  <c r="H292"/>
  <c r="H293"/>
  <c r="H294"/>
  <c r="H295"/>
  <c r="H296"/>
  <c r="G24"/>
  <c r="I6"/>
  <c r="B6"/>
  <c r="I5"/>
  <c r="H5"/>
  <c r="B5"/>
  <c r="G256" l="1"/>
  <c r="N107" i="5" l="1"/>
  <c r="L107"/>
  <c r="D107"/>
  <c r="C107"/>
  <c r="N106"/>
  <c r="L106"/>
  <c r="D106"/>
  <c r="C106"/>
  <c r="B105"/>
  <c r="B104"/>
  <c r="N102"/>
  <c r="L102"/>
  <c r="D102"/>
  <c r="C102"/>
  <c r="N101"/>
  <c r="L101"/>
  <c r="D101"/>
  <c r="C101"/>
  <c r="N100"/>
  <c r="L100"/>
  <c r="D100"/>
  <c r="C100"/>
  <c r="P99"/>
  <c r="L99"/>
  <c r="E99"/>
  <c r="C99"/>
  <c r="P98"/>
  <c r="L98"/>
  <c r="E98"/>
  <c r="C98"/>
  <c r="P97"/>
  <c r="L97"/>
  <c r="E97"/>
  <c r="C97"/>
  <c r="P96"/>
  <c r="N96"/>
  <c r="E96"/>
  <c r="D96"/>
  <c r="P95"/>
  <c r="N95"/>
  <c r="E95"/>
  <c r="D95"/>
  <c r="B94"/>
  <c r="B93"/>
  <c r="P91"/>
  <c r="L91"/>
  <c r="E91"/>
  <c r="C91"/>
  <c r="P90"/>
  <c r="L90"/>
  <c r="E90"/>
  <c r="C90"/>
  <c r="P89"/>
  <c r="L89"/>
  <c r="E89"/>
  <c r="C89"/>
  <c r="P88"/>
  <c r="L88"/>
  <c r="E88"/>
  <c r="C88"/>
  <c r="P87"/>
  <c r="L87"/>
  <c r="E87"/>
  <c r="C87"/>
  <c r="P86"/>
  <c r="I33" i="4" s="1"/>
  <c r="L86" i="5"/>
  <c r="B86"/>
  <c r="P84"/>
  <c r="L84"/>
  <c r="E84"/>
  <c r="C84"/>
  <c r="P83"/>
  <c r="L83"/>
  <c r="E83"/>
  <c r="C83"/>
  <c r="P82"/>
  <c r="L82"/>
  <c r="E82"/>
  <c r="C82"/>
  <c r="P81"/>
  <c r="L81"/>
  <c r="E81"/>
  <c r="C81"/>
  <c r="P80"/>
  <c r="N80"/>
  <c r="E80"/>
  <c r="D80"/>
  <c r="P79"/>
  <c r="N79"/>
  <c r="E79"/>
  <c r="D79"/>
  <c r="P78"/>
  <c r="I31" i="4" s="1"/>
  <c r="B78" i="5"/>
  <c r="N76"/>
  <c r="L76"/>
  <c r="D76"/>
  <c r="C76"/>
  <c r="N75"/>
  <c r="L75"/>
  <c r="D75"/>
  <c r="C75"/>
  <c r="N74"/>
  <c r="L74"/>
  <c r="D74"/>
  <c r="C74"/>
  <c r="N73"/>
  <c r="L73"/>
  <c r="D73"/>
  <c r="C73"/>
  <c r="N72"/>
  <c r="L72"/>
  <c r="D72"/>
  <c r="C72"/>
  <c r="P71"/>
  <c r="L71"/>
  <c r="L70" s="1"/>
  <c r="E71"/>
  <c r="C71"/>
  <c r="B70"/>
  <c r="B69"/>
  <c r="S67"/>
  <c r="N67"/>
  <c r="L67"/>
  <c r="D67"/>
  <c r="C67"/>
  <c r="S66"/>
  <c r="N66"/>
  <c r="L66"/>
  <c r="D66"/>
  <c r="C66"/>
  <c r="S65"/>
  <c r="P65"/>
  <c r="L65"/>
  <c r="E65"/>
  <c r="C65"/>
  <c r="S64"/>
  <c r="P64"/>
  <c r="L64"/>
  <c r="E64"/>
  <c r="C64"/>
  <c r="B63"/>
  <c r="N61"/>
  <c r="L61"/>
  <c r="D61"/>
  <c r="C61"/>
  <c r="S60"/>
  <c r="N60"/>
  <c r="L60"/>
  <c r="D60"/>
  <c r="C60"/>
  <c r="S59"/>
  <c r="N59"/>
  <c r="L59"/>
  <c r="D59"/>
  <c r="C59"/>
  <c r="B58"/>
  <c r="P56"/>
  <c r="L56"/>
  <c r="E56"/>
  <c r="C56"/>
  <c r="P55"/>
  <c r="L55"/>
  <c r="L54" s="1"/>
  <c r="E55"/>
  <c r="C55"/>
  <c r="P54"/>
  <c r="B54"/>
  <c r="S52"/>
  <c r="P52"/>
  <c r="L52"/>
  <c r="E52"/>
  <c r="C52"/>
  <c r="P51"/>
  <c r="L51"/>
  <c r="E51"/>
  <c r="C51"/>
  <c r="P50"/>
  <c r="L50"/>
  <c r="E50"/>
  <c r="C50"/>
  <c r="P49"/>
  <c r="L49"/>
  <c r="E49"/>
  <c r="C49"/>
  <c r="P48"/>
  <c r="L48"/>
  <c r="E48"/>
  <c r="C48"/>
  <c r="P47"/>
  <c r="L47"/>
  <c r="E47"/>
  <c r="C47"/>
  <c r="P46"/>
  <c r="L46"/>
  <c r="E46"/>
  <c r="C46"/>
  <c r="P45"/>
  <c r="L45"/>
  <c r="E45"/>
  <c r="C45"/>
  <c r="P44"/>
  <c r="L44"/>
  <c r="E44"/>
  <c r="C44"/>
  <c r="P43"/>
  <c r="L43"/>
  <c r="E43"/>
  <c r="C43"/>
  <c r="P42"/>
  <c r="L42"/>
  <c r="E42"/>
  <c r="C42"/>
  <c r="P41"/>
  <c r="L41"/>
  <c r="E41"/>
  <c r="C41"/>
  <c r="B40"/>
  <c r="P38"/>
  <c r="N38"/>
  <c r="E38"/>
  <c r="D38"/>
  <c r="P37"/>
  <c r="N37"/>
  <c r="E37"/>
  <c r="D37"/>
  <c r="P36"/>
  <c r="N36"/>
  <c r="E36"/>
  <c r="D36"/>
  <c r="P35"/>
  <c r="N35"/>
  <c r="E35"/>
  <c r="D35"/>
  <c r="P34"/>
  <c r="N34"/>
  <c r="E34"/>
  <c r="D34"/>
  <c r="P33"/>
  <c r="N33"/>
  <c r="E33"/>
  <c r="D33"/>
  <c r="P32"/>
  <c r="N32"/>
  <c r="E32"/>
  <c r="D32"/>
  <c r="P31"/>
  <c r="N31"/>
  <c r="E31"/>
  <c r="D31"/>
  <c r="P30"/>
  <c r="N30"/>
  <c r="E30"/>
  <c r="D30"/>
  <c r="P29"/>
  <c r="N29"/>
  <c r="E29"/>
  <c r="D29"/>
  <c r="P28"/>
  <c r="N28"/>
  <c r="N27" s="1"/>
  <c r="H18" i="4" s="1"/>
  <c r="E28" i="5"/>
  <c r="D28"/>
  <c r="P27"/>
  <c r="I18" i="4" s="1"/>
  <c r="B27" i="5"/>
  <c r="B26"/>
  <c r="P24"/>
  <c r="N24"/>
  <c r="E24"/>
  <c r="D24"/>
  <c r="P23"/>
  <c r="N23"/>
  <c r="E23"/>
  <c r="D23"/>
  <c r="P22"/>
  <c r="N22"/>
  <c r="N21" s="1"/>
  <c r="H15" i="4" s="1"/>
  <c r="E22" i="5"/>
  <c r="D22"/>
  <c r="P21"/>
  <c r="I15" i="4" s="1"/>
  <c r="B21" i="5"/>
  <c r="B20"/>
  <c r="P18"/>
  <c r="N18"/>
  <c r="N16" s="1"/>
  <c r="H12" i="4" s="1"/>
  <c r="E18" i="5"/>
  <c r="D18"/>
  <c r="P17"/>
  <c r="P16" s="1"/>
  <c r="I12" i="4" s="1"/>
  <c r="N17" i="5"/>
  <c r="E17"/>
  <c r="D17"/>
  <c r="B16"/>
  <c r="P14"/>
  <c r="N14"/>
  <c r="E14"/>
  <c r="D14"/>
  <c r="P11"/>
  <c r="N11"/>
  <c r="E11"/>
  <c r="D11"/>
  <c r="B10"/>
  <c r="B9"/>
  <c r="P6"/>
  <c r="N6"/>
  <c r="L6"/>
  <c r="G63" i="4" s="1"/>
  <c r="C41"/>
  <c r="C39"/>
  <c r="C38"/>
  <c r="C36"/>
  <c r="C35"/>
  <c r="C33"/>
  <c r="C31"/>
  <c r="C29"/>
  <c r="C28"/>
  <c r="C26"/>
  <c r="C24"/>
  <c r="I22"/>
  <c r="C22"/>
  <c r="C20"/>
  <c r="C18"/>
  <c r="C17"/>
  <c r="C15"/>
  <c r="C14"/>
  <c r="C12"/>
  <c r="C10"/>
  <c r="C9"/>
  <c r="I6"/>
  <c r="C6"/>
  <c r="I5"/>
  <c r="H5"/>
  <c r="C5"/>
  <c r="G79" i="5"/>
  <c r="K79" s="1"/>
  <c r="G67"/>
  <c r="G66"/>
  <c r="T66" s="1"/>
  <c r="G59"/>
  <c r="T59" s="1"/>
  <c r="G56"/>
  <c r="M56" s="1"/>
  <c r="G52"/>
  <c r="G51"/>
  <c r="M51" s="1"/>
  <c r="G50"/>
  <c r="M50" s="1"/>
  <c r="G49"/>
  <c r="M49" s="1"/>
  <c r="H1003" i="2"/>
  <c r="H1002"/>
  <c r="G1002"/>
  <c r="H1000"/>
  <c r="G999"/>
  <c r="H999" s="1"/>
  <c r="H997"/>
  <c r="H996"/>
  <c r="G996"/>
  <c r="H994"/>
  <c r="G993"/>
  <c r="H993" s="1"/>
  <c r="H991"/>
  <c r="H990"/>
  <c r="G990"/>
  <c r="H988"/>
  <c r="H987"/>
  <c r="H986"/>
  <c r="G985"/>
  <c r="H985" s="1"/>
  <c r="I983"/>
  <c r="H983"/>
  <c r="H982"/>
  <c r="I981"/>
  <c r="H981"/>
  <c r="H980"/>
  <c r="G979"/>
  <c r="H979" s="1"/>
  <c r="I977"/>
  <c r="H977"/>
  <c r="H976"/>
  <c r="G975"/>
  <c r="H975" s="1"/>
  <c r="H973"/>
  <c r="H972"/>
  <c r="G972"/>
  <c r="H970"/>
  <c r="G969"/>
  <c r="H969" s="1"/>
  <c r="H967"/>
  <c r="H966"/>
  <c r="G966"/>
  <c r="H964"/>
  <c r="G963"/>
  <c r="H963" s="1"/>
  <c r="H961"/>
  <c r="H960"/>
  <c r="G960"/>
  <c r="H958"/>
  <c r="G957"/>
  <c r="H957" s="1"/>
  <c r="H955"/>
  <c r="H954"/>
  <c r="G954"/>
  <c r="H952"/>
  <c r="G951"/>
  <c r="H951" s="1"/>
  <c r="H949"/>
  <c r="H948"/>
  <c r="G948"/>
  <c r="H946"/>
  <c r="H945"/>
  <c r="H944"/>
  <c r="H943"/>
  <c r="H942"/>
  <c r="H941"/>
  <c r="H940"/>
  <c r="I939"/>
  <c r="H939"/>
  <c r="G938"/>
  <c r="H938" s="1"/>
  <c r="H936"/>
  <c r="H935"/>
  <c r="H934"/>
  <c r="H933"/>
  <c r="H932"/>
  <c r="G931"/>
  <c r="H931" s="1"/>
  <c r="H929"/>
  <c r="H928"/>
  <c r="G922" s="1"/>
  <c r="H927"/>
  <c r="H926"/>
  <c r="H925"/>
  <c r="I924"/>
  <c r="H924"/>
  <c r="I923"/>
  <c r="H923"/>
  <c r="H920"/>
  <c r="G919"/>
  <c r="H919" s="1"/>
  <c r="H917"/>
  <c r="H916"/>
  <c r="G916"/>
  <c r="H914"/>
  <c r="G913"/>
  <c r="H913" s="1"/>
  <c r="H911"/>
  <c r="H910"/>
  <c r="H909"/>
  <c r="H908"/>
  <c r="G908"/>
  <c r="H906"/>
  <c r="H905"/>
  <c r="H904"/>
  <c r="H903"/>
  <c r="H902"/>
  <c r="H901"/>
  <c r="H900"/>
  <c r="H899"/>
  <c r="H898"/>
  <c r="G897"/>
  <c r="H897" s="1"/>
  <c r="H895"/>
  <c r="H894"/>
  <c r="G894"/>
  <c r="H892"/>
  <c r="G891"/>
  <c r="H891" s="1"/>
  <c r="H889"/>
  <c r="H888"/>
  <c r="G888"/>
  <c r="H886"/>
  <c r="G885"/>
  <c r="H885" s="1"/>
  <c r="H883"/>
  <c r="H882"/>
  <c r="G882"/>
  <c r="H880"/>
  <c r="G879"/>
  <c r="H879" s="1"/>
  <c r="H877"/>
  <c r="H876"/>
  <c r="G876"/>
  <c r="H874"/>
  <c r="G873"/>
  <c r="H873" s="1"/>
  <c r="H871"/>
  <c r="H870"/>
  <c r="G870"/>
  <c r="H868"/>
  <c r="G867"/>
  <c r="H867" s="1"/>
  <c r="H865"/>
  <c r="H864"/>
  <c r="G864"/>
  <c r="H862"/>
  <c r="G861"/>
  <c r="H861" s="1"/>
  <c r="H859"/>
  <c r="H858"/>
  <c r="G858"/>
  <c r="H856"/>
  <c r="G855"/>
  <c r="H855" s="1"/>
  <c r="H853"/>
  <c r="H852"/>
  <c r="G852"/>
  <c r="H850"/>
  <c r="G849"/>
  <c r="H849" s="1"/>
  <c r="H847"/>
  <c r="H846"/>
  <c r="G846"/>
  <c r="H844"/>
  <c r="G843"/>
  <c r="H843" s="1"/>
  <c r="H841"/>
  <c r="H840"/>
  <c r="G840"/>
  <c r="H838"/>
  <c r="G837"/>
  <c r="H837" s="1"/>
  <c r="H835"/>
  <c r="H834"/>
  <c r="G834"/>
  <c r="H832"/>
  <c r="G831"/>
  <c r="H831" s="1"/>
  <c r="H829"/>
  <c r="H828"/>
  <c r="H827"/>
  <c r="H826"/>
  <c r="H825"/>
  <c r="H824"/>
  <c r="G821" s="1"/>
  <c r="H823"/>
  <c r="I822"/>
  <c r="H822"/>
  <c r="H819"/>
  <c r="G818"/>
  <c r="H818" s="1"/>
  <c r="H816"/>
  <c r="H815"/>
  <c r="G815"/>
  <c r="H813"/>
  <c r="G812"/>
  <c r="H812" s="1"/>
  <c r="H810"/>
  <c r="H809"/>
  <c r="G809"/>
  <c r="H807"/>
  <c r="G806"/>
  <c r="H806" s="1"/>
  <c r="H804"/>
  <c r="H803"/>
  <c r="G803"/>
  <c r="H801"/>
  <c r="G800"/>
  <c r="H800" s="1"/>
  <c r="H798"/>
  <c r="H797"/>
  <c r="H796"/>
  <c r="H795"/>
  <c r="H794"/>
  <c r="H793"/>
  <c r="G790" s="1"/>
  <c r="H792"/>
  <c r="I791"/>
  <c r="H791"/>
  <c r="H788"/>
  <c r="G787"/>
  <c r="H787" s="1"/>
  <c r="H785"/>
  <c r="H784"/>
  <c r="G784"/>
  <c r="H782"/>
  <c r="G781"/>
  <c r="H781" s="1"/>
  <c r="H779"/>
  <c r="H778"/>
  <c r="G778"/>
  <c r="H776"/>
  <c r="H775"/>
  <c r="H774"/>
  <c r="H773"/>
  <c r="H772"/>
  <c r="H771"/>
  <c r="H770"/>
  <c r="I769"/>
  <c r="H769"/>
  <c r="G768"/>
  <c r="H768" s="1"/>
  <c r="H766"/>
  <c r="H765"/>
  <c r="H764"/>
  <c r="H763"/>
  <c r="H762"/>
  <c r="H761"/>
  <c r="G758" s="1"/>
  <c r="H760"/>
  <c r="I759"/>
  <c r="H759"/>
  <c r="H756"/>
  <c r="H755"/>
  <c r="H754"/>
  <c r="H753"/>
  <c r="H752"/>
  <c r="H751"/>
  <c r="H750"/>
  <c r="I749"/>
  <c r="H749"/>
  <c r="G748"/>
  <c r="H748" s="1"/>
  <c r="H746"/>
  <c r="I745"/>
  <c r="H745"/>
  <c r="H744"/>
  <c r="I743"/>
  <c r="H743"/>
  <c r="G742"/>
  <c r="H742" s="1"/>
  <c r="H740"/>
  <c r="I739"/>
  <c r="H739"/>
  <c r="G738"/>
  <c r="H738" s="1"/>
  <c r="H736"/>
  <c r="H735"/>
  <c r="H734"/>
  <c r="H733"/>
  <c r="H732"/>
  <c r="H731"/>
  <c r="H730"/>
  <c r="H729"/>
  <c r="H728"/>
  <c r="H727"/>
  <c r="H726"/>
  <c r="H725"/>
  <c r="H724"/>
  <c r="H723"/>
  <c r="G722"/>
  <c r="H722" s="1"/>
  <c r="H720"/>
  <c r="H719"/>
  <c r="H718"/>
  <c r="H717"/>
  <c r="H716"/>
  <c r="G716"/>
  <c r="H714"/>
  <c r="H713"/>
  <c r="H712"/>
  <c r="H711"/>
  <c r="H710"/>
  <c r="H709"/>
  <c r="H708"/>
  <c r="H707"/>
  <c r="G706"/>
  <c r="H706" s="1"/>
  <c r="H704"/>
  <c r="H703"/>
  <c r="H702"/>
  <c r="H701"/>
  <c r="H700"/>
  <c r="H699"/>
  <c r="G696" s="1"/>
  <c r="H698"/>
  <c r="I697"/>
  <c r="H697"/>
  <c r="H694"/>
  <c r="H693"/>
  <c r="H692"/>
  <c r="H691"/>
  <c r="H690"/>
  <c r="H689"/>
  <c r="H688"/>
  <c r="H687"/>
  <c r="G686"/>
  <c r="H686" s="1"/>
  <c r="H684"/>
  <c r="H683"/>
  <c r="G680" s="1"/>
  <c r="H682"/>
  <c r="H681"/>
  <c r="H678"/>
  <c r="G675" s="1"/>
  <c r="H677"/>
  <c r="H676"/>
  <c r="H673"/>
  <c r="G668" s="1"/>
  <c r="H672"/>
  <c r="H671"/>
  <c r="H670"/>
  <c r="I669"/>
  <c r="H669"/>
  <c r="H666"/>
  <c r="G661" s="1"/>
  <c r="H665"/>
  <c r="H664"/>
  <c r="H663"/>
  <c r="H662"/>
  <c r="H659"/>
  <c r="G654" s="1"/>
  <c r="H658"/>
  <c r="H657"/>
  <c r="H656"/>
  <c r="I655"/>
  <c r="H655"/>
  <c r="H652"/>
  <c r="H651"/>
  <c r="H650"/>
  <c r="H649"/>
  <c r="H648"/>
  <c r="H647"/>
  <c r="G646"/>
  <c r="H646" s="1"/>
  <c r="H644"/>
  <c r="H643"/>
  <c r="H642"/>
  <c r="H641"/>
  <c r="H640"/>
  <c r="H639"/>
  <c r="H638"/>
  <c r="G638"/>
  <c r="I636"/>
  <c r="H636"/>
  <c r="I635"/>
  <c r="H635"/>
  <c r="I634"/>
  <c r="H634"/>
  <c r="I633"/>
  <c r="H633"/>
  <c r="H632"/>
  <c r="G632"/>
  <c r="I630"/>
  <c r="H630"/>
  <c r="I629"/>
  <c r="H629"/>
  <c r="H628"/>
  <c r="G628"/>
  <c r="H626"/>
  <c r="H625"/>
  <c r="H624"/>
  <c r="G623"/>
  <c r="H623" s="1"/>
  <c r="H621"/>
  <c r="H620"/>
  <c r="H619"/>
  <c r="H618"/>
  <c r="H617"/>
  <c r="H616"/>
  <c r="G616"/>
  <c r="H614"/>
  <c r="H613"/>
  <c r="H612"/>
  <c r="G606" s="1"/>
  <c r="H611"/>
  <c r="H610"/>
  <c r="I609"/>
  <c r="H609"/>
  <c r="I608"/>
  <c r="H608"/>
  <c r="I607"/>
  <c r="H607"/>
  <c r="H604"/>
  <c r="H603"/>
  <c r="H602"/>
  <c r="H601"/>
  <c r="H600"/>
  <c r="H599"/>
  <c r="G598"/>
  <c r="H598" s="1"/>
  <c r="H596"/>
  <c r="H595"/>
  <c r="H594"/>
  <c r="H593"/>
  <c r="H592"/>
  <c r="H591"/>
  <c r="G588" s="1"/>
  <c r="H590"/>
  <c r="I589"/>
  <c r="H589"/>
  <c r="H586"/>
  <c r="H585"/>
  <c r="H584"/>
  <c r="H583"/>
  <c r="H582"/>
  <c r="H581"/>
  <c r="H580"/>
  <c r="H579"/>
  <c r="G578"/>
  <c r="H578" s="1"/>
  <c r="I576"/>
  <c r="H576"/>
  <c r="H575"/>
  <c r="I574"/>
  <c r="H574"/>
  <c r="H573"/>
  <c r="G572"/>
  <c r="I728" s="1"/>
  <c r="I570"/>
  <c r="H570"/>
  <c r="H569"/>
  <c r="G568"/>
  <c r="I727" s="1"/>
  <c r="H566"/>
  <c r="H565"/>
  <c r="H564"/>
  <c r="H563"/>
  <c r="G563"/>
  <c r="H561"/>
  <c r="H560"/>
  <c r="H559"/>
  <c r="H558"/>
  <c r="H557"/>
  <c r="H556"/>
  <c r="H555"/>
  <c r="I554"/>
  <c r="H554"/>
  <c r="G553"/>
  <c r="I987" s="1"/>
  <c r="H551"/>
  <c r="H550"/>
  <c r="H549"/>
  <c r="H548"/>
  <c r="H547"/>
  <c r="H546"/>
  <c r="G543" s="1"/>
  <c r="H545"/>
  <c r="I544"/>
  <c r="H544"/>
  <c r="H541"/>
  <c r="H540"/>
  <c r="H539"/>
  <c r="G538"/>
  <c r="H538" s="1"/>
  <c r="H536"/>
  <c r="H535"/>
  <c r="H534"/>
  <c r="H533"/>
  <c r="H532"/>
  <c r="H531"/>
  <c r="G528" s="1"/>
  <c r="H530"/>
  <c r="I529"/>
  <c r="H529"/>
  <c r="H526"/>
  <c r="H525"/>
  <c r="H524"/>
  <c r="H523"/>
  <c r="H522"/>
  <c r="H521"/>
  <c r="H520"/>
  <c r="H519"/>
  <c r="G518"/>
  <c r="I900" s="1"/>
  <c r="H516"/>
  <c r="I515"/>
  <c r="H515"/>
  <c r="H514"/>
  <c r="I513"/>
  <c r="H513"/>
  <c r="H512"/>
  <c r="G511"/>
  <c r="I899" s="1"/>
  <c r="H509"/>
  <c r="I508"/>
  <c r="H508"/>
  <c r="H507"/>
  <c r="G506"/>
  <c r="I898" s="1"/>
  <c r="I504"/>
  <c r="H504"/>
  <c r="H503"/>
  <c r="I502"/>
  <c r="H502"/>
  <c r="H501"/>
  <c r="G500"/>
  <c r="H500" s="1"/>
  <c r="I498"/>
  <c r="H498"/>
  <c r="H497"/>
  <c r="G496"/>
  <c r="H496" s="1"/>
  <c r="H494"/>
  <c r="H493"/>
  <c r="I492"/>
  <c r="H492"/>
  <c r="H491"/>
  <c r="I490"/>
  <c r="H490"/>
  <c r="G489"/>
  <c r="H489" s="1"/>
  <c r="H487"/>
  <c r="H486"/>
  <c r="H485"/>
  <c r="H484"/>
  <c r="H483"/>
  <c r="H482"/>
  <c r="G479" s="1"/>
  <c r="H481"/>
  <c r="I480"/>
  <c r="H480"/>
  <c r="H477"/>
  <c r="I476"/>
  <c r="H476"/>
  <c r="I475"/>
  <c r="H475"/>
  <c r="I474"/>
  <c r="H474"/>
  <c r="I473"/>
  <c r="H473"/>
  <c r="H472"/>
  <c r="G472"/>
  <c r="H470"/>
  <c r="I469"/>
  <c r="H469"/>
  <c r="I468"/>
  <c r="H468"/>
  <c r="H467"/>
  <c r="G467"/>
  <c r="H465"/>
  <c r="H464"/>
  <c r="H463"/>
  <c r="H462"/>
  <c r="H461"/>
  <c r="H460"/>
  <c r="H459"/>
  <c r="H458"/>
  <c r="G457"/>
  <c r="H457" s="1"/>
  <c r="H455"/>
  <c r="H454"/>
  <c r="H453"/>
  <c r="H452"/>
  <c r="H451"/>
  <c r="H450"/>
  <c r="G447" s="1"/>
  <c r="H449"/>
  <c r="I448"/>
  <c r="H448"/>
  <c r="H442"/>
  <c r="H441"/>
  <c r="H440"/>
  <c r="G439" s="1"/>
  <c r="H437"/>
  <c r="G436" s="1"/>
  <c r="H436" s="1"/>
  <c r="H432"/>
  <c r="H431"/>
  <c r="H430"/>
  <c r="G429" s="1"/>
  <c r="H427"/>
  <c r="I426"/>
  <c r="H426"/>
  <c r="H425"/>
  <c r="G424" s="1"/>
  <c r="H422"/>
  <c r="H421"/>
  <c r="H420"/>
  <c r="G419" s="1"/>
  <c r="H417"/>
  <c r="H416"/>
  <c r="H415"/>
  <c r="H414"/>
  <c r="I413"/>
  <c r="H413"/>
  <c r="I412"/>
  <c r="H412"/>
  <c r="I411"/>
  <c r="H411"/>
  <c r="G410" s="1"/>
  <c r="H408"/>
  <c r="H407"/>
  <c r="G406"/>
  <c r="H406" s="1"/>
  <c r="H404"/>
  <c r="H403"/>
  <c r="H402"/>
  <c r="I401"/>
  <c r="H401"/>
  <c r="I400"/>
  <c r="H400"/>
  <c r="G399"/>
  <c r="H399" s="1"/>
  <c r="H397"/>
  <c r="H396"/>
  <c r="H395"/>
  <c r="G394" s="1"/>
  <c r="H392"/>
  <c r="G391" s="1"/>
  <c r="H387"/>
  <c r="H386"/>
  <c r="H385"/>
  <c r="H384"/>
  <c r="H383"/>
  <c r="G382"/>
  <c r="H382" s="1"/>
  <c r="H380"/>
  <c r="H379"/>
  <c r="G378" s="1"/>
  <c r="H376"/>
  <c r="I375"/>
  <c r="H375"/>
  <c r="H374"/>
  <c r="G373" s="1"/>
  <c r="H371"/>
  <c r="I370"/>
  <c r="H370"/>
  <c r="H369"/>
  <c r="G368" s="1"/>
  <c r="H366"/>
  <c r="H365"/>
  <c r="G364"/>
  <c r="H364" s="1"/>
  <c r="H362"/>
  <c r="G361"/>
  <c r="H361" s="1"/>
  <c r="H359"/>
  <c r="H358"/>
  <c r="H357"/>
  <c r="H356"/>
  <c r="H355"/>
  <c r="I354"/>
  <c r="H354"/>
  <c r="H353"/>
  <c r="H352"/>
  <c r="G351"/>
  <c r="H351" s="1"/>
  <c r="H349"/>
  <c r="H348"/>
  <c r="H347"/>
  <c r="I346"/>
  <c r="H346"/>
  <c r="H345"/>
  <c r="G344"/>
  <c r="H344" s="1"/>
  <c r="H342"/>
  <c r="H341"/>
  <c r="G340" s="1"/>
  <c r="H338"/>
  <c r="H337"/>
  <c r="I336"/>
  <c r="H336"/>
  <c r="I335"/>
  <c r="H335"/>
  <c r="G334"/>
  <c r="H334" s="1"/>
  <c r="H332"/>
  <c r="G331"/>
  <c r="H331" s="1"/>
  <c r="H329"/>
  <c r="H328"/>
  <c r="H327"/>
  <c r="G326" s="1"/>
  <c r="H326" s="1"/>
  <c r="H324"/>
  <c r="H323"/>
  <c r="H322"/>
  <c r="H321"/>
  <c r="H320"/>
  <c r="G319" s="1"/>
  <c r="H317"/>
  <c r="H316"/>
  <c r="H315"/>
  <c r="H314"/>
  <c r="H313"/>
  <c r="H312"/>
  <c r="G311"/>
  <c r="H311" s="1"/>
  <c r="H309"/>
  <c r="H308"/>
  <c r="H307"/>
  <c r="G306"/>
  <c r="H306" s="1"/>
  <c r="H304"/>
  <c r="H303"/>
  <c r="H302"/>
  <c r="H301"/>
  <c r="I300"/>
  <c r="H300"/>
  <c r="H299"/>
  <c r="G298" s="1"/>
  <c r="G286"/>
  <c r="H286"/>
  <c r="H282"/>
  <c r="H281"/>
  <c r="H280"/>
  <c r="H279"/>
  <c r="H278"/>
  <c r="H277"/>
  <c r="H274"/>
  <c r="H273"/>
  <c r="H272"/>
  <c r="H271"/>
  <c r="H270"/>
  <c r="H269"/>
  <c r="H256"/>
  <c r="H254"/>
  <c r="H253"/>
  <c r="H252"/>
  <c r="H251"/>
  <c r="H250"/>
  <c r="H249"/>
  <c r="H248"/>
  <c r="G247"/>
  <c r="H247" s="1"/>
  <c r="H245"/>
  <c r="I244"/>
  <c r="H244"/>
  <c r="H243"/>
  <c r="G242"/>
  <c r="H242" s="1"/>
  <c r="H240"/>
  <c r="I239"/>
  <c r="H239"/>
  <c r="H238"/>
  <c r="G237"/>
  <c r="H237" s="1"/>
  <c r="H235"/>
  <c r="H234"/>
  <c r="I233"/>
  <c r="H233"/>
  <c r="H232"/>
  <c r="G231" s="1"/>
  <c r="H229"/>
  <c r="H228"/>
  <c r="H227"/>
  <c r="H226"/>
  <c r="G225" s="1"/>
  <c r="H223"/>
  <c r="H222"/>
  <c r="H221"/>
  <c r="G220"/>
  <c r="H220" s="1"/>
  <c r="H218"/>
  <c r="H217"/>
  <c r="H216"/>
  <c r="I215"/>
  <c r="H215"/>
  <c r="I214"/>
  <c r="H214"/>
  <c r="G213" s="1"/>
  <c r="H211"/>
  <c r="H210"/>
  <c r="H209"/>
  <c r="I208"/>
  <c r="H208"/>
  <c r="I207"/>
  <c r="H207"/>
  <c r="G206" s="1"/>
  <c r="H204"/>
  <c r="I203"/>
  <c r="H203"/>
  <c r="H202"/>
  <c r="H201"/>
  <c r="I200"/>
  <c r="H200"/>
  <c r="I199"/>
  <c r="H199"/>
  <c r="G198" s="1"/>
  <c r="H196"/>
  <c r="H195"/>
  <c r="I194"/>
  <c r="H194"/>
  <c r="H193"/>
  <c r="I192"/>
  <c r="H192"/>
  <c r="G191"/>
  <c r="H191" s="1"/>
  <c r="H189"/>
  <c r="H188"/>
  <c r="H187"/>
  <c r="H186"/>
  <c r="I185"/>
  <c r="H185"/>
  <c r="I184"/>
  <c r="H184"/>
  <c r="G183"/>
  <c r="H183" s="1"/>
  <c r="H181"/>
  <c r="H180"/>
  <c r="H179"/>
  <c r="G178" s="1"/>
  <c r="H176"/>
  <c r="H175"/>
  <c r="H174"/>
  <c r="G173"/>
  <c r="H173" s="1"/>
  <c r="H171"/>
  <c r="H170"/>
  <c r="H169"/>
  <c r="G168" s="1"/>
  <c r="I166"/>
  <c r="H166"/>
  <c r="H165"/>
  <c r="I164"/>
  <c r="H164"/>
  <c r="G163"/>
  <c r="H163" s="1"/>
  <c r="I161"/>
  <c r="H161"/>
  <c r="H160"/>
  <c r="I159"/>
  <c r="H159"/>
  <c r="G158" s="1"/>
  <c r="I156"/>
  <c r="H156"/>
  <c r="H155"/>
  <c r="I154"/>
  <c r="H154"/>
  <c r="G153"/>
  <c r="H153" s="1"/>
  <c r="H151"/>
  <c r="H150"/>
  <c r="H149"/>
  <c r="H148"/>
  <c r="I147"/>
  <c r="H147"/>
  <c r="H146"/>
  <c r="H145"/>
  <c r="G144" s="1"/>
  <c r="H142"/>
  <c r="H141"/>
  <c r="I140"/>
  <c r="H140"/>
  <c r="G139" s="1"/>
  <c r="H137"/>
  <c r="H136"/>
  <c r="H135"/>
  <c r="I134"/>
  <c r="H134"/>
  <c r="I133"/>
  <c r="H133"/>
  <c r="G132" s="1"/>
  <c r="H130"/>
  <c r="H129"/>
  <c r="I128"/>
  <c r="H128"/>
  <c r="H127"/>
  <c r="I126"/>
  <c r="H126"/>
  <c r="G125"/>
  <c r="H125" s="1"/>
  <c r="H123"/>
  <c r="H122"/>
  <c r="I121"/>
  <c r="H121"/>
  <c r="H120"/>
  <c r="I119"/>
  <c r="H119"/>
  <c r="G118" s="1"/>
  <c r="H116"/>
  <c r="H115"/>
  <c r="H114"/>
  <c r="H113"/>
  <c r="H112"/>
  <c r="H111"/>
  <c r="H110"/>
  <c r="I109"/>
  <c r="H109"/>
  <c r="I108"/>
  <c r="H108"/>
  <c r="I107"/>
  <c r="H107"/>
  <c r="G106"/>
  <c r="H106" s="1"/>
  <c r="H104"/>
  <c r="H103"/>
  <c r="I102"/>
  <c r="H102"/>
  <c r="H101"/>
  <c r="I100"/>
  <c r="H100"/>
  <c r="G99" s="1"/>
  <c r="H97"/>
  <c r="H96"/>
  <c r="H95"/>
  <c r="H94"/>
  <c r="H93"/>
  <c r="H92"/>
  <c r="H91"/>
  <c r="I90"/>
  <c r="H90"/>
  <c r="I89"/>
  <c r="H89"/>
  <c r="I88"/>
  <c r="H88"/>
  <c r="G87"/>
  <c r="H87" s="1"/>
  <c r="H85"/>
  <c r="H84"/>
  <c r="H83"/>
  <c r="I82"/>
  <c r="H82"/>
  <c r="I81"/>
  <c r="H81"/>
  <c r="G80"/>
  <c r="H80" s="1"/>
  <c r="H78"/>
  <c r="H77"/>
  <c r="H76"/>
  <c r="H75"/>
  <c r="H74"/>
  <c r="H73"/>
  <c r="H72"/>
  <c r="G71"/>
  <c r="H71" s="1"/>
  <c r="H69"/>
  <c r="H68"/>
  <c r="I67"/>
  <c r="H67"/>
  <c r="G66" s="1"/>
  <c r="H64"/>
  <c r="H63"/>
  <c r="I62"/>
  <c r="H62"/>
  <c r="I61"/>
  <c r="H61"/>
  <c r="G60"/>
  <c r="H60" s="1"/>
  <c r="H56"/>
  <c r="G55" s="1"/>
  <c r="H53"/>
  <c r="H52"/>
  <c r="G51"/>
  <c r="H51" s="1"/>
  <c r="I49"/>
  <c r="H49"/>
  <c r="H48"/>
  <c r="G47" s="1"/>
  <c r="H43"/>
  <c r="H42"/>
  <c r="H41"/>
  <c r="H40"/>
  <c r="H39"/>
  <c r="H38"/>
  <c r="G37" s="1"/>
  <c r="H35"/>
  <c r="H34"/>
  <c r="H33"/>
  <c r="G32" s="1"/>
  <c r="H30"/>
  <c r="H29"/>
  <c r="H28"/>
  <c r="H27"/>
  <c r="H26"/>
  <c r="H25"/>
  <c r="H24"/>
  <c r="H22"/>
  <c r="H21"/>
  <c r="H20"/>
  <c r="H19"/>
  <c r="G18"/>
  <c r="H18" s="1"/>
  <c r="H16"/>
  <c r="G15"/>
  <c r="H15" s="1"/>
  <c r="H13"/>
  <c r="H12"/>
  <c r="H11"/>
  <c r="H10"/>
  <c r="G9" s="1"/>
  <c r="N104" i="1"/>
  <c r="F107" i="5"/>
  <c r="B107"/>
  <c r="I436" i="2"/>
  <c r="F106" i="5"/>
  <c r="B106"/>
  <c r="N97" i="1"/>
  <c r="H95"/>
  <c r="F102" i="5"/>
  <c r="G101"/>
  <c r="O101" s="1"/>
  <c r="B101"/>
  <c r="H93" i="1"/>
  <c r="G100" i="5"/>
  <c r="O100" s="1"/>
  <c r="B100"/>
  <c r="F99"/>
  <c r="H91" i="1"/>
  <c r="F98" i="5"/>
  <c r="G97"/>
  <c r="M97" s="1"/>
  <c r="B97"/>
  <c r="H89" i="1"/>
  <c r="G96" i="5"/>
  <c r="K96" s="1"/>
  <c r="B96"/>
  <c r="G95"/>
  <c r="K95" s="1"/>
  <c r="B95"/>
  <c r="N86" i="1"/>
  <c r="H84"/>
  <c r="H91" i="5" s="1"/>
  <c r="F91"/>
  <c r="B91"/>
  <c r="F90"/>
  <c r="B90"/>
  <c r="H82" i="1"/>
  <c r="H89" i="5" s="1"/>
  <c r="F89"/>
  <c r="B89"/>
  <c r="F88"/>
  <c r="B88"/>
  <c r="H80" i="1"/>
  <c r="H87" i="5" s="1"/>
  <c r="F87"/>
  <c r="B87"/>
  <c r="F84"/>
  <c r="B84"/>
  <c r="H77" i="1"/>
  <c r="H83" i="5" s="1"/>
  <c r="F83"/>
  <c r="B83"/>
  <c r="F82"/>
  <c r="B82"/>
  <c r="H75" i="1"/>
  <c r="H81" i="5" s="1"/>
  <c r="F81"/>
  <c r="B81"/>
  <c r="F80"/>
  <c r="B80"/>
  <c r="I73" i="1"/>
  <c r="F79" i="5"/>
  <c r="B79"/>
  <c r="F76"/>
  <c r="B76"/>
  <c r="H70" i="1"/>
  <c r="H75" i="5" s="1"/>
  <c r="F75"/>
  <c r="B75"/>
  <c r="F74"/>
  <c r="B74"/>
  <c r="H68" i="1"/>
  <c r="H73" i="5" s="1"/>
  <c r="F73"/>
  <c r="B73"/>
  <c r="F72"/>
  <c r="B72"/>
  <c r="H66" i="1"/>
  <c r="H71" i="5" s="1"/>
  <c r="I286" i="2"/>
  <c r="F71" i="5"/>
  <c r="B71"/>
  <c r="N64" i="1"/>
  <c r="F67" i="5"/>
  <c r="E67" s="1"/>
  <c r="B67"/>
  <c r="H61" i="1"/>
  <c r="J61" s="1"/>
  <c r="F66" i="5"/>
  <c r="E66" s="1"/>
  <c r="I256" i="2"/>
  <c r="F65" i="5"/>
  <c r="D65" s="1"/>
  <c r="B65"/>
  <c r="H59" i="1"/>
  <c r="B64" i="5"/>
  <c r="B61"/>
  <c r="H56" i="1"/>
  <c r="H60" i="5" s="1"/>
  <c r="P60" s="1"/>
  <c r="F60"/>
  <c r="E60" s="1"/>
  <c r="B60"/>
  <c r="I55" i="1"/>
  <c r="B59" i="5"/>
  <c r="F56"/>
  <c r="F55"/>
  <c r="H50" i="1"/>
  <c r="H52" i="5" s="1"/>
  <c r="N52" s="1"/>
  <c r="U52" s="1"/>
  <c r="I50" i="1"/>
  <c r="F52" i="5"/>
  <c r="D52" s="1"/>
  <c r="B52"/>
  <c r="I49" i="1"/>
  <c r="F51" i="5"/>
  <c r="B51"/>
  <c r="I48" i="1"/>
  <c r="F50" i="5"/>
  <c r="B50"/>
  <c r="I47" i="1"/>
  <c r="F49" i="5"/>
  <c r="B49"/>
  <c r="H46" i="1"/>
  <c r="H48" i="5" s="1"/>
  <c r="F48"/>
  <c r="B48"/>
  <c r="F47"/>
  <c r="B47"/>
  <c r="H44" i="1"/>
  <c r="H46" i="5" s="1"/>
  <c r="F46"/>
  <c r="B46"/>
  <c r="F45"/>
  <c r="B45"/>
  <c r="H42" i="1"/>
  <c r="H44" i="5" s="1"/>
  <c r="F44"/>
  <c r="B44"/>
  <c r="F43"/>
  <c r="B43"/>
  <c r="H40" i="1"/>
  <c r="H42" i="5" s="1"/>
  <c r="F42"/>
  <c r="B42"/>
  <c r="F41"/>
  <c r="B41"/>
  <c r="H37" i="1"/>
  <c r="H38" i="5" s="1"/>
  <c r="F38"/>
  <c r="B38"/>
  <c r="F37"/>
  <c r="B37"/>
  <c r="H35" i="1"/>
  <c r="H36" i="5" s="1"/>
  <c r="F36"/>
  <c r="B36"/>
  <c r="F35"/>
  <c r="B35"/>
  <c r="H33" i="1"/>
  <c r="H34" i="5" s="1"/>
  <c r="F34"/>
  <c r="B34"/>
  <c r="F33"/>
  <c r="B33"/>
  <c r="H31" i="1"/>
  <c r="H32" i="5" s="1"/>
  <c r="F32"/>
  <c r="B32"/>
  <c r="F31"/>
  <c r="B31"/>
  <c r="H29" i="1"/>
  <c r="H30" i="5" s="1"/>
  <c r="F30"/>
  <c r="B30"/>
  <c r="F29"/>
  <c r="B29"/>
  <c r="H27" i="1"/>
  <c r="H28" i="5" s="1"/>
  <c r="F28"/>
  <c r="B28"/>
  <c r="N25" i="1"/>
  <c r="G24" i="5"/>
  <c r="K24" s="1"/>
  <c r="B24"/>
  <c r="H22" i="1"/>
  <c r="F23" i="5"/>
  <c r="B22"/>
  <c r="N19" i="1"/>
  <c r="H17"/>
  <c r="H18" i="5" s="1"/>
  <c r="F18"/>
  <c r="B18"/>
  <c r="F17"/>
  <c r="B17"/>
  <c r="H14" i="1"/>
  <c r="H14" i="5" s="1"/>
  <c r="I24" i="2"/>
  <c r="F14" i="5"/>
  <c r="B14"/>
  <c r="H13" i="1"/>
  <c r="F13" i="5"/>
  <c r="B13"/>
  <c r="H12" i="1"/>
  <c r="H12" i="5" s="1"/>
  <c r="F12"/>
  <c r="B12"/>
  <c r="H11" i="1"/>
  <c r="F11" i="5"/>
  <c r="B11"/>
  <c r="N9" i="1"/>
  <c r="N105" i="5" l="1"/>
  <c r="H39" i="4" s="1"/>
  <c r="L105" i="5"/>
  <c r="G39" i="4" s="1"/>
  <c r="G276" i="2"/>
  <c r="G268"/>
  <c r="G33" i="4"/>
  <c r="G29"/>
  <c r="I53" i="1"/>
  <c r="N58" i="5"/>
  <c r="H24" i="4" s="1"/>
  <c r="I94" i="1"/>
  <c r="I90"/>
  <c r="P40" i="5"/>
  <c r="I20" i="4" s="1"/>
  <c r="T52" i="5"/>
  <c r="H48" i="1"/>
  <c r="H50" i="5" s="1"/>
  <c r="H53" i="1"/>
  <c r="H73"/>
  <c r="H79" i="5" s="1"/>
  <c r="L79" s="1"/>
  <c r="H94" i="1"/>
  <c r="H101" i="5" s="1"/>
  <c r="P101" s="1"/>
  <c r="U101" s="1"/>
  <c r="H99" i="1"/>
  <c r="H106" i="5" s="1"/>
  <c r="H11"/>
  <c r="S24"/>
  <c r="T24" s="1"/>
  <c r="I66"/>
  <c r="S95"/>
  <c r="T95" s="1"/>
  <c r="S96"/>
  <c r="T96" s="1"/>
  <c r="S100"/>
  <c r="T100" s="1"/>
  <c r="I9" i="2"/>
  <c r="H9"/>
  <c r="I32"/>
  <c r="H32"/>
  <c r="I118"/>
  <c r="H118"/>
  <c r="I139"/>
  <c r="H139"/>
  <c r="I144"/>
  <c r="H144"/>
  <c r="I158"/>
  <c r="H158"/>
  <c r="I178"/>
  <c r="H178"/>
  <c r="I198"/>
  <c r="H198"/>
  <c r="I213"/>
  <c r="H213"/>
  <c r="I298"/>
  <c r="H298"/>
  <c r="I319"/>
  <c r="H319"/>
  <c r="I340"/>
  <c r="H340"/>
  <c r="I368"/>
  <c r="H368"/>
  <c r="I373"/>
  <c r="H373"/>
  <c r="I378"/>
  <c r="H378"/>
  <c r="I391"/>
  <c r="H391"/>
  <c r="I424"/>
  <c r="H424"/>
  <c r="I429"/>
  <c r="H429"/>
  <c r="I986"/>
  <c r="I933"/>
  <c r="I624"/>
  <c r="I539"/>
  <c r="I160"/>
  <c r="I120"/>
  <c r="I101"/>
  <c r="I909"/>
  <c r="I670"/>
  <c r="I663"/>
  <c r="I656"/>
  <c r="I564"/>
  <c r="H543"/>
  <c r="I345"/>
  <c r="I193"/>
  <c r="I165"/>
  <c r="I155"/>
  <c r="I127"/>
  <c r="I141"/>
  <c r="H588"/>
  <c r="I217"/>
  <c r="H661"/>
  <c r="I218"/>
  <c r="H668"/>
  <c r="I228"/>
  <c r="H680"/>
  <c r="I299"/>
  <c r="H696"/>
  <c r="I425"/>
  <c r="H758"/>
  <c r="S49" i="5"/>
  <c r="T49" s="1"/>
  <c r="D49"/>
  <c r="S50"/>
  <c r="T50" s="1"/>
  <c r="N50"/>
  <c r="D50"/>
  <c r="S56"/>
  <c r="T56" s="1"/>
  <c r="D56"/>
  <c r="G61"/>
  <c r="O61" s="1"/>
  <c r="G60"/>
  <c r="T60" s="1"/>
  <c r="S79"/>
  <c r="T79" s="1"/>
  <c r="C79"/>
  <c r="J89" i="1"/>
  <c r="J93"/>
  <c r="U50" i="5"/>
  <c r="H13"/>
  <c r="S97"/>
  <c r="T97" s="1"/>
  <c r="S101"/>
  <c r="T101" s="1"/>
  <c r="H102"/>
  <c r="I37" i="2"/>
  <c r="H37"/>
  <c r="I47"/>
  <c r="H47"/>
  <c r="I55"/>
  <c r="H55"/>
  <c r="I66"/>
  <c r="H66"/>
  <c r="I99"/>
  <c r="H99"/>
  <c r="I132"/>
  <c r="H132"/>
  <c r="I168"/>
  <c r="H168"/>
  <c r="I206"/>
  <c r="H206"/>
  <c r="I225"/>
  <c r="H225"/>
  <c r="I231"/>
  <c r="H231"/>
  <c r="I394"/>
  <c r="H394"/>
  <c r="I410"/>
  <c r="H410"/>
  <c r="I419"/>
  <c r="H419"/>
  <c r="H439"/>
  <c r="I729"/>
  <c r="I414"/>
  <c r="I396"/>
  <c r="I374"/>
  <c r="I369"/>
  <c r="I232"/>
  <c r="I226"/>
  <c r="I209"/>
  <c r="I201"/>
  <c r="I180"/>
  <c r="I170"/>
  <c r="I145"/>
  <c r="I135"/>
  <c r="I68"/>
  <c r="I48"/>
  <c r="I926"/>
  <c r="I718"/>
  <c r="I681"/>
  <c r="I676"/>
  <c r="I641"/>
  <c r="I610"/>
  <c r="H447"/>
  <c r="I442"/>
  <c r="I402"/>
  <c r="I352"/>
  <c r="I337"/>
  <c r="I243"/>
  <c r="I238"/>
  <c r="I221"/>
  <c r="I175"/>
  <c r="I83"/>
  <c r="I63"/>
  <c r="I730"/>
  <c r="I397"/>
  <c r="I227"/>
  <c r="I210"/>
  <c r="I202"/>
  <c r="I181"/>
  <c r="I171"/>
  <c r="I146"/>
  <c r="I136"/>
  <c r="I69"/>
  <c r="I719"/>
  <c r="I642"/>
  <c r="H479"/>
  <c r="I441"/>
  <c r="I403"/>
  <c r="I353"/>
  <c r="I338"/>
  <c r="I222"/>
  <c r="I176"/>
  <c r="I84"/>
  <c r="I64"/>
  <c r="I901"/>
  <c r="I732"/>
  <c r="I649"/>
  <c r="I620"/>
  <c r="H528"/>
  <c r="I186"/>
  <c r="I110"/>
  <c r="I91"/>
  <c r="I179"/>
  <c r="I169"/>
  <c r="H606"/>
  <c r="I174"/>
  <c r="I216"/>
  <c r="H654"/>
  <c r="H675"/>
  <c r="I223"/>
  <c r="H790"/>
  <c r="I477"/>
  <c r="I470"/>
  <c r="I516"/>
  <c r="I509"/>
  <c r="I494"/>
  <c r="H821"/>
  <c r="I723"/>
  <c r="H922"/>
  <c r="S51" i="5"/>
  <c r="T51" s="1"/>
  <c r="D51"/>
  <c r="G22" i="4"/>
  <c r="L40" i="5"/>
  <c r="G20" i="4" s="1"/>
  <c r="G22" i="5"/>
  <c r="K22" s="1"/>
  <c r="I23" i="1"/>
  <c r="J53"/>
  <c r="G64" i="5"/>
  <c r="T64" s="1"/>
  <c r="I88" i="1"/>
  <c r="I89"/>
  <c r="I93"/>
  <c r="H444" i="2"/>
  <c r="G48" i="5"/>
  <c r="M48" s="1"/>
  <c r="U60"/>
  <c r="T67"/>
  <c r="H16" i="1"/>
  <c r="H21"/>
  <c r="H23"/>
  <c r="H28"/>
  <c r="H30"/>
  <c r="H32"/>
  <c r="H34"/>
  <c r="H36"/>
  <c r="H39"/>
  <c r="H41"/>
  <c r="H43"/>
  <c r="H45"/>
  <c r="H47"/>
  <c r="H49"/>
  <c r="H52"/>
  <c r="H55"/>
  <c r="H57"/>
  <c r="H60"/>
  <c r="I61"/>
  <c r="H62"/>
  <c r="H67"/>
  <c r="H69"/>
  <c r="H71"/>
  <c r="H74"/>
  <c r="H76"/>
  <c r="H78"/>
  <c r="H81"/>
  <c r="H83"/>
  <c r="H88"/>
  <c r="H90"/>
  <c r="H92"/>
  <c r="J94"/>
  <c r="I15" i="2"/>
  <c r="I18"/>
  <c r="I51"/>
  <c r="I60"/>
  <c r="I71"/>
  <c r="I80"/>
  <c r="I87"/>
  <c r="I106"/>
  <c r="I125"/>
  <c r="I153"/>
  <c r="I163"/>
  <c r="I173"/>
  <c r="I183"/>
  <c r="I191"/>
  <c r="I220"/>
  <c r="I237"/>
  <c r="I242"/>
  <c r="I247"/>
  <c r="I306"/>
  <c r="I311"/>
  <c r="I326"/>
  <c r="I331"/>
  <c r="I334"/>
  <c r="I344"/>
  <c r="I351"/>
  <c r="I361"/>
  <c r="I364"/>
  <c r="I382"/>
  <c r="I399"/>
  <c r="I406"/>
  <c r="I565"/>
  <c r="I617"/>
  <c r="I618"/>
  <c r="I619"/>
  <c r="I639"/>
  <c r="I640"/>
  <c r="I643"/>
  <c r="I657"/>
  <c r="I662"/>
  <c r="I664"/>
  <c r="I671"/>
  <c r="I717"/>
  <c r="I910"/>
  <c r="I925"/>
  <c r="G11" i="5"/>
  <c r="K11" s="1"/>
  <c r="G12"/>
  <c r="G13"/>
  <c r="G14"/>
  <c r="K14" s="1"/>
  <c r="G17"/>
  <c r="K17" s="1"/>
  <c r="G23"/>
  <c r="K23" s="1"/>
  <c r="G28"/>
  <c r="K28" s="1"/>
  <c r="G29"/>
  <c r="K29" s="1"/>
  <c r="G31"/>
  <c r="K31" s="1"/>
  <c r="G32"/>
  <c r="K32" s="1"/>
  <c r="G33"/>
  <c r="K33" s="1"/>
  <c r="G34"/>
  <c r="K34" s="1"/>
  <c r="G36"/>
  <c r="K36" s="1"/>
  <c r="G41"/>
  <c r="M41" s="1"/>
  <c r="G43"/>
  <c r="M43" s="1"/>
  <c r="G45"/>
  <c r="M45" s="1"/>
  <c r="G47"/>
  <c r="M47" s="1"/>
  <c r="G55"/>
  <c r="M55" s="1"/>
  <c r="G71"/>
  <c r="M71" s="1"/>
  <c r="G72"/>
  <c r="O72" s="1"/>
  <c r="G73"/>
  <c r="O73" s="1"/>
  <c r="G75"/>
  <c r="O75" s="1"/>
  <c r="G80"/>
  <c r="K80" s="1"/>
  <c r="G82"/>
  <c r="M82" s="1"/>
  <c r="G84"/>
  <c r="M84" s="1"/>
  <c r="G87"/>
  <c r="M87" s="1"/>
  <c r="G88"/>
  <c r="M88" s="1"/>
  <c r="G89"/>
  <c r="M89" s="1"/>
  <c r="G98"/>
  <c r="M98" s="1"/>
  <c r="G99"/>
  <c r="M99" s="1"/>
  <c r="G102"/>
  <c r="O102" s="1"/>
  <c r="G107"/>
  <c r="O107" s="1"/>
  <c r="F22"/>
  <c r="B23"/>
  <c r="H23"/>
  <c r="F24"/>
  <c r="C24" s="1"/>
  <c r="B55"/>
  <c r="B56"/>
  <c r="H56"/>
  <c r="N56" s="1"/>
  <c r="U56" s="1"/>
  <c r="F59"/>
  <c r="E59" s="1"/>
  <c r="F61"/>
  <c r="F64"/>
  <c r="D64" s="1"/>
  <c r="H64"/>
  <c r="N64" s="1"/>
  <c r="B66"/>
  <c r="H66"/>
  <c r="P66" s="1"/>
  <c r="F95"/>
  <c r="C95" s="1"/>
  <c r="F96"/>
  <c r="C96" s="1"/>
  <c r="H96"/>
  <c r="L96" s="1"/>
  <c r="U96" s="1"/>
  <c r="F97"/>
  <c r="D97" s="1"/>
  <c r="B98"/>
  <c r="H98"/>
  <c r="B99"/>
  <c r="F100"/>
  <c r="E100" s="1"/>
  <c r="H100"/>
  <c r="P100" s="1"/>
  <c r="F101"/>
  <c r="E101" s="1"/>
  <c r="B102"/>
  <c r="J14" i="1"/>
  <c r="J27"/>
  <c r="J31"/>
  <c r="J33"/>
  <c r="J35"/>
  <c r="J46"/>
  <c r="J48"/>
  <c r="J50"/>
  <c r="J56"/>
  <c r="I62"/>
  <c r="J66"/>
  <c r="J68"/>
  <c r="J70"/>
  <c r="J73"/>
  <c r="J80"/>
  <c r="J82"/>
  <c r="I395" i="2"/>
  <c r="I458"/>
  <c r="I491"/>
  <c r="I493"/>
  <c r="I497"/>
  <c r="I501"/>
  <c r="I503"/>
  <c r="H506"/>
  <c r="I507"/>
  <c r="H511"/>
  <c r="I512"/>
  <c r="I514"/>
  <c r="H518"/>
  <c r="I519"/>
  <c r="I540"/>
  <c r="H553"/>
  <c r="H568"/>
  <c r="I569"/>
  <c r="H572"/>
  <c r="I573"/>
  <c r="I575"/>
  <c r="I579"/>
  <c r="I599"/>
  <c r="I600"/>
  <c r="I601"/>
  <c r="I625"/>
  <c r="I647"/>
  <c r="I648"/>
  <c r="I687"/>
  <c r="I707"/>
  <c r="I724"/>
  <c r="I725"/>
  <c r="I726"/>
  <c r="I731"/>
  <c r="I740"/>
  <c r="I744"/>
  <c r="I746"/>
  <c r="I932"/>
  <c r="I934"/>
  <c r="I976"/>
  <c r="I980"/>
  <c r="I982"/>
  <c r="G18" i="5"/>
  <c r="K18" s="1"/>
  <c r="G35"/>
  <c r="K35" s="1"/>
  <c r="G37"/>
  <c r="K37" s="1"/>
  <c r="G38"/>
  <c r="K38" s="1"/>
  <c r="G42"/>
  <c r="M42" s="1"/>
  <c r="G44"/>
  <c r="M44" s="1"/>
  <c r="G46"/>
  <c r="M46" s="1"/>
  <c r="G65"/>
  <c r="T65" s="1"/>
  <c r="G74"/>
  <c r="O74" s="1"/>
  <c r="G76"/>
  <c r="O76" s="1"/>
  <c r="G81"/>
  <c r="M81" s="1"/>
  <c r="G83"/>
  <c r="M83" s="1"/>
  <c r="G106"/>
  <c r="O106" s="1"/>
  <c r="L58"/>
  <c r="G24" i="4" s="1"/>
  <c r="L63" i="5"/>
  <c r="G26" i="4" s="1"/>
  <c r="H276" i="2" l="1"/>
  <c r="I276"/>
  <c r="H268"/>
  <c r="I268"/>
  <c r="H284"/>
  <c r="I56" i="1"/>
  <c r="I14"/>
  <c r="I57"/>
  <c r="K54" s="1"/>
  <c r="D24" i="4" s="1"/>
  <c r="J12" i="1"/>
  <c r="U100" i="5"/>
  <c r="S76"/>
  <c r="T76" s="1"/>
  <c r="E76"/>
  <c r="S74"/>
  <c r="T74" s="1"/>
  <c r="E74"/>
  <c r="S37"/>
  <c r="T37" s="1"/>
  <c r="C37"/>
  <c r="S35"/>
  <c r="T35" s="1"/>
  <c r="C35"/>
  <c r="S18"/>
  <c r="T18" s="1"/>
  <c r="L18"/>
  <c r="U18" s="1"/>
  <c r="C18"/>
  <c r="I89"/>
  <c r="I79"/>
  <c r="I73"/>
  <c r="I60"/>
  <c r="V60" s="1"/>
  <c r="I50"/>
  <c r="V50" s="1"/>
  <c r="I36"/>
  <c r="I32"/>
  <c r="S99"/>
  <c r="T99" s="1"/>
  <c r="D99"/>
  <c r="S89"/>
  <c r="T89" s="1"/>
  <c r="N89"/>
  <c r="U89" s="1"/>
  <c r="V89" s="1"/>
  <c r="D89"/>
  <c r="S87"/>
  <c r="T87" s="1"/>
  <c r="N87"/>
  <c r="D87"/>
  <c r="S82"/>
  <c r="T82" s="1"/>
  <c r="D82"/>
  <c r="S75"/>
  <c r="T75" s="1"/>
  <c r="P75"/>
  <c r="U75" s="1"/>
  <c r="E75"/>
  <c r="S73"/>
  <c r="T73" s="1"/>
  <c r="P73"/>
  <c r="U73" s="1"/>
  <c r="E73"/>
  <c r="S71"/>
  <c r="T71" s="1"/>
  <c r="N71"/>
  <c r="D71"/>
  <c r="S36"/>
  <c r="T36" s="1"/>
  <c r="L36"/>
  <c r="U36" s="1"/>
  <c r="V36" s="1"/>
  <c r="C36"/>
  <c r="S34"/>
  <c r="T34" s="1"/>
  <c r="L34"/>
  <c r="U34" s="1"/>
  <c r="C34"/>
  <c r="S32"/>
  <c r="T32" s="1"/>
  <c r="L32"/>
  <c r="U32" s="1"/>
  <c r="C32"/>
  <c r="G30"/>
  <c r="K30" s="1"/>
  <c r="J29" i="1"/>
  <c r="S28" i="5"/>
  <c r="T28" s="1"/>
  <c r="L28"/>
  <c r="C28"/>
  <c r="L23"/>
  <c r="U23" s="1"/>
  <c r="C23"/>
  <c r="S23"/>
  <c r="T23" s="1"/>
  <c r="S14"/>
  <c r="T14" s="1"/>
  <c r="L14"/>
  <c r="U14" s="1"/>
  <c r="C14"/>
  <c r="O12"/>
  <c r="M12"/>
  <c r="K12"/>
  <c r="I101"/>
  <c r="V101" s="1"/>
  <c r="H97"/>
  <c r="N97" s="1"/>
  <c r="J90" i="1"/>
  <c r="H90" i="5"/>
  <c r="H84"/>
  <c r="N84" s="1"/>
  <c r="U84" s="1"/>
  <c r="J78" i="1"/>
  <c r="H80" i="5"/>
  <c r="J74" i="1"/>
  <c r="H74" i="5"/>
  <c r="P74" s="1"/>
  <c r="U74" s="1"/>
  <c r="J69" i="1"/>
  <c r="H61" i="5"/>
  <c r="P61" s="1"/>
  <c r="U61" s="1"/>
  <c r="J57" i="1"/>
  <c r="H55" i="5"/>
  <c r="N55" s="1"/>
  <c r="J52" i="1"/>
  <c r="H49" i="5"/>
  <c r="N49" s="1"/>
  <c r="U49" s="1"/>
  <c r="J47" i="1"/>
  <c r="H45" i="5"/>
  <c r="N45" s="1"/>
  <c r="U45" s="1"/>
  <c r="J43" i="1"/>
  <c r="H41" i="5"/>
  <c r="N41" s="1"/>
  <c r="J39" i="1"/>
  <c r="H35" i="5"/>
  <c r="L35" s="1"/>
  <c r="U35" s="1"/>
  <c r="J34" i="1"/>
  <c r="H31" i="5"/>
  <c r="L31" s="1"/>
  <c r="U31" s="1"/>
  <c r="J30" i="1"/>
  <c r="H24" i="5"/>
  <c r="L24" s="1"/>
  <c r="U24" s="1"/>
  <c r="J23" i="1"/>
  <c r="H17" i="5"/>
  <c r="L17" s="1"/>
  <c r="J16" i="1"/>
  <c r="C22" i="5"/>
  <c r="S22"/>
  <c r="T22" s="1"/>
  <c r="U79"/>
  <c r="V79" s="1"/>
  <c r="J83" i="1"/>
  <c r="I99"/>
  <c r="J77"/>
  <c r="J44"/>
  <c r="J40"/>
  <c r="J17"/>
  <c r="J99"/>
  <c r="I66"/>
  <c r="I13"/>
  <c r="I11"/>
  <c r="I92"/>
  <c r="I80"/>
  <c r="I75"/>
  <c r="I70"/>
  <c r="J59"/>
  <c r="I46"/>
  <c r="I42"/>
  <c r="I37"/>
  <c r="I33"/>
  <c r="I29"/>
  <c r="H58" i="2"/>
  <c r="I54" i="1"/>
  <c r="J13"/>
  <c r="U66" i="5"/>
  <c r="V66" s="1"/>
  <c r="I91" i="1"/>
  <c r="I82"/>
  <c r="I77"/>
  <c r="I71"/>
  <c r="I67"/>
  <c r="I43"/>
  <c r="I39"/>
  <c r="I34"/>
  <c r="I30"/>
  <c r="I22"/>
  <c r="I17"/>
  <c r="I12"/>
  <c r="S106" i="5"/>
  <c r="T106" s="1"/>
  <c r="P106"/>
  <c r="E106"/>
  <c r="S83"/>
  <c r="T83" s="1"/>
  <c r="N83"/>
  <c r="U83" s="1"/>
  <c r="D83"/>
  <c r="S81"/>
  <c r="T81" s="1"/>
  <c r="N81"/>
  <c r="D81"/>
  <c r="S46"/>
  <c r="T46" s="1"/>
  <c r="N46"/>
  <c r="U46" s="1"/>
  <c r="D46"/>
  <c r="S44"/>
  <c r="T44" s="1"/>
  <c r="N44"/>
  <c r="U44" s="1"/>
  <c r="D44"/>
  <c r="S42"/>
  <c r="T42" s="1"/>
  <c r="N42"/>
  <c r="U42" s="1"/>
  <c r="D42"/>
  <c r="S38"/>
  <c r="T38" s="1"/>
  <c r="L38"/>
  <c r="U38" s="1"/>
  <c r="C38"/>
  <c r="I87"/>
  <c r="I75"/>
  <c r="I71"/>
  <c r="I52"/>
  <c r="V52" s="1"/>
  <c r="I48"/>
  <c r="I34"/>
  <c r="I28"/>
  <c r="I14"/>
  <c r="S107"/>
  <c r="T107" s="1"/>
  <c r="E107"/>
  <c r="P102"/>
  <c r="U102" s="1"/>
  <c r="E102"/>
  <c r="S102"/>
  <c r="T102" s="1"/>
  <c r="S98"/>
  <c r="T98" s="1"/>
  <c r="N98"/>
  <c r="U98" s="1"/>
  <c r="D98"/>
  <c r="S88"/>
  <c r="T88" s="1"/>
  <c r="D88"/>
  <c r="S84"/>
  <c r="T84" s="1"/>
  <c r="D84"/>
  <c r="S80"/>
  <c r="T80" s="1"/>
  <c r="L80"/>
  <c r="U80" s="1"/>
  <c r="C80"/>
  <c r="S72"/>
  <c r="T72" s="1"/>
  <c r="E72"/>
  <c r="S55"/>
  <c r="T55" s="1"/>
  <c r="D55"/>
  <c r="S47"/>
  <c r="T47" s="1"/>
  <c r="D47"/>
  <c r="S45"/>
  <c r="T45" s="1"/>
  <c r="D45"/>
  <c r="S43"/>
  <c r="T43" s="1"/>
  <c r="D43"/>
  <c r="S41"/>
  <c r="T41" s="1"/>
  <c r="D41"/>
  <c r="S33"/>
  <c r="T33" s="1"/>
  <c r="C33"/>
  <c r="S31"/>
  <c r="T31" s="1"/>
  <c r="C31"/>
  <c r="S29"/>
  <c r="T29" s="1"/>
  <c r="C29"/>
  <c r="S17"/>
  <c r="T17" s="1"/>
  <c r="C17"/>
  <c r="O13"/>
  <c r="M13"/>
  <c r="K13"/>
  <c r="S11"/>
  <c r="T11" s="1"/>
  <c r="L11"/>
  <c r="C11"/>
  <c r="H99"/>
  <c r="N99" s="1"/>
  <c r="U99" s="1"/>
  <c r="J92" i="1"/>
  <c r="H95" i="5"/>
  <c r="L95" s="1"/>
  <c r="J88" i="1"/>
  <c r="H88" i="5"/>
  <c r="N88" s="1"/>
  <c r="U88" s="1"/>
  <c r="J81" i="1"/>
  <c r="H82" i="5"/>
  <c r="N82" s="1"/>
  <c r="U82" s="1"/>
  <c r="J76" i="1"/>
  <c r="H76" i="5"/>
  <c r="P76" s="1"/>
  <c r="U76" s="1"/>
  <c r="J71" i="1"/>
  <c r="H72" i="5"/>
  <c r="P72" s="1"/>
  <c r="J67" i="1"/>
  <c r="L65" s="1"/>
  <c r="E29" i="4" s="1"/>
  <c r="H67" i="5"/>
  <c r="P67" s="1"/>
  <c r="U67" s="1"/>
  <c r="J62" i="1"/>
  <c r="H65" i="5"/>
  <c r="N65" s="1"/>
  <c r="U65" s="1"/>
  <c r="J60" i="1"/>
  <c r="H59" i="5"/>
  <c r="P59" s="1"/>
  <c r="J55" i="1"/>
  <c r="H51" i="5"/>
  <c r="N51" s="1"/>
  <c r="U51" s="1"/>
  <c r="J49" i="1"/>
  <c r="H47" i="5"/>
  <c r="N47" s="1"/>
  <c r="U47" s="1"/>
  <c r="J45" i="1"/>
  <c r="H43" i="5"/>
  <c r="N43" s="1"/>
  <c r="U43" s="1"/>
  <c r="J41" i="1"/>
  <c r="H37" i="5"/>
  <c r="L37" s="1"/>
  <c r="U37" s="1"/>
  <c r="J36" i="1"/>
  <c r="H33" i="5"/>
  <c r="L33" s="1"/>
  <c r="U33" s="1"/>
  <c r="J32" i="1"/>
  <c r="H29" i="5"/>
  <c r="L29" s="1"/>
  <c r="U29" s="1"/>
  <c r="J28" i="1"/>
  <c r="H22" i="5"/>
  <c r="L22" s="1"/>
  <c r="J21" i="1"/>
  <c r="I12" i="5"/>
  <c r="S48"/>
  <c r="T48" s="1"/>
  <c r="N48"/>
  <c r="U48" s="1"/>
  <c r="D48"/>
  <c r="I56"/>
  <c r="V56" s="1"/>
  <c r="I100"/>
  <c r="I96"/>
  <c r="V96" s="1"/>
  <c r="E61"/>
  <c r="S61"/>
  <c r="T61" s="1"/>
  <c r="H446" i="2"/>
  <c r="H45"/>
  <c r="J75" i="1"/>
  <c r="I60"/>
  <c r="J42"/>
  <c r="J37"/>
  <c r="L26" s="1"/>
  <c r="E18" i="4" s="1"/>
  <c r="I95" i="1"/>
  <c r="J91"/>
  <c r="I78"/>
  <c r="I74"/>
  <c r="I69"/>
  <c r="I45"/>
  <c r="I41"/>
  <c r="I36"/>
  <c r="I32"/>
  <c r="I28"/>
  <c r="J22"/>
  <c r="J95"/>
  <c r="U64" i="5"/>
  <c r="I81" i="1"/>
  <c r="I76"/>
  <c r="I68"/>
  <c r="I59"/>
  <c r="I52"/>
  <c r="I44"/>
  <c r="I40"/>
  <c r="I35"/>
  <c r="I31"/>
  <c r="I27"/>
  <c r="I21"/>
  <c r="I16"/>
  <c r="H434" i="2"/>
  <c r="H389"/>
  <c r="J11" i="1"/>
  <c r="V32" i="5" l="1"/>
  <c r="V73"/>
  <c r="K87" i="1"/>
  <c r="D36" i="4" s="1"/>
  <c r="P63" i="5"/>
  <c r="I26" i="4" s="1"/>
  <c r="I87" i="1"/>
  <c r="I96" s="1"/>
  <c r="K86" s="1"/>
  <c r="D35" i="4" s="1"/>
  <c r="P94" i="5"/>
  <c r="I36" i="4" s="1"/>
  <c r="L21" i="5"/>
  <c r="G15" i="4" s="1"/>
  <c r="U22" i="5"/>
  <c r="P70"/>
  <c r="I29" i="4" s="1"/>
  <c r="I30" s="1"/>
  <c r="U72" i="5"/>
  <c r="I11"/>
  <c r="L10" i="1"/>
  <c r="E10" i="4" s="1"/>
  <c r="J10" i="1"/>
  <c r="K20"/>
  <c r="D15" i="4" s="1"/>
  <c r="I20" i="1"/>
  <c r="I24" s="1"/>
  <c r="K19" s="1"/>
  <c r="D14" i="4" s="1"/>
  <c r="K51" i="1"/>
  <c r="D22" i="4" s="1"/>
  <c r="I51" i="1"/>
  <c r="I102" i="5"/>
  <c r="V102" s="1"/>
  <c r="K72" i="1"/>
  <c r="D31" i="4" s="1"/>
  <c r="I72" i="1"/>
  <c r="I98" i="5"/>
  <c r="I44"/>
  <c r="I81"/>
  <c r="P58"/>
  <c r="I24" i="4" s="1"/>
  <c r="U59" i="5"/>
  <c r="L94"/>
  <c r="G36" i="4" s="1"/>
  <c r="U95" i="5"/>
  <c r="U11"/>
  <c r="S13"/>
  <c r="T13" s="1"/>
  <c r="L13"/>
  <c r="C13"/>
  <c r="P13"/>
  <c r="E13"/>
  <c r="U17"/>
  <c r="L16"/>
  <c r="G12" i="4" s="1"/>
  <c r="N40" i="5"/>
  <c r="H20" i="4" s="1"/>
  <c r="U41" i="5"/>
  <c r="N54"/>
  <c r="H22" i="4" s="1"/>
  <c r="U55" i="5"/>
  <c r="H19" i="4"/>
  <c r="I19"/>
  <c r="G30"/>
  <c r="N78" i="5"/>
  <c r="H31" i="4" s="1"/>
  <c r="U81" i="5"/>
  <c r="U106"/>
  <c r="K38" i="1"/>
  <c r="D20" i="4" s="1"/>
  <c r="I38" i="1"/>
  <c r="K10"/>
  <c r="D10" i="4" s="1"/>
  <c r="I10" i="1"/>
  <c r="K65"/>
  <c r="D29" i="4" s="1"/>
  <c r="I65" i="1"/>
  <c r="I18" i="5"/>
  <c r="I46"/>
  <c r="G91"/>
  <c r="M91" s="1"/>
  <c r="J84" i="1"/>
  <c r="I84"/>
  <c r="H100"/>
  <c r="I100"/>
  <c r="I98" s="1"/>
  <c r="I101" s="1"/>
  <c r="K97" s="1"/>
  <c r="D38" i="4" s="1"/>
  <c r="I439" i="2"/>
  <c r="I17" i="5"/>
  <c r="L15" i="1"/>
  <c r="E12" i="4" s="1"/>
  <c r="J15" i="1"/>
  <c r="I24" i="5"/>
  <c r="I31"/>
  <c r="I35"/>
  <c r="V35" s="1"/>
  <c r="I41"/>
  <c r="L38" i="1"/>
  <c r="E20" i="4" s="1"/>
  <c r="J38" i="1"/>
  <c r="I45" i="5"/>
  <c r="I49"/>
  <c r="I55"/>
  <c r="L51" i="1"/>
  <c r="E22" i="4" s="1"/>
  <c r="J51" i="1"/>
  <c r="I61" i="5"/>
  <c r="I74"/>
  <c r="V74" s="1"/>
  <c r="I80"/>
  <c r="V80" s="1"/>
  <c r="I84"/>
  <c r="I90"/>
  <c r="I97"/>
  <c r="S12"/>
  <c r="T12" s="1"/>
  <c r="L12"/>
  <c r="C12"/>
  <c r="P12"/>
  <c r="P10" s="1"/>
  <c r="I10" i="4" s="1"/>
  <c r="I11" s="1"/>
  <c r="E12" i="5"/>
  <c r="U28"/>
  <c r="V28" s="1"/>
  <c r="I30"/>
  <c r="N70"/>
  <c r="H29" i="4" s="1"/>
  <c r="U71" i="5"/>
  <c r="V71" s="1"/>
  <c r="U87"/>
  <c r="V87" s="1"/>
  <c r="K15" i="1"/>
  <c r="D12" i="4" s="1"/>
  <c r="I15" i="1"/>
  <c r="K26"/>
  <c r="D18" i="4" s="1"/>
  <c r="I26" i="1"/>
  <c r="K58"/>
  <c r="D26" i="4" s="1"/>
  <c r="I58" i="1"/>
  <c r="I23" i="5"/>
  <c r="V23" s="1"/>
  <c r="I38"/>
  <c r="V38" s="1"/>
  <c r="I22"/>
  <c r="L20" i="1"/>
  <c r="E15" i="4" s="1"/>
  <c r="J20" i="1"/>
  <c r="J24" s="1"/>
  <c r="L19" s="1"/>
  <c r="I29" i="5"/>
  <c r="V29" s="1"/>
  <c r="I33"/>
  <c r="V33" s="1"/>
  <c r="I37"/>
  <c r="V37" s="1"/>
  <c r="I43"/>
  <c r="V43" s="1"/>
  <c r="I47"/>
  <c r="V47" s="1"/>
  <c r="I51"/>
  <c r="V51" s="1"/>
  <c r="I59"/>
  <c r="L54" i="1"/>
  <c r="E24" i="4" s="1"/>
  <c r="J54" i="1"/>
  <c r="I65" i="5"/>
  <c r="V65" s="1"/>
  <c r="I67"/>
  <c r="I72"/>
  <c r="I76"/>
  <c r="V76" s="1"/>
  <c r="I82"/>
  <c r="V82" s="1"/>
  <c r="I88"/>
  <c r="V88" s="1"/>
  <c r="I95"/>
  <c r="L87" i="1"/>
  <c r="E36" i="4" s="1"/>
  <c r="I37" s="1"/>
  <c r="J87" i="1"/>
  <c r="J96" s="1"/>
  <c r="L86" s="1"/>
  <c r="I99" i="5"/>
  <c r="V99" s="1"/>
  <c r="D13"/>
  <c r="N13"/>
  <c r="I13"/>
  <c r="I64"/>
  <c r="V64" s="1"/>
  <c r="L58" i="1"/>
  <c r="E26" i="4" s="1"/>
  <c r="J58" i="1"/>
  <c r="I106" i="5"/>
  <c r="I42"/>
  <c r="I83"/>
  <c r="V83" s="1"/>
  <c r="G90"/>
  <c r="M90" s="1"/>
  <c r="I83" i="1"/>
  <c r="I79" s="1"/>
  <c r="N94" i="5"/>
  <c r="H36" i="4" s="1"/>
  <c r="H37" s="1"/>
  <c r="U97" i="5"/>
  <c r="V97" s="1"/>
  <c r="D12"/>
  <c r="N12"/>
  <c r="S30"/>
  <c r="T30" s="1"/>
  <c r="L30"/>
  <c r="U30" s="1"/>
  <c r="V30" s="1"/>
  <c r="C30"/>
  <c r="V67"/>
  <c r="V31"/>
  <c r="V45"/>
  <c r="V44"/>
  <c r="V14"/>
  <c r="V34"/>
  <c r="V75"/>
  <c r="J72" i="1"/>
  <c r="N63" i="5"/>
  <c r="H26" i="4" s="1"/>
  <c r="V61" i="5"/>
  <c r="V48"/>
  <c r="V84"/>
  <c r="V98"/>
  <c r="J26" i="1"/>
  <c r="J65"/>
  <c r="J79"/>
  <c r="V42" i="5"/>
  <c r="V46"/>
  <c r="L78"/>
  <c r="G31" i="4" s="1"/>
  <c r="V24" i="5"/>
  <c r="V49"/>
  <c r="L72" i="1"/>
  <c r="E31" i="4" s="1"/>
  <c r="V18" i="5"/>
  <c r="V100"/>
  <c r="V11" l="1"/>
  <c r="N10"/>
  <c r="H10" i="4" s="1"/>
  <c r="H11" s="1"/>
  <c r="J63" i="1"/>
  <c r="L25" s="1"/>
  <c r="O25" s="1"/>
  <c r="J85"/>
  <c r="L64" s="1"/>
  <c r="V41" i="5"/>
  <c r="E28" i="4"/>
  <c r="G27"/>
  <c r="E35"/>
  <c r="O86" i="1"/>
  <c r="E14" i="4"/>
  <c r="O19" i="1"/>
  <c r="I23" i="4"/>
  <c r="G23"/>
  <c r="I21"/>
  <c r="G21"/>
  <c r="H13"/>
  <c r="I13"/>
  <c r="S91" i="5"/>
  <c r="T91" s="1"/>
  <c r="N91"/>
  <c r="U91" s="1"/>
  <c r="D91"/>
  <c r="G13" i="4"/>
  <c r="N12"/>
  <c r="O12" s="1"/>
  <c r="G37"/>
  <c r="L37" s="1"/>
  <c r="M37" s="1"/>
  <c r="N36"/>
  <c r="O36" s="1"/>
  <c r="I25"/>
  <c r="N24"/>
  <c r="O24" s="1"/>
  <c r="G16"/>
  <c r="N15"/>
  <c r="O15" s="1"/>
  <c r="I63" i="1"/>
  <c r="K25" s="1"/>
  <c r="D17" i="4" s="1"/>
  <c r="L27" i="5"/>
  <c r="G18" i="4" s="1"/>
  <c r="K98" i="1"/>
  <c r="D39" i="4" s="1"/>
  <c r="K79" i="1"/>
  <c r="D33" i="4" s="1"/>
  <c r="H32"/>
  <c r="V55" i="5"/>
  <c r="J18" i="1"/>
  <c r="G32" i="4"/>
  <c r="N31"/>
  <c r="O31" s="1"/>
  <c r="I32"/>
  <c r="E17"/>
  <c r="H27"/>
  <c r="N26"/>
  <c r="O26" s="1"/>
  <c r="S90" i="5"/>
  <c r="T90" s="1"/>
  <c r="N90"/>
  <c r="D90"/>
  <c r="H25" i="4"/>
  <c r="G25"/>
  <c r="I16"/>
  <c r="H16"/>
  <c r="H30"/>
  <c r="L30" s="1"/>
  <c r="M30" s="1"/>
  <c r="N29"/>
  <c r="O29" s="1"/>
  <c r="H107" i="5"/>
  <c r="P107" s="1"/>
  <c r="J100" i="1"/>
  <c r="I91" i="5"/>
  <c r="L79" i="1"/>
  <c r="E33" i="4" s="1"/>
  <c r="H23"/>
  <c r="N22"/>
  <c r="O22" s="1"/>
  <c r="H21"/>
  <c r="N20"/>
  <c r="O20" s="1"/>
  <c r="U12" i="5"/>
  <c r="V12" s="1"/>
  <c r="I85" i="1"/>
  <c r="K64" s="1"/>
  <c r="D28" i="4" s="1"/>
  <c r="I18" i="1"/>
  <c r="V106" i="5"/>
  <c r="V81"/>
  <c r="V17"/>
  <c r="U13"/>
  <c r="V13" s="1"/>
  <c r="L10"/>
  <c r="G10" i="4" s="1"/>
  <c r="V95" i="5"/>
  <c r="V59"/>
  <c r="I27" i="4"/>
  <c r="V72" i="5"/>
  <c r="V22"/>
  <c r="L13" i="4" l="1"/>
  <c r="M13" s="1"/>
  <c r="L25"/>
  <c r="M25" s="1"/>
  <c r="L16"/>
  <c r="M16" s="1"/>
  <c r="L23"/>
  <c r="M23" s="1"/>
  <c r="G11"/>
  <c r="L11" s="1"/>
  <c r="M11" s="1"/>
  <c r="N10"/>
  <c r="O10" s="1"/>
  <c r="K9" i="1"/>
  <c r="D9" i="4" s="1"/>
  <c r="I103" i="1"/>
  <c r="G34" i="4"/>
  <c r="I34"/>
  <c r="U107" i="5"/>
  <c r="P105"/>
  <c r="I39" i="4" s="1"/>
  <c r="U90" i="5"/>
  <c r="V90" s="1"/>
  <c r="N86"/>
  <c r="H33" i="4" s="1"/>
  <c r="L9" i="1"/>
  <c r="I107" i="5"/>
  <c r="L98" i="1"/>
  <c r="E39" i="4" s="1"/>
  <c r="J98" i="1"/>
  <c r="J101" s="1"/>
  <c r="L97" s="1"/>
  <c r="G19" i="4"/>
  <c r="L19" s="1"/>
  <c r="M19" s="1"/>
  <c r="N18"/>
  <c r="O18" s="1"/>
  <c r="V91" i="5"/>
  <c r="L32" i="4"/>
  <c r="M32" s="1"/>
  <c r="L21"/>
  <c r="M21" s="1"/>
  <c r="L27"/>
  <c r="M27" s="1"/>
  <c r="O64" i="1"/>
  <c r="E38" i="4" l="1"/>
  <c r="O97" i="1"/>
  <c r="H34" i="4"/>
  <c r="L34" s="1"/>
  <c r="M34" s="1"/>
  <c r="N33"/>
  <c r="O33" s="1"/>
  <c r="I40"/>
  <c r="N39"/>
  <c r="O39" s="1"/>
  <c r="G40"/>
  <c r="H40"/>
  <c r="E9"/>
  <c r="O9" i="1"/>
  <c r="H105"/>
  <c r="I105" s="1"/>
  <c r="J103"/>
  <c r="V107" i="5"/>
  <c r="J105" i="1" l="1"/>
  <c r="J106" s="1"/>
  <c r="L104" s="1"/>
  <c r="I106"/>
  <c r="L40" i="4"/>
  <c r="M40" s="1"/>
  <c r="E41" l="1"/>
  <c r="O107" i="1"/>
  <c r="O104"/>
  <c r="K104"/>
  <c r="D41" i="4" s="1"/>
  <c r="I108" i="1"/>
  <c r="J108"/>
  <c r="E43" i="4" l="1"/>
  <c r="F41" s="1"/>
  <c r="O108" i="1"/>
  <c r="N61" i="4"/>
  <c r="O110" i="1"/>
  <c r="I61" i="4" l="1"/>
  <c r="I42" s="1"/>
  <c r="I41" s="1"/>
  <c r="I43" s="1"/>
  <c r="I44" s="1"/>
  <c r="G61"/>
  <c r="G42" s="1"/>
  <c r="H61"/>
  <c r="H42" s="1"/>
  <c r="H41" s="1"/>
  <c r="H43" s="1"/>
  <c r="H44" s="1"/>
  <c r="F18"/>
  <c r="F29"/>
  <c r="F22"/>
  <c r="F20"/>
  <c r="F31"/>
  <c r="F36"/>
  <c r="F10"/>
  <c r="F26"/>
  <c r="F12"/>
  <c r="F24"/>
  <c r="F15"/>
  <c r="F35"/>
  <c r="F17"/>
  <c r="F33"/>
  <c r="F14"/>
  <c r="F28"/>
  <c r="F39"/>
  <c r="F38"/>
  <c r="F9"/>
  <c r="L42" l="1"/>
  <c r="M42" s="1"/>
  <c r="G41"/>
  <c r="G43" l="1"/>
  <c r="N41"/>
  <c r="O41" s="1"/>
  <c r="G44" l="1"/>
  <c r="L44" s="1"/>
  <c r="M44" s="1"/>
  <c r="N43"/>
  <c r="O43" s="1"/>
  <c r="G45"/>
  <c r="G46" l="1"/>
  <c r="H46" s="1"/>
  <c r="I46" s="1"/>
  <c r="L46" s="1"/>
  <c r="M46" s="1"/>
  <c r="H45"/>
  <c r="I45" s="1"/>
  <c r="N62" l="1"/>
  <c r="O62" s="1"/>
  <c r="N45"/>
  <c r="O45" s="1"/>
</calcChain>
</file>

<file path=xl/sharedStrings.xml><?xml version="1.0" encoding="utf-8"?>
<sst xmlns="http://schemas.openxmlformats.org/spreadsheetml/2006/main" count="7047" uniqueCount="1378">
  <si>
    <t>TIPO / ITEM</t>
  </si>
  <si>
    <t>BASE</t>
  </si>
  <si>
    <t>CÓDIGO / REF.</t>
  </si>
  <si>
    <t>DESCRIÇÃO</t>
  </si>
  <si>
    <t>UNID</t>
  </si>
  <si>
    <t>COEF. / QTD</t>
  </si>
  <si>
    <t>PREÇO UNIT.</t>
  </si>
  <si>
    <t>CUSTO TOTAL</t>
  </si>
  <si>
    <t>CONFERÊNCIA</t>
  </si>
  <si>
    <t>1.1.1</t>
  </si>
  <si>
    <t>CDHU</t>
  </si>
  <si>
    <t>02.08.040</t>
  </si>
  <si>
    <t>Placa em lona com impressão digital e requadro em metalon</t>
  </si>
  <si>
    <t>M2</t>
  </si>
  <si>
    <t>QTD: 6</t>
  </si>
  <si>
    <t>SERPO</t>
  </si>
  <si>
    <t>Secretaria de Serviços Públicos e Obras</t>
  </si>
  <si>
    <t>CRONOGRAMA FÍSICO-FINANCEIRO</t>
  </si>
  <si>
    <t>OBRA:</t>
  </si>
  <si>
    <t>INSUMO</t>
  </si>
  <si>
    <t>B.01.000.010144</t>
  </si>
  <si>
    <t>Serralheiro</t>
  </si>
  <si>
    <t>H</t>
  </si>
  <si>
    <t>0,5</t>
  </si>
  <si>
    <t>PLANILHA ORÇAMENTÁRIA</t>
  </si>
  <si>
    <t>LOCAL:</t>
  </si>
  <si>
    <t>B.01.000.010145</t>
  </si>
  <si>
    <t>Ajudante serralheiro</t>
  </si>
  <si>
    <t>BDI Obra</t>
  </si>
  <si>
    <t>N.04.000.039114</t>
  </si>
  <si>
    <t>Banner em lona com impressão digitalmente, com bainha reforçada e ilhoses</t>
  </si>
  <si>
    <t>1</t>
  </si>
  <si>
    <t>REFORMAS NA ÁREA DA PISTA DE SKATE NO CÉU DAS ARTES – LARANJEIRAS</t>
  </si>
  <si>
    <t>N.04.000.039115</t>
  </si>
  <si>
    <t>Requadro em metalon para banner em lona impresso</t>
  </si>
  <si>
    <t>M</t>
  </si>
  <si>
    <t>0,917</t>
  </si>
  <si>
    <t>BDI Obra:</t>
  </si>
  <si>
    <t xml:space="preserve"> </t>
  </si>
  <si>
    <t>RUA WASHINGTON PENSA, 969 – PARQUE DAS LARANJEIRAS, SOROCABA/SP</t>
  </si>
  <si>
    <t>Área (m²):</t>
  </si>
  <si>
    <t>1.1.2</t>
  </si>
  <si>
    <t>02.01.180</t>
  </si>
  <si>
    <t>Banheiro químico modelo Standard, com manutenção conforme exigências da CETESB</t>
  </si>
  <si>
    <t>UNMES</t>
  </si>
  <si>
    <t>QTD: 3</t>
  </si>
  <si>
    <t>ITEM</t>
  </si>
  <si>
    <t>ETAPA</t>
  </si>
  <si>
    <t>PREÇO (SEM BDI)</t>
  </si>
  <si>
    <t>PREÇO  (COM BDI)</t>
  </si>
  <si>
    <t>% SOBRE O TOTAL</t>
  </si>
  <si>
    <t>1º MÊS</t>
  </si>
  <si>
    <t>2º MÊS</t>
  </si>
  <si>
    <t>DISCRIMINAÇÃO DO SERVIÇO</t>
  </si>
  <si>
    <t>3º MÊS</t>
  </si>
  <si>
    <t>Conferências</t>
  </si>
  <si>
    <t>A.14.000.081900</t>
  </si>
  <si>
    <t>Banheiro químico, modelo Standard, com limpeza 1 vez por semana e descarte conforme exigências da CETESB</t>
  </si>
  <si>
    <t>UNIDADE</t>
  </si>
  <si>
    <t>QUANTIDADE</t>
  </si>
  <si>
    <t>1.1.3</t>
  </si>
  <si>
    <t>CÓDIGO</t>
  </si>
  <si>
    <t>02.02.150</t>
  </si>
  <si>
    <t>Locação de container tipo depósito - área mínima de 13,80 m²</t>
  </si>
  <si>
    <t>REFERÊNCIA</t>
  </si>
  <si>
    <t>PREÇO UNITÁRIO
(S/ BDI)</t>
  </si>
  <si>
    <t>PREÇO UNITÁRIO
(C/ BDI)</t>
  </si>
  <si>
    <t>PREÇO TOTAL (SEM BDI)</t>
  </si>
  <si>
    <t>PREÇO TOTAL (COM BDI)</t>
  </si>
  <si>
    <t>$ sem BDI</t>
  </si>
  <si>
    <t>$ com BDI</t>
  </si>
  <si>
    <t>A.12.000.021099</t>
  </si>
  <si>
    <t>Caso tenha alguma observação no item, escrever abaixo</t>
  </si>
  <si>
    <t>Container depósito, módulo metálico em aço galvanizado de 6,0x2,3x2,5m, vão livre, piso de concreto, cimentado, madeira ou material equivalente</t>
  </si>
  <si>
    <t>B.01.000.010101</t>
  </si>
  <si>
    <t>Ajudante geral</t>
  </si>
  <si>
    <t>1,32</t>
  </si>
  <si>
    <t>B.01.000.010115</t>
  </si>
  <si>
    <t>Eletricista</t>
  </si>
  <si>
    <t>0,99</t>
  </si>
  <si>
    <t>1.1</t>
  </si>
  <si>
    <t>B.01.000.010116</t>
  </si>
  <si>
    <t>Ajudante eletricista</t>
  </si>
  <si>
    <t>1.1.4</t>
  </si>
  <si>
    <t>SIURB - EDIF</t>
  </si>
  <si>
    <t>01-005-040</t>
  </si>
  <si>
    <t>TELA PARA PROTEÇÃO DE OBRAS, MALHA 2 MM</t>
  </si>
  <si>
    <t>QTD: 82</t>
  </si>
  <si>
    <t>SERVIÇOS PRELIMINARES</t>
  </si>
  <si>
    <t>A</t>
  </si>
  <si>
    <t>02013</t>
  </si>
  <si>
    <t>CARPINTEIRO (SGSP)</t>
  </si>
  <si>
    <t>0,44</t>
  </si>
  <si>
    <t>OBSERVAÇÃO</t>
  </si>
  <si>
    <t>02099</t>
  </si>
  <si>
    <t>SERVENTE (SGSP)</t>
  </si>
  <si>
    <t>0,53</t>
  </si>
  <si>
    <t>11046</t>
  </si>
  <si>
    <t>PINUS - PONTALETE DE 3" X 3" - BRUTO</t>
  </si>
  <si>
    <t>0,06</t>
  </si>
  <si>
    <t>11066</t>
  </si>
  <si>
    <t>PINUS - SARRAFO DE 1" X 4" - BRUTO</t>
  </si>
  <si>
    <t>0,2</t>
  </si>
  <si>
    <t>17515</t>
  </si>
  <si>
    <t>PREGO 18 X 27 COMUM - POLIDO</t>
  </si>
  <si>
    <t>Kg</t>
  </si>
  <si>
    <t>0,01</t>
  </si>
  <si>
    <t>38043</t>
  </si>
  <si>
    <t>TELA POLIETILENO P/ PROTEÇÃO DE FACHADA-TRAMA 2,2MM</t>
  </si>
  <si>
    <t>1,1</t>
  </si>
  <si>
    <t>1.2.1</t>
  </si>
  <si>
    <t>02.10.050</t>
  </si>
  <si>
    <t>Locação para muros, cercas e alambrados</t>
  </si>
  <si>
    <t>QTD: 37,35</t>
  </si>
  <si>
    <t>CANTEIRO DE OBRAS</t>
  </si>
  <si>
    <t>SUBTOTAL</t>
  </si>
  <si>
    <t>B.01.000.010160</t>
  </si>
  <si>
    <t>Ajudante de topógrafo</t>
  </si>
  <si>
    <t>0,012</t>
  </si>
  <si>
    <t>B.01.000.010185</t>
  </si>
  <si>
    <t>Topografo</t>
  </si>
  <si>
    <t>0,004</t>
  </si>
  <si>
    <t>S.01.000.080352</t>
  </si>
  <si>
    <t>Veículo utilitário com capacidade para 9 pessoas - 1.600 CC - COND.D</t>
  </si>
  <si>
    <t>-</t>
  </si>
  <si>
    <t>1.2.2</t>
  </si>
  <si>
    <t>02.10.060</t>
  </si>
  <si>
    <t>Locação de vias, calçadas, tanques e lagoas</t>
  </si>
  <si>
    <t>QTD: 12,21</t>
  </si>
  <si>
    <t>0,024</t>
  </si>
  <si>
    <t>0,008</t>
  </si>
  <si>
    <t>D.02.000.021009</t>
  </si>
  <si>
    <t>Pontalete de cedrinho de 75 mm x 75 mm - 3ª construção</t>
  </si>
  <si>
    <t>0,0093</t>
  </si>
  <si>
    <t>E.02.000.026760</t>
  </si>
  <si>
    <t>1.2</t>
  </si>
  <si>
    <t>Prego diversas bitolas (referência 18 x 27)</t>
  </si>
  <si>
    <t>KG</t>
  </si>
  <si>
    <t>0,001</t>
  </si>
  <si>
    <t>E.02.000.027025</t>
  </si>
  <si>
    <t>Arame galvanizado nº 16 BWG</t>
  </si>
  <si>
    <t>0,0115</t>
  </si>
  <si>
    <t>0,005</t>
  </si>
  <si>
    <t>SUBTOTAL 1</t>
  </si>
  <si>
    <t>SUBTOTAL DO GRUPO 1</t>
  </si>
  <si>
    <t>2.1.1</t>
  </si>
  <si>
    <t>SINAPI</t>
  </si>
  <si>
    <t>97635</t>
  </si>
  <si>
    <t>REMOÇÃO DE PISO DE BLOCO INTERTRAVADO OU DE PEDRA PORTUGUESA, DE FORMA MANUAL, COM REAPROVEITAMENTO. AF_09/2023</t>
  </si>
  <si>
    <t>QTD: 23,56</t>
  </si>
  <si>
    <t>AUXILIAR (N1)</t>
  </si>
  <si>
    <t>88316</t>
  </si>
  <si>
    <t>SERVENTE COM ENCARGOS COMPLEMENTARES</t>
  </si>
  <si>
    <t>0,2113</t>
  </si>
  <si>
    <t>88260</t>
  </si>
  <si>
    <t>CALCETEIRO COM ENCARGOS COMPLEMENTARES</t>
  </si>
  <si>
    <t>0,4815</t>
  </si>
  <si>
    <t>2.1.2</t>
  </si>
  <si>
    <t>05.07.060</t>
  </si>
  <si>
    <t>Remoção de entulho de obra com caçamba metálica - material rejeitado e misturado por vegetação, isopor, manta asfáltica e lã de vidro</t>
  </si>
  <si>
    <t>M3</t>
  </si>
  <si>
    <t>QTD: 8,03</t>
  </si>
  <si>
    <t>2.1</t>
  </si>
  <si>
    <t>A.05.000.020998</t>
  </si>
  <si>
    <t>Remoção de entulho de obra, material rejeitado (mistura de vegetação, isopor, manta asfáltica, lã de vidro), capacidade 4 m³</t>
  </si>
  <si>
    <t>B.01.000.010146</t>
  </si>
  <si>
    <t>Servente</t>
  </si>
  <si>
    <t>0,6</t>
  </si>
  <si>
    <t>2.1.3</t>
  </si>
  <si>
    <t>05.09.006</t>
  </si>
  <si>
    <t>Taxa de destinação de resíduo sólido em aterro, tipo inerte</t>
  </si>
  <si>
    <t>T</t>
  </si>
  <si>
    <t>QTD: 12,05</t>
  </si>
  <si>
    <t>A.05.000.020299</t>
  </si>
  <si>
    <t>SUBTOTAL 2</t>
  </si>
  <si>
    <t>SUBTOTAL DO GRUPO 2</t>
  </si>
  <si>
    <t>3.1.1</t>
  </si>
  <si>
    <t>96525</t>
  </si>
  <si>
    <t>ESCAVAÇÃO MECANIZADA PARA VIGA BALDRAME OU SAPATA CORRIDA COM MINI-ESCAVADEIRA (INCLUINDO ESCAVAÇÃO PARA COLOCAÇÃO DE FÔRMAS). AF_01/2024</t>
  </si>
  <si>
    <t>QTD: 2,62</t>
  </si>
  <si>
    <t>96246</t>
  </si>
  <si>
    <t>MINIESCAVADEIRA SOBRE ESTEIRAS, POTÊNCIA LÍQUIDA DE *30* HP, PESO OPERACIONAL DE *3.500* KG - CHI DIURNO. AF_04/2017</t>
  </si>
  <si>
    <t>CHI</t>
  </si>
  <si>
    <t>0,164</t>
  </si>
  <si>
    <t>3.1</t>
  </si>
  <si>
    <t>96245</t>
  </si>
  <si>
    <t>MINIESCAVADEIRA SOBRE ESTEIRAS, POTÊNCIA LÍQUIDA DE *30* HP, PESO OPERACIONAL DE *3.500* KG - CHP DIURNO. AF_04/2017</t>
  </si>
  <si>
    <t>CHP</t>
  </si>
  <si>
    <t>0,328</t>
  </si>
  <si>
    <t>0,136</t>
  </si>
  <si>
    <t>88309</t>
  </si>
  <si>
    <t>PEDREIRO COM ENCARGOS COMPLEMENTARES</t>
  </si>
  <si>
    <t>0,086</t>
  </si>
  <si>
    <t>3.1.2</t>
  </si>
  <si>
    <t>101616</t>
  </si>
  <si>
    <t>PREPARO DE FUNDO DE VALA COM LARGURA MENOR QUE 1,5 M (ACERTO DO SOLO NATURAL), EM LOCAL COM NÍVEL BAIXO DE INTERFERÊNCIA. AF_01/2026</t>
  </si>
  <si>
    <t>QTD: 8,3</t>
  </si>
  <si>
    <t>91533</t>
  </si>
  <si>
    <t>COMPACTADOR DE SOLOS DE PERCUSSÃO (SOQUETE) COM MOTOR A GASOLINA 4 TEMPOS, POTÊNCIA 4 CV - CHP DIURNO. AF_08/2015</t>
  </si>
  <si>
    <t>0,006753</t>
  </si>
  <si>
    <t>3.2</t>
  </si>
  <si>
    <t>0,191587</t>
  </si>
  <si>
    <t>0,110919</t>
  </si>
  <si>
    <t>3.1.3</t>
  </si>
  <si>
    <t>12.01.021</t>
  </si>
  <si>
    <t>Broca em concreto armado diâmetro de 20 cm - completa</t>
  </si>
  <si>
    <t>QTD: 16</t>
  </si>
  <si>
    <t>B.01.000.010121</t>
  </si>
  <si>
    <t>Ferreiro/armador</t>
  </si>
  <si>
    <t>0,05</t>
  </si>
  <si>
    <t>B.01.000.010122</t>
  </si>
  <si>
    <t>Ajudante de ferreiro</t>
  </si>
  <si>
    <t>B.01.000.010139</t>
  </si>
  <si>
    <t>Pedreiro</t>
  </si>
  <si>
    <t>0,16</t>
  </si>
  <si>
    <t>2,0285</t>
  </si>
  <si>
    <t>3.3</t>
  </si>
  <si>
    <t>B.06.000.021525</t>
  </si>
  <si>
    <t>Aço CA-50-A $MD bitolas</t>
  </si>
  <si>
    <t>0,63</t>
  </si>
  <si>
    <t>C.04.000.020535</t>
  </si>
  <si>
    <t>Concreto usinado fck= 20 MPa, slump 5 ± 1cm</t>
  </si>
  <si>
    <t>0,0314</t>
  </si>
  <si>
    <t>E.02.000.027010</t>
  </si>
  <si>
    <t>Arame recozido nº 18 BWG</t>
  </si>
  <si>
    <t>3.1.4</t>
  </si>
  <si>
    <t>96621</t>
  </si>
  <si>
    <t>LASTRO COM MATERIAL GRANULAR, APLICAÇÃO EM BLOCOS DE COROAMENTO, ESPESSURA DE *5 CM*. AF_01/2024</t>
  </si>
  <si>
    <t>QTD: 0,42</t>
  </si>
  <si>
    <t>91278</t>
  </si>
  <si>
    <t>PLACA VIBRATÓRIA REVERSÍVEL COM MOTOR 4 TEMPOS A GASOLINA, FORÇA CENTRÍFUGA DE 25 KN (2500 KGF), POTÊNCIA 5,5 CV - CHI DIURNO. AF_08/2015</t>
  </si>
  <si>
    <t>0,067</t>
  </si>
  <si>
    <t>LOCAÇÃO DE OBRA</t>
  </si>
  <si>
    <t>91277</t>
  </si>
  <si>
    <t>PLACA VIBRATÓRIA REVERSÍVEL COM MOTOR 4 TEMPOS A GASOLINA, FORÇA CENTRÍFUGA DE 25 KN (2500 KGF), POTÊNCIA 5,5 CV - CHP DIURNO. AF_08/2015</t>
  </si>
  <si>
    <t>0,072</t>
  </si>
  <si>
    <t>0,967</t>
  </si>
  <si>
    <t>3.4</t>
  </si>
  <si>
    <t>2,292</t>
  </si>
  <si>
    <t>4718</t>
  </si>
  <si>
    <t>PEDRA BRITADA N. 2 (19 A 38 MM) POSTO PEDREIRA/FORNECEDOR, SEM FRETE</t>
  </si>
  <si>
    <t>1,38</t>
  </si>
  <si>
    <t>3.1.5</t>
  </si>
  <si>
    <t>96528</t>
  </si>
  <si>
    <t>FABRICAÇÃO, MONTAGEM E DESMONTAGEM DE FÔRMA PARA BLOCO DE COROAMENTO, EM MADEIRA SERRADA, E=25 MM, 1 UTILIZAÇÃO. AF_01/2024</t>
  </si>
  <si>
    <t>QTD: 5,76</t>
  </si>
  <si>
    <t>91693</t>
  </si>
  <si>
    <t>SERRA CIRCULAR DE BANCADA COM MOTOR ELÉTRICO POTÊNCIA DE 5HP, COM COIFA PARA DISCO 10" - CHI DIURNO. AF_08/2015</t>
  </si>
  <si>
    <t>0,163</t>
  </si>
  <si>
    <t>91692</t>
  </si>
  <si>
    <t>SERRA CIRCULAR DE BANCADA COM MOTOR ELÉTRICO POTÊNCIA DE 5HP, COM COIFA PARA DISCO 10" - CHP DIURNO. AF_08/2015</t>
  </si>
  <si>
    <t>0,041</t>
  </si>
  <si>
    <t>88262</t>
  </si>
  <si>
    <t>CARPINTEIRO DE FORMAS COM ENCARGOS COMPLEMENTARES</t>
  </si>
  <si>
    <t>3.5</t>
  </si>
  <si>
    <t>1,596</t>
  </si>
  <si>
    <t>88239</t>
  </si>
  <si>
    <t>AJUDANTE DE CARPINTEIRO COM ENCARGOS COMPLEMENTARES</t>
  </si>
  <si>
    <t>0,656</t>
  </si>
  <si>
    <t>40304</t>
  </si>
  <si>
    <t>PREGO DE ACO POLIDO COM CABECA DUPLA 17 X 27 (2 1/2 X 11)</t>
  </si>
  <si>
    <t>0,029</t>
  </si>
  <si>
    <t>6212</t>
  </si>
  <si>
    <t>TABUA *2,5 X 30 CM EM PINUS, MISTA OU EQUIVALENTE DA REGIAO - BRUTA</t>
  </si>
  <si>
    <t>4,284</t>
  </si>
  <si>
    <t>5074</t>
  </si>
  <si>
    <t>PREGO DE ACO POLIDO COM CABECA 15 X 18 (1 1/2 X 13)</t>
  </si>
  <si>
    <t>0,042</t>
  </si>
  <si>
    <t>4517</t>
  </si>
  <si>
    <t>SARRAFO *2,5 X 7,5* CM EM PINUS, MISTA OU EQUIVALENTE DA REGIAO - BRUTA</t>
  </si>
  <si>
    <t>3,426</t>
  </si>
  <si>
    <t>4491</t>
  </si>
  <si>
    <t>PONTALETE *7,5 X 7,5* CM EM PINUS, MISTA OU EQUIVALENTE DA REGIAO - BRUTA</t>
  </si>
  <si>
    <t>2,504</t>
  </si>
  <si>
    <t>2692</t>
  </si>
  <si>
    <t>DESMOLDANTE PROTETOR PARA FORMAS DE MADEIRA, DE BASE OLEOSA EMULSIONADA EM AGUA</t>
  </si>
  <si>
    <t>L</t>
  </si>
  <si>
    <t>0,0167</t>
  </si>
  <si>
    <t>3.1.6</t>
  </si>
  <si>
    <t>96546</t>
  </si>
  <si>
    <t>ARMAÇÃO DE BLOCO UTILIZANDO AÇO CA-50 DE 10 MM - MONTAGEM. AF_01/2024</t>
  </si>
  <si>
    <t>QTD: 32,33</t>
  </si>
  <si>
    <t>92803</t>
  </si>
  <si>
    <t>CORTE E DOBRA DE AÇO CA-50, DIÂMETRO DE 10,0 MM. AF_06/2022</t>
  </si>
  <si>
    <t>88245</t>
  </si>
  <si>
    <t>ARMADOR COM ENCARGOS COMPLEMENTARES</t>
  </si>
  <si>
    <t>0,116</t>
  </si>
  <si>
    <t>88238</t>
  </si>
  <si>
    <t>AJUDANTE DE ARMADOR COM ENCARGOS COMPLEMENTARES</t>
  </si>
  <si>
    <t>0,044</t>
  </si>
  <si>
    <t>4.1</t>
  </si>
  <si>
    <t>43132</t>
  </si>
  <si>
    <t>ARAME RECOZIDO 16 BWG, D = 1,65 MM (0,016 KG/M) OU 18 BWG, D = 1,25 MM (0,01 KG/M)</t>
  </si>
  <si>
    <t>0,025</t>
  </si>
  <si>
    <t>39017</t>
  </si>
  <si>
    <t>ESPACADOR / DISTANCIADOR CIRCULAR COM ENTRADA LATERAL, EM PLASTICO, PARA VERGALHAO *4,2 A 12,5* MM, COBRIMENTO 20 MM</t>
  </si>
  <si>
    <t>UN</t>
  </si>
  <si>
    <t>0,48</t>
  </si>
  <si>
    <t>3.1.7</t>
  </si>
  <si>
    <t>96530</t>
  </si>
  <si>
    <t>FABRICAÇÃO, MONTAGEM E DESMONTAGEM DE FÔRMA PARA VIGA BALDRAME, EM MADEIRA SERRADA, E=25 MM, 1 UTILIZAÇÃO. AF_01/2024</t>
  </si>
  <si>
    <t>QTD: 17,01</t>
  </si>
  <si>
    <t>0,198</t>
  </si>
  <si>
    <t>TOTAL ITEM</t>
  </si>
  <si>
    <t>4.2</t>
  </si>
  <si>
    <t>0,049</t>
  </si>
  <si>
    <t>1,355</t>
  </si>
  <si>
    <t>0,552</t>
  </si>
  <si>
    <t>DEMOLIÇÃO E REMOÇÃO</t>
  </si>
  <si>
    <t>0,053</t>
  </si>
  <si>
    <t>4,208</t>
  </si>
  <si>
    <t>5073</t>
  </si>
  <si>
    <t>PREGO DE ACO POLIDO COM CABECA 17 X 24 (2 1/4 X 11)</t>
  </si>
  <si>
    <t>0,095</t>
  </si>
  <si>
    <t>2,027</t>
  </si>
  <si>
    <t>2,244</t>
  </si>
  <si>
    <t>PISO INTERTRAVADO EXISTENTE</t>
  </si>
  <si>
    <t>3.1.8</t>
  </si>
  <si>
    <t>104919</t>
  </si>
  <si>
    <t>ARMAÇÃO DE SAPATA ISOLADA, VIGA BALDRAME E SAPATA CORRIDA UTILIZANDO AÇO CA-50 DE 10 MM - MONTAGEM. AF_01/2024</t>
  </si>
  <si>
    <t>QTD: 63,82</t>
  </si>
  <si>
    <t>4.3</t>
  </si>
  <si>
    <t>0,081</t>
  </si>
  <si>
    <t>0,031</t>
  </si>
  <si>
    <t>0,399</t>
  </si>
  <si>
    <t>3.1.9</t>
  </si>
  <si>
    <t>104916</t>
  </si>
  <si>
    <t>ARMAÇÃO DE SAPATA ISOLADA, VIGA BALDRAME E SAPATA CORRIDA UTILIZANDO AÇO CA-60 DE 5 MM - MONTAGEM. AF_01/2024</t>
  </si>
  <si>
    <t>QTD: 23,1</t>
  </si>
  <si>
    <t>92800</t>
  </si>
  <si>
    <t>CORTE E DOBRA DE AÇO CA-60, DIÂMETRO DE 5,0 MM. AF_06/2022</t>
  </si>
  <si>
    <t>0,166</t>
  </si>
  <si>
    <t>0,064</t>
  </si>
  <si>
    <t>5.1</t>
  </si>
  <si>
    <t>0,819</t>
  </si>
  <si>
    <t>3.1.10</t>
  </si>
  <si>
    <t>96557</t>
  </si>
  <si>
    <t>CONCRETAGEM DE BLOCO DE COROAMENTO OU VIGA BALDRAME, FCK 30 MPA, COM USO DE BOMBA - LANÇAMENTO, ADENSAMENTO E ACABAMENTO. AF_01/2024</t>
  </si>
  <si>
    <t>90587</t>
  </si>
  <si>
    <t>VIBRADOR DE IMERSÃO, DIÂMETRO DE PONTEIRA 45MM, MOTOR ELÉTRICO TRIFÁSICO POTÊNCIA DE 2 CV - CHI DIURNO. AF_06/2015</t>
  </si>
  <si>
    <t>0,075</t>
  </si>
  <si>
    <t>90586</t>
  </si>
  <si>
    <t>VIBRADOR DE IMERSÃO, DIÂMETRO DE PONTEIRA 45MM, MOTOR ELÉTRICO TRIFÁSICO POTÊNCIA DE 2 CV - CHP DIURNO. AF_06/2015</t>
  </si>
  <si>
    <t>0,092</t>
  </si>
  <si>
    <t>0,501</t>
  </si>
  <si>
    <t>0,334</t>
  </si>
  <si>
    <t>1525</t>
  </si>
  <si>
    <t>CONCRETO USINADO BOMBEAVEL, CLASSE DE RESISTENCIA C30, BRITA 0 E 1, SLUMP = 100 +/- 20 MM, COM BOMBEAMENTO (DISPONIBILIZACAO DE BOMBA), SEM O LANCAMENTO (NBR 8953)</t>
  </si>
  <si>
    <t>1,23</t>
  </si>
  <si>
    <t>3.1.11</t>
  </si>
  <si>
    <t>6.1</t>
  </si>
  <si>
    <t>98557</t>
  </si>
  <si>
    <t>IMPERMEABILIZAÇÃO DE SUPERFÍCIE COM EMULSÃO ASFÁLTICA, 2 DEMÃOS. AF_09/2023</t>
  </si>
  <si>
    <t>QTD: 28</t>
  </si>
  <si>
    <t>88270</t>
  </si>
  <si>
    <t>IMPERMEABILIZADOR COM ENCARGOS COMPLEMENTARES</t>
  </si>
  <si>
    <t>0,4299</t>
  </si>
  <si>
    <t>88243</t>
  </si>
  <si>
    <t>AJUDANTE ESPECIALIZADO COM ENCARGOS COMPLEMENTARES</t>
  </si>
  <si>
    <t>0,0969</t>
  </si>
  <si>
    <t>626</t>
  </si>
  <si>
    <t>FECHAMENTO</t>
  </si>
  <si>
    <t>MANTA LIQUIDA DE BASE ASFALTICA MODIFICADA COM A ADICAO DE ELASTOMEROS DILUIDOS EM SOLVENTE ORGANICO, APLICACAO A FRIO (MEMBRANA DE EMULSAO ASFALTICA PARA IMPERMEABILIZACAO FLEXIVEL)</t>
  </si>
  <si>
    <t>1,5</t>
  </si>
  <si>
    <t>**</t>
  </si>
  <si>
    <t>3.2.1</t>
  </si>
  <si>
    <t>89470</t>
  </si>
  <si>
    <t>ALVENARIA DE BLOCOS DE CONCRETO ESTRUTURAL 14X19X39 CM (ESPESSURA 14 CM), FBK = 4,5 MPA, UTILIZANDO COLHER DE PEDREIRO. AF_07/2026</t>
  </si>
  <si>
    <t>QTD: 18,74</t>
  </si>
  <si>
    <t>INFRAESTRUTURA – ARQUIBANCADA</t>
  </si>
  <si>
    <t>0,8841</t>
  </si>
  <si>
    <t>87286</t>
  </si>
  <si>
    <t>ARGAMASSA TRAÇO 1:1:6 (EM VOLUME DE CIMENTO, CAL E AREIA MÉDIA ÚMIDA) PARA EMBOÇO/MASSA ÚNICA/ASSENTAMENTO DE ALVENARIA DE VEDAÇÃO, PREPARO MECÂNICO COM BETONEIRA ATÉ 600 L. AF_07/2026</t>
  </si>
  <si>
    <t>0,0168</t>
  </si>
  <si>
    <t>38597</t>
  </si>
  <si>
    <t>CANALETA DE CONCRETO ESTRUTURAL 14 X 19 X 39 CM, FBK 4,5 MPA (NBR 6136)</t>
  </si>
  <si>
    <t>0,97</t>
  </si>
  <si>
    <t>38591</t>
  </si>
  <si>
    <t>BLOCO DE CONCRETO ESTRUTURAL 14 X 19 X 34 CM, FBK 4,5 MPA (NBR 6136)</t>
  </si>
  <si>
    <t>1,46</t>
  </si>
  <si>
    <t>TOTAL</t>
  </si>
  <si>
    <t>38589</t>
  </si>
  <si>
    <t>MEIO BLOCO DE CONCRETO ESTRUTURAL 14 X 19 X 19 CM, FBK 4,5 MPA (NBR 6136)</t>
  </si>
  <si>
    <t>25070</t>
  </si>
  <si>
    <t>BLOCO DE CONCRETO ESTRUTURAL 14 X 19 X 39 CM, FBK 4,5 MPA (NBR 6136)</t>
  </si>
  <si>
    <t>10,22</t>
  </si>
  <si>
    <t>3.2.2</t>
  </si>
  <si>
    <t>89998</t>
  </si>
  <si>
    <t>ARMAÇÃO DE CINTA DE ALVENARIA ESTRUTURAL; DIÂMETRO DE 10,0 MM. AF_06/2026</t>
  </si>
  <si>
    <t>QTD: 9,25</t>
  </si>
  <si>
    <t>TOTAL (R$)</t>
  </si>
  <si>
    <t>TOTAL (%)</t>
  </si>
  <si>
    <t>0,0602168</t>
  </si>
  <si>
    <t>0,0168047</t>
  </si>
  <si>
    <t>3.2.3</t>
  </si>
  <si>
    <t>90000</t>
  </si>
  <si>
    <t>ARMAÇÃO DE VERGA E CONTRAVERGA DE ALVENARIA ESTRUTURAL; DIÂMETRO DE 10,0 MM. AF_06/2026</t>
  </si>
  <si>
    <t>QTD: 14,49</t>
  </si>
  <si>
    <t>TOTAL ACUMULADO ($)</t>
  </si>
  <si>
    <t>TOTAL ACUMULADO (%)</t>
  </si>
  <si>
    <t>0,304336</t>
  </si>
  <si>
    <t>0,084931</t>
  </si>
  <si>
    <t>3.2.4</t>
  </si>
  <si>
    <t>89996</t>
  </si>
  <si>
    <t>ARMAÇÃO VERTICAL DE ALVENARIA ESTRUTURAL; DIÂMETRO DE 10,0 MM. AF_06/2026</t>
  </si>
  <si>
    <t>QTD: 11,83</t>
  </si>
  <si>
    <t>0,071314</t>
  </si>
  <si>
    <t>0,0199016</t>
  </si>
  <si>
    <t>3.2.5</t>
  </si>
  <si>
    <t>89994</t>
  </si>
  <si>
    <t>GRAUTEAMENTO DE CINTA INTERMEDIÁRIA OU DE CONTRAVERGA EM ALVENARIA ESTRUTURAL, FGK = 20 MPA. AF_06/2026</t>
  </si>
  <si>
    <t>QTD: 0,17</t>
  </si>
  <si>
    <t>90279</t>
  </si>
  <si>
    <t>GRAUTE FGK=20 MPA; TRAÇO 1:0,04:1,8:2,1 (EM MASSA SECA DE CIMENTO/ CAL/ AREIA GROSSA/ BRITA 0) - PREPARO MECÂNICO COM BETONEIRA 400 L. AF_06/2026</t>
  </si>
  <si>
    <t>1,1967872</t>
  </si>
  <si>
    <t>11,9782745</t>
  </si>
  <si>
    <t>15,9710326</t>
  </si>
  <si>
    <t>Planilha</t>
  </si>
  <si>
    <t>3.2.6</t>
  </si>
  <si>
    <t>89995</t>
  </si>
  <si>
    <t>GRAUTEAMENTO DE CINTA SUPERIOR OU DE VERGA EM ALVENARIA ESTRUTURAL, FGK = 20 MPA. AF_06/2026</t>
  </si>
  <si>
    <t>QTD: 0,27</t>
  </si>
  <si>
    <t>Cronograma</t>
  </si>
  <si>
    <t>4,7198702</t>
  </si>
  <si>
    <t>6,2931603</t>
  </si>
  <si>
    <t>3.2.7</t>
  </si>
  <si>
    <t>89993</t>
  </si>
  <si>
    <t>GRAUTEAMENTO VERTICAL EM ALVENARIA ESTRUTURAL, FGK = 20 MPA. AF_06/2026</t>
  </si>
  <si>
    <t>QTD: 0,13</t>
  </si>
  <si>
    <t>5,5759264</t>
  </si>
  <si>
    <t>7,4345685</t>
  </si>
  <si>
    <t>3.2.8</t>
  </si>
  <si>
    <t>92510</t>
  </si>
  <si>
    <t>MONTAGEM E DESMONTAGEM DE FÔRMA DE LAJE MACIÇA, PÉ-DIREITO SIMPLES, EM CHAPA DE MADEIRA COMPENSADA RESINADA, 2 UTILIZAÇÕES. AF_09/2020</t>
  </si>
  <si>
    <t>QTD: 17,76</t>
  </si>
  <si>
    <t>92267</t>
  </si>
  <si>
    <t>FABRICAÇÃO DE FÔRMA PARA LAJES, EM CHAPA DE MADEIRA COMPENSADA RESINADA, E = 17 MM. AF_09/2020</t>
  </si>
  <si>
    <t>0,577</t>
  </si>
  <si>
    <t>0,687</t>
  </si>
  <si>
    <t>0,126</t>
  </si>
  <si>
    <t>40270</t>
  </si>
  <si>
    <t>VIGA DE ESCORAMENTO H20, DE MADEIRA, PESO DE 5,00 A 5,20 KG/M, COM EXTREMIDADES PLASTICAS</t>
  </si>
  <si>
    <t>0,038</t>
  </si>
  <si>
    <t>10749</t>
  </si>
  <si>
    <t>LOCACAO DE ESCORA METALICA TELESCOPICA, COM ALTURA REGULAVEL DE *1,80* A *3,20* M, COM CAPACIDADE DE CARGA DE NO MINIMO 1000 KGF (10 KN), INCLUSO TRIPE E FORCADO</t>
  </si>
  <si>
    <t>UNXMES</t>
  </si>
  <si>
    <t>0,397</t>
  </si>
  <si>
    <t>3.2.9</t>
  </si>
  <si>
    <t>92770</t>
  </si>
  <si>
    <t>ARMAÇÃO DE LAJE DE ESTRUTURA CONVENCIONAL DE CONCRETO ARMADO UTILIZANDO AÇO CA-50 DE 8,0 MM - MONTAGEM. AF_06/2022</t>
  </si>
  <si>
    <t>QTD: 132,52</t>
  </si>
  <si>
    <t>92802</t>
  </si>
  <si>
    <t>CORTE E DOBRA DE AÇO CA-50, DIÂMETRO DE 8,0 MM. AF_06/2022</t>
  </si>
  <si>
    <t>0,0403</t>
  </si>
  <si>
    <t>0,0066</t>
  </si>
  <si>
    <t>0,728</t>
  </si>
  <si>
    <t>3.2.10</t>
  </si>
  <si>
    <t>103682</t>
  </si>
  <si>
    <t>CONCRETAGEM DE VIGAS E LAJES, FCK=25 MPA, PARA QUALQUER TIPO DE LAJE COM BALDES EM EDIFICAÇÃO TÉRREA - LANÇAMENTO, ADENSAMENTO E ACABAMENTO. AF_02/2022</t>
  </si>
  <si>
    <t>QTD: 1,58</t>
  </si>
  <si>
    <t>0,249</t>
  </si>
  <si>
    <t>0,942</t>
  </si>
  <si>
    <t>8,407</t>
  </si>
  <si>
    <t>3,571</t>
  </si>
  <si>
    <t>1,19</t>
  </si>
  <si>
    <t>38408</t>
  </si>
  <si>
    <t>CONCRETO USINADO BOMBEAVEL, CLASSE DE RESISTENCIA C25, COM BRITA 0 E 1, SLUMP = 190 +/- 20 MM, EXCLUI SERVICO DE BOMBEAMENTO (NBR 8953)</t>
  </si>
  <si>
    <t>1,103</t>
  </si>
  <si>
    <t>3.2.11</t>
  </si>
  <si>
    <t>97097</t>
  </si>
  <si>
    <t>ACABAMENTO POLIDO PARA PISO DE CONCRETO ARMADO DE ALTA RESISTÊNCIA. AF_07/2026</t>
  </si>
  <si>
    <t>QTD: 14,42</t>
  </si>
  <si>
    <t>95283</t>
  </si>
  <si>
    <t>DESEMPENADEIRA DE CONCRETO, PESO DE 78 KG, 4 PÁS, MOTOR A GASOLINA, POTÊNCIA 5,5 HP - CHI DIURNO. AF_05/2023</t>
  </si>
  <si>
    <t>0,0136404</t>
  </si>
  <si>
    <t>95282</t>
  </si>
  <si>
    <t>DESEMPENADEIRA DE CONCRETO, PESO DE 78 KG, 4 PÁS, MOTOR A GASOLINA, POTÊNCIA 5,5 HP - CHP DIURNO. AF_05/2023</t>
  </si>
  <si>
    <t>0,0075623</t>
  </si>
  <si>
    <t>0,094431</t>
  </si>
  <si>
    <t>0,0118039</t>
  </si>
  <si>
    <t>43146</t>
  </si>
  <si>
    <t>ENDURECEDOR MINERAL DE BASE CIMENTICIA PARA PISO DE CONCRETO</t>
  </si>
  <si>
    <t>4</t>
  </si>
  <si>
    <t>3.2.12</t>
  </si>
  <si>
    <t>102073</t>
  </si>
  <si>
    <t>ESCADA EM CONCRETO ARMADO MOLDADO IN LOCO, FCK 25 MPA, COM 1 LANCE E LAJE PLANA, FÔRMA EM CHAPA DE MADEIRA COMPENSADA RESINADA. AF_11/2020</t>
  </si>
  <si>
    <t>QTD: 0,24</t>
  </si>
  <si>
    <t>103675</t>
  </si>
  <si>
    <t>CONCRETAGEM DE VIGAS E LAJES, FCK=25 MPA, PARA LAJES MACIÇAS OU NERVURADAS COM USO DE BOMBA - LANÇAMENTO, ADENSAMENTO E ACABAMENTO. AF_02/2022_PS</t>
  </si>
  <si>
    <t>102042</t>
  </si>
  <si>
    <t>MONTAGEM E DESMONTAGEM DE FÔRMA PARA ESCADAS, COM 1 LANCE E LAJE PLANA, EM CHAPA DE MADEIRA COMPENSADA RESINADA, 4 UTILIZAÇÕES. AF_11/2020</t>
  </si>
  <si>
    <t>7,72</t>
  </si>
  <si>
    <t>95947</t>
  </si>
  <si>
    <t>ARMAÇÃO DE ESCADA, DE UMA ESTRUTURA CONVENCIONAL DE CONCRETO ARMADO UTILIZANDO AÇO CA-50 DE 12,5 MM - MONTAGEM. AF_11/2020</t>
  </si>
  <si>
    <t>36,3</t>
  </si>
  <si>
    <t>95946</t>
  </si>
  <si>
    <t>ARMAÇÃO DE ESCADA, DE UMA ESTRUTURA CONVENCIONAL DE CONCRETO ARMADO UTILIZANDO AÇO CA-50 DE 10,0 MM - MONTAGEM. AF_11/2020</t>
  </si>
  <si>
    <t>16,5</t>
  </si>
  <si>
    <t>95943</t>
  </si>
  <si>
    <t>ARMAÇÃO DE ESCADA, DE UMA ESTRUTURA CONVENCIONAL DE CONCRETO ARMADO UTILIZANDO AÇO CA-60 DE 5,0 MM - MONTAGEM. AF_11/2020</t>
  </si>
  <si>
    <t>13,2</t>
  </si>
  <si>
    <t>3.3.1</t>
  </si>
  <si>
    <t>87893</t>
  </si>
  <si>
    <t>CHAPISCO APLICADO EM ALVENARIA (SEM PRESENÇA DE VÃOS) E ESTRUTURAS DE CONCRETO DE FACHADA, COM COLHER DE PEDREIRO. ARGAMASSA TRAÇO 1:3 COM PREPARO MANUAL. AF_10/2022</t>
  </si>
  <si>
    <t>QTD: 17,86</t>
  </si>
  <si>
    <t>0,0465</t>
  </si>
  <si>
    <t>0,1394</t>
  </si>
  <si>
    <t>87377</t>
  </si>
  <si>
    <t>ARGAMASSA TRAÇO 1:3 (EM VOLUME DE CIMENTO E AREIA GROSSA ÚMIDA) PARA CHAPISCO CONVENCIONAL, PREPARO MANUAL. AF_07/2026</t>
  </si>
  <si>
    <t>0,0037</t>
  </si>
  <si>
    <t>3.3.2</t>
  </si>
  <si>
    <t>87794</t>
  </si>
  <si>
    <t>EMBOÇO OU MASSA ÚNICA EM ARGAMASSA TRAÇO 1:2:8, PREPARO MANUAL, APLICADA MANUALMENTE EM PANOS CEGOS DE FACHADA (SEM PRESENÇA DE VÃOS), ESPESSURA DE 25 MM. AF_09/2022</t>
  </si>
  <si>
    <t>0,409</t>
  </si>
  <si>
    <t>SUPERESTRUTURA – ARQUIBANCADA</t>
  </si>
  <si>
    <t>87369</t>
  </si>
  <si>
    <t>ARGAMASSA TRAÇO 1:2:8 (EM VOLUME DE CIMENTO, CAL E AREIA MÉDIA ÚMIDA) PARA EMBOÇO/MASSA ÚNICA/ASSENTAMENTO DE ALVENARIA DE VEDAÇÃO, PREPARO MANUAL. AF_07/2026</t>
  </si>
  <si>
    <t>0,0293</t>
  </si>
  <si>
    <t>37411</t>
  </si>
  <si>
    <t>TELA DE ACO SOLDADA GALVANIZADA/ZINCADA PARA ALVENARIA, FIO D = *1,24 MM, MALHA 25 X 25 MM</t>
  </si>
  <si>
    <t>0,1581</t>
  </si>
  <si>
    <t>3.4.1</t>
  </si>
  <si>
    <t>96130</t>
  </si>
  <si>
    <t>APLICAÇÃO MANUAL DE MASSA ACRÍLICA EM PAREDES EXTERNAS DE CASAS, UMA DEMÃO. AF_03/2024</t>
  </si>
  <si>
    <t>0,0706</t>
  </si>
  <si>
    <t>88310</t>
  </si>
  <si>
    <t>PINTOR COM ENCARGOS COMPLEMENTARES</t>
  </si>
  <si>
    <t>0,4322</t>
  </si>
  <si>
    <t>43651</t>
  </si>
  <si>
    <t>MASSA ACRILICA PARA SUPERFICIES INTERNAS E EXTERNAS</t>
  </si>
  <si>
    <t>0,755</t>
  </si>
  <si>
    <t>3767</t>
  </si>
  <si>
    <t>LIXA EM FOLHA PARA PAREDE OU MADEIRA, NUMERO 120, COR VERMELHA</t>
  </si>
  <si>
    <t>0,0414</t>
  </si>
  <si>
    <t>3.4.2</t>
  </si>
  <si>
    <t>88485</t>
  </si>
  <si>
    <t>FUNDO SELADOR ACRÍLICO, APLICAÇÃO MANUAL EM PAREDE, UMA DEMÃO. AF_04/2023</t>
  </si>
  <si>
    <t>0,0222</t>
  </si>
  <si>
    <t>0,0666</t>
  </si>
  <si>
    <t>6085</t>
  </si>
  <si>
    <t>SELADOR ACRILICO OPACO PREMIUM INTERIOR/EXTERIOR</t>
  </si>
  <si>
    <t>0,1666</t>
  </si>
  <si>
    <t>3.4.3</t>
  </si>
  <si>
    <t>104641</t>
  </si>
  <si>
    <t>PINTURA LÁTEX ACRÍLICA ECONÔMICA, APLICAÇÃO MANUAL EM PAREDES, DUAS DEMÃOS. AF_04/2023</t>
  </si>
  <si>
    <t>0,0544</t>
  </si>
  <si>
    <t>0,1631</t>
  </si>
  <si>
    <t>35693</t>
  </si>
  <si>
    <t>TINTA LATEX ACRILICA ECONOMICA, COR BRANCA</t>
  </si>
  <si>
    <t>0,2678</t>
  </si>
  <si>
    <t>3.5.1</t>
  </si>
  <si>
    <t>3.5.2</t>
  </si>
  <si>
    <t>17-001-091</t>
  </si>
  <si>
    <t>GRADIL DE FERRO GALVANIZADO ELETROFUNDIDO - BARRA 25X2MM - MALHA 65X132MM - MONTANTE COM DISTÂNCIA DE 1650MM - COM PINTURA</t>
  </si>
  <si>
    <t>QTD: 61,06</t>
  </si>
  <si>
    <t>0,25</t>
  </si>
  <si>
    <t>02020</t>
  </si>
  <si>
    <t>PEDREIRO (SGSP)</t>
  </si>
  <si>
    <t>02045</t>
  </si>
  <si>
    <t>SERRALHEIRO (SGSP)</t>
  </si>
  <si>
    <t>02046</t>
  </si>
  <si>
    <t>AJUDANTE DE SERRALHEIRO (SGSP)</t>
  </si>
  <si>
    <t>10611</t>
  </si>
  <si>
    <t>CONCRETO FCK=20MPA C/ BRITA 1</t>
  </si>
  <si>
    <t>11070</t>
  </si>
  <si>
    <t>PINUS - TÁBUA DE 1" X 12" - BRUTA</t>
  </si>
  <si>
    <t>30702</t>
  </si>
  <si>
    <t>GRADIL DE FERRO 1718X1650MM -FIO DE 5MM -GALV.A FOGO, C/ACAB. EM PINT. ELETROST, MALHA DE 65X132MM,BARRA PORTANTE 25X2MM</t>
  </si>
  <si>
    <t>3.5.3</t>
  </si>
  <si>
    <t>17-001-093</t>
  </si>
  <si>
    <t>PORTÃO EM FERRO GALVANIZADO ELETROFUNDIDO MALHA 65X132MM, DE ABRIR, 1 FOLHA, COM PINTURA ELETROLÍTICA</t>
  </si>
  <si>
    <t>QTD: 1,89</t>
  </si>
  <si>
    <t>10612</t>
  </si>
  <si>
    <t>CONCRETO FCK=20MPA C/ BRITA 2</t>
  </si>
  <si>
    <t>30741</t>
  </si>
  <si>
    <t>PORTÃO DE FE. ELETROF. GALV. A FOGO- C/ 1 FOLHA DE ABRIR - C/ PINT. ELETROST, MALHA 65X132MM - BARRA PORTANTE 25X2MM</t>
  </si>
  <si>
    <t>3.5.4</t>
  </si>
  <si>
    <t>17-001-095</t>
  </si>
  <si>
    <t>PORTÃO EM FERRO GALVANIZADO ELETROFUNDIDO MALHA 65X132MM, DE ABRIR, 2 FOLHAS, COM PINTURA ELETROLÍTICA</t>
  </si>
  <si>
    <t>QTD: 3,18</t>
  </si>
  <si>
    <t>1,2</t>
  </si>
  <si>
    <t>30743</t>
  </si>
  <si>
    <t>PORTÃO DE FE. ELETROF. GALV. A FOGO- C/ 2 FOLHAS DE ABRIR C/ACAB.PINT.ELETROST, MALHA 65X132MM, BARRA PORTANTE 25X2MM</t>
  </si>
  <si>
    <t>SUBTOTAL 3</t>
  </si>
  <si>
    <t>SUBTOTAL DO GRUPO 3</t>
  </si>
  <si>
    <t>4.1.1</t>
  </si>
  <si>
    <t>QTD: 5,28</t>
  </si>
  <si>
    <t>4.1.2</t>
  </si>
  <si>
    <t>99855</t>
  </si>
  <si>
    <t>CORRIMÃO SIMPLES FIXADO EM PAREDE, DIÂMETRO EXTERNO = 1 1/2", EM AÇO GALVANIZADO. AF_10/2025</t>
  </si>
  <si>
    <t>QTD: 8,16</t>
  </si>
  <si>
    <t>88315</t>
  </si>
  <si>
    <t>SERRALHEIRO COM ENCARGOS COMPLEMENTARES</t>
  </si>
  <si>
    <t>0,5406</t>
  </si>
  <si>
    <t>88251</t>
  </si>
  <si>
    <t>AUXILIAR DE SERRALHEIRO COM ENCARGOS COMPLEMENTARES</t>
  </si>
  <si>
    <t>0,3841</t>
  </si>
  <si>
    <t>44187</t>
  </si>
  <si>
    <t>SUPORTE PINO, REDONDO, DE PAREDE, PARA FIXACAO DE CORRIMAO POR SOLDAGEM, EM ACO GALVANIZADO, COM BARRA DE 1/2"</t>
  </si>
  <si>
    <t>1,0909</t>
  </si>
  <si>
    <t>21012</t>
  </si>
  <si>
    <t>TUBO ACO GALVANIZADO COM COSTURA, CLASSE LEVE, DN 40 MM (1 1/2"), E = 3,00 MM, *3,48* KG/M (NBR 5580)</t>
  </si>
  <si>
    <t>1,0545</t>
  </si>
  <si>
    <t>11002</t>
  </si>
  <si>
    <t>ELETRODO REVESTIDO AWS - E6013, DIAMETRO IGUAL A 2,50 MM</t>
  </si>
  <si>
    <t>7568</t>
  </si>
  <si>
    <t>BUCHA DE NYLON SEM ABA S10, COM PARAFUSO DE 6,10 X 65 MM EM ACO ZINCADO COM ROSCA SOBERBA, CABECA CHATA E FENDA PHILLIPS</t>
  </si>
  <si>
    <t>3,6</t>
  </si>
  <si>
    <t>4.1.3</t>
  </si>
  <si>
    <t>30.06.010</t>
  </si>
  <si>
    <t>Placa para sinalização tátil (início ou final) em braile para corrimão</t>
  </si>
  <si>
    <t>QTD: 4</t>
  </si>
  <si>
    <t>0,035</t>
  </si>
  <si>
    <t>M.04.000.024096</t>
  </si>
  <si>
    <t>Placa para sinalização tátil em braile (início ou final), para corrimão, com o verso auto-aderente, conforme NBR 9050-2015</t>
  </si>
  <si>
    <t>4.1.4</t>
  </si>
  <si>
    <t>30.04.030</t>
  </si>
  <si>
    <t>Piso em ladrilho hidráulico podotátil várias cores (25x25cm), assentado com argamassa mista</t>
  </si>
  <si>
    <t>QTD: 2,61</t>
  </si>
  <si>
    <t>0,7</t>
  </si>
  <si>
    <t>B.02.000.020508</t>
  </si>
  <si>
    <t>Cimento CPII-E-32 (sacos de 50 kg)</t>
  </si>
  <si>
    <t>13,59</t>
  </si>
  <si>
    <t>B.04.000.020503</t>
  </si>
  <si>
    <t>Areia média lavada (a granel caçamba fechada)</t>
  </si>
  <si>
    <t>0,0435</t>
  </si>
  <si>
    <t>G.02.000.032009</t>
  </si>
  <si>
    <t>Ladrilho hidráulico para portadores de deficiência física/visual 25x25x2,5cm; ref. Mosaicos Amazonas, Pisos Paulista, Mosaicos Bernardi ou equivalente</t>
  </si>
  <si>
    <t>1,05</t>
  </si>
  <si>
    <t>S.01.000.080125</t>
  </si>
  <si>
    <t>Betoneira reversível com carregador, capacidade de 320 litros, acionamento do motor combustão interna (diesel e gasolina) ou motor elétrico Alfa 320</t>
  </si>
  <si>
    <t>0,0129</t>
  </si>
  <si>
    <t>4.1.5</t>
  </si>
  <si>
    <t>97.03.010</t>
  </si>
  <si>
    <t>Sinalização com pictograma em tinta acrílica</t>
  </si>
  <si>
    <t>QTD: 1</t>
  </si>
  <si>
    <t>B.01.000.010140</t>
  </si>
  <si>
    <t>Pintor</t>
  </si>
  <si>
    <t>B.01.000.010141</t>
  </si>
  <si>
    <t>Ajudante de pintor</t>
  </si>
  <si>
    <t>J.02.000.037517</t>
  </si>
  <si>
    <t>Tinta acrílica para pisos; ref. Suvinil pisos acrílica premium, Coral pinta piso acrílica premium, Eucatex super piso/extra piso acrílica premium ou equivalente</t>
  </si>
  <si>
    <t>J.02.000.037518</t>
  </si>
  <si>
    <t>Selador para tinta acrílica Coral, Suvinil ou equivalente</t>
  </si>
  <si>
    <t>0,24</t>
  </si>
  <si>
    <t>S.04.000.038014</t>
  </si>
  <si>
    <t>Lixa massa/madeira uso geral Norton, Alcar ou equivalente (médias)</t>
  </si>
  <si>
    <t>4.1.6</t>
  </si>
  <si>
    <t>17-005-098</t>
  </si>
  <si>
    <t>SINALIZAÇÃO VISUAL DE DEGRAUS PARA DEFICIENTE VISUAL</t>
  </si>
  <si>
    <t>QTD: 12</t>
  </si>
  <si>
    <t>19015</t>
  </si>
  <si>
    <t>COLA DE CONTATO</t>
  </si>
  <si>
    <t>0,022</t>
  </si>
  <si>
    <t>28091</t>
  </si>
  <si>
    <t>SINALIZAÇÃO VISUAL DE DEGRAUS  (20X3CM) (FAIXA DE BORDA DE ESCADA) ADESIVADA</t>
  </si>
  <si>
    <t>Un</t>
  </si>
  <si>
    <t>4.2.1</t>
  </si>
  <si>
    <t>06.02.020</t>
  </si>
  <si>
    <t>Escavação manual em solo de 1ª e 2ª categoria em vala ou cava até 1,5 m</t>
  </si>
  <si>
    <t>QTD: 1,46</t>
  </si>
  <si>
    <t>3</t>
  </si>
  <si>
    <t>4.2.2</t>
  </si>
  <si>
    <t>97084</t>
  </si>
  <si>
    <t>COMPACTAÇÃO MECÂNICA DE SOLO PARA EXECUÇÃO DE RADIER, PISO DE CONCRETO OU LAJE SOBRE SOLO, COM COMPACTADOR DE SOLOS TIPO PLACA VIBRATÓRIA. AF_07/2026</t>
  </si>
  <si>
    <t>QTD: 15,75</t>
  </si>
  <si>
    <t>0,0096975</t>
  </si>
  <si>
    <t>0,0053763</t>
  </si>
  <si>
    <t>0,0150739</t>
  </si>
  <si>
    <t>4.2.3</t>
  </si>
  <si>
    <t>11.18.040</t>
  </si>
  <si>
    <t>Lastro de pedra britada</t>
  </si>
  <si>
    <t>REVESTIMENTOS ARGAMASSADOS</t>
  </si>
  <si>
    <t>QTD: 0,79</t>
  </si>
  <si>
    <t>B.05.000.020518</t>
  </si>
  <si>
    <t>Pedra britada nº médios 1.2.3 e 4 (a granel)</t>
  </si>
  <si>
    <t>4.2.4</t>
  </si>
  <si>
    <t>97088</t>
  </si>
  <si>
    <t>ARMAÇÃO PARA EXECUÇÃO DE RADIER, PISO DE CONCRETO OU LAJE SOBRE SOLO, COM USO DE TELA Q-92. AF_07/2026</t>
  </si>
  <si>
    <t>QTD: 25,64</t>
  </si>
  <si>
    <t>0,0462942</t>
  </si>
  <si>
    <t>0,0185177</t>
  </si>
  <si>
    <t>0,0120952</t>
  </si>
  <si>
    <t>42407</t>
  </si>
  <si>
    <t>TRELICA NERVURADA (ESPACADOR), ALTURA = 120,0 MM, DIAMETRO DOS BANZOS INFERIORES E SUPERIOR = 6,0 MM, DIAMETRO DA DIAGONAL = 4,2 MM</t>
  </si>
  <si>
    <t>0,6756757</t>
  </si>
  <si>
    <t>21141</t>
  </si>
  <si>
    <t>TELA DE ACO SOLDADA NERVURADA, CA-60, Q-92, (1,48 KG/M2), DIAMETRO DO FIO = 4,2 MM, LARGURA = 2,45 X 60 M DE COMPRIMENTO, ESPACAMENTO DA MALHA = 15 X 15 CM</t>
  </si>
  <si>
    <t>0,8172458</t>
  </si>
  <si>
    <t>4.2.5</t>
  </si>
  <si>
    <t>104626</t>
  </si>
  <si>
    <t>EXECUÇÃO DE PASSEIO (CALÇADA) OU PISO DE CONCRETO COM CONCRETO MOLDADO IN LOCO, USINADO C25, ACABAMENTO CONVENCIONAL, NÃO ARMADO. AF_03/2023</t>
  </si>
  <si>
    <t>QTD: 1,26</t>
  </si>
  <si>
    <t>1,7828</t>
  </si>
  <si>
    <t>0,156</t>
  </si>
  <si>
    <t>1,6268</t>
  </si>
  <si>
    <t>34493</t>
  </si>
  <si>
    <t>CONCRETO USINADO BOMBEAVEL, CLASSE DE RESISTENCIA C25, COM BRITA 0 E 1, SLUMP = 100 +/- 20 MM, EXCLUI SERVICO DE BOMBEAMENTO (NBR 8953)</t>
  </si>
  <si>
    <t>1,2315</t>
  </si>
  <si>
    <t>5068</t>
  </si>
  <si>
    <t>PREGO DE ACO POLIDO COM CABECA 17 X 21 (2 X 11)</t>
  </si>
  <si>
    <t>0,2994</t>
  </si>
  <si>
    <t>2,5</t>
  </si>
  <si>
    <t>4509</t>
  </si>
  <si>
    <t>SARRAFO *2,5 X 10* CM EM PINUS, MISTA OU EQUIVALENTE DA REGIAO - BRUTA</t>
  </si>
  <si>
    <t>3,125</t>
  </si>
  <si>
    <t>0,0213</t>
  </si>
  <si>
    <t>4.2.6</t>
  </si>
  <si>
    <t>11.20.050</t>
  </si>
  <si>
    <t>Corte de junta de dilatação, com serra de disco diamantado para pisos</t>
  </si>
  <si>
    <t>QTD: 6,15</t>
  </si>
  <si>
    <t>C.01.000.092024</t>
  </si>
  <si>
    <t>Corte de junta dilatação com serra disco diamantado na largura de 3 mm, profundidade de 3 cm, para piso de concreto ou alta resistência 3,0 mm x 3,0 cm</t>
  </si>
  <si>
    <t>PINTURA</t>
  </si>
  <si>
    <t>4.3.1</t>
  </si>
  <si>
    <t>03.10.140</t>
  </si>
  <si>
    <t>Remoção de pintura em massa com lixamento</t>
  </si>
  <si>
    <t>QTD: 59,06</t>
  </si>
  <si>
    <t>4.3.2</t>
  </si>
  <si>
    <t>4.3.3</t>
  </si>
  <si>
    <t>4.3.4</t>
  </si>
  <si>
    <t>03.10.100</t>
  </si>
  <si>
    <t>Remoção de pintura em superfícies de madeira e/ou metálicas com lixamento</t>
  </si>
  <si>
    <t>QTD: 47,83</t>
  </si>
  <si>
    <t>0,3</t>
  </si>
  <si>
    <t>4.3.5</t>
  </si>
  <si>
    <t>33.11.050</t>
  </si>
  <si>
    <t>Esmalte à base água em superfície metálica, inclusive preparo</t>
  </si>
  <si>
    <t>QTD: 50,52</t>
  </si>
  <si>
    <t>Total</t>
  </si>
  <si>
    <t>J.01.000.038040</t>
  </si>
  <si>
    <t>Lixa d´água, ref. Norton n° 80, Aquaflex ou equivalente</t>
  </si>
  <si>
    <t>J.02.000.028058</t>
  </si>
  <si>
    <t>Tinta esmalte Premium, base água, brilhante/acetinado, várias cores, pintura interna/externa, ref. Coralit Zero da Coral, Futura Premium, Suvinil Premium, Metalatex Eco, Sherwin Williams, ou equivalente</t>
  </si>
  <si>
    <t>J.02.000.038000</t>
  </si>
  <si>
    <t>Fundo preparador base água, para madeira e metais; ref. Fundo preparador Coralit Balance da Coral, Metalatex Eco fundo antiferrugem da Sherwin Williams, Fundo preparador da Suvinil ou equivalente</t>
  </si>
  <si>
    <t>SUBTOTAL 4</t>
  </si>
  <si>
    <t>SUBTOTAL DO GRUPO 4</t>
  </si>
  <si>
    <t>5.1.1</t>
  </si>
  <si>
    <t>QTD: 0,08</t>
  </si>
  <si>
    <t>ALAMBRADO</t>
  </si>
  <si>
    <t>5.1.2</t>
  </si>
  <si>
    <t>QTD: 0,16</t>
  </si>
  <si>
    <t>5.1.3</t>
  </si>
  <si>
    <t>97882</t>
  </si>
  <si>
    <t>CAIXA ENTERRADA ELÉTRICA RETANGULAR, EM CONCRETO PRÉ-MOLDADO, FUNDO COM BRITA, DIMENSÕES INTERNAS: 0,4X0,4X0,4 M. AF_12/2020</t>
  </si>
  <si>
    <t>101619</t>
  </si>
  <si>
    <t>PREPARO DE FUNDO DE VALA COM LARGURA MENOR QUE 1,5 M, COM CAMADA DE BRITA, LANÇAMENTO MANUAL. AF_01/2026</t>
  </si>
  <si>
    <t>97734</t>
  </si>
  <si>
    <t>PEÇA RETANGULAR PRÉ-MOLDADA, VOLUME DE CONCRETO DE 10 A 30 LITROS, TAXA DE AÇO APROXIMADA DE 30KG/M³. AF_03/2024</t>
  </si>
  <si>
    <t>0,0148</t>
  </si>
  <si>
    <t>0,0239</t>
  </si>
  <si>
    <t>0,0304</t>
  </si>
  <si>
    <t>43430</t>
  </si>
  <si>
    <t>CAIXA DE CONCRETO ARMADO PRE-MOLDADO, SEM FUNDO, QUADRADA, DIMENSOES DE 0,40 X 0,40 X 0,40 M</t>
  </si>
  <si>
    <t>5.1.4</t>
  </si>
  <si>
    <t>QTD: 0,05</t>
  </si>
  <si>
    <t>5.1.5</t>
  </si>
  <si>
    <t>94963</t>
  </si>
  <si>
    <t>CONCRETO FCK = 15MPA, TRAÇO 1:3,4:3,5 (EM MASSA SECA DE CIMENTO/ AREIA MÉDIA/ BRITA 1) - PREPARO MECÂNICO COM BETONEIRA 400 L. AF_05/2021</t>
  </si>
  <si>
    <t>QTD: 0,01</t>
  </si>
  <si>
    <t>88831</t>
  </si>
  <si>
    <t>BETONEIRA CAPACIDADE NOMINAL DE 400 L, CAPACIDADE DE MISTURA 280 L, MOTOR ELÉTRICO TRIFÁSICO POTÊNCIA DE 2 CV, SEM CARREGADOR - CHI DIURNO. AF_05/2023</t>
  </si>
  <si>
    <t>0,7131</t>
  </si>
  <si>
    <t>88830</t>
  </si>
  <si>
    <t>BETONEIRA CAPACIDADE NOMINAL DE 400 L, CAPACIDADE DE MISTURA 280 L, MOTOR ELÉTRICO TRIFÁSICO POTÊNCIA DE 2 CV, SEM CARREGADOR - CHP DIURNO. AF_05/2023</t>
  </si>
  <si>
    <t>0,7563</t>
  </si>
  <si>
    <t>88377</t>
  </si>
  <si>
    <t>OPERADOR DE BETONEIRA ESTACIONÁRIA/MISTURADOR COM ENCARGOS COMPLEMENTARES</t>
  </si>
  <si>
    <t>1,4695</t>
  </si>
  <si>
    <t>2,3275</t>
  </si>
  <si>
    <t>4721</t>
  </si>
  <si>
    <t>PEDRA BRITADA N. 1 (9,5 A 19 MM) POSTO PEDREIRA/FORNECEDOR, SEM FRETE</t>
  </si>
  <si>
    <t>0,5792</t>
  </si>
  <si>
    <t>1379</t>
  </si>
  <si>
    <t>CIMENTO PORTLAND COMPOSTO CP II-32</t>
  </si>
  <si>
    <t>273,063</t>
  </si>
  <si>
    <t>370</t>
  </si>
  <si>
    <t>AREIA MEDIA - POSTO JAZIDA/FORNECEDOR (RETIRADO NA JAZIDA, SEM TRANSPORTE)</t>
  </si>
  <si>
    <t>0,8046</t>
  </si>
  <si>
    <t>5.1.6</t>
  </si>
  <si>
    <t>39.21.230</t>
  </si>
  <si>
    <t>Cabo de cobre flexível de 3 x 1,5 mm², isolamento 0,6/1 kV - isolação HEPR 90°C</t>
  </si>
  <si>
    <t>QTD: 8</t>
  </si>
  <si>
    <t>0,02</t>
  </si>
  <si>
    <t>P.08.000.043043</t>
  </si>
  <si>
    <t>Cabo de cobre flexível de 3 x 1,5 mm², isolamento 0,6/1kV - isolação HEPR 90°C</t>
  </si>
  <si>
    <t>1,02</t>
  </si>
  <si>
    <t>5.1.7</t>
  </si>
  <si>
    <t>96985</t>
  </si>
  <si>
    <t>HASTE DE ATERRAMENTO, DIÂMETRO 5/8", COM 3 METROS - FORNECIMENTO E INSTALAÇÃO. AF_08/2023</t>
  </si>
  <si>
    <t>88264</t>
  </si>
  <si>
    <t>ELETRICISTA COM ENCARGOS COMPLEMENTARES</t>
  </si>
  <si>
    <t>0,2484</t>
  </si>
  <si>
    <t>REVITALIZAÇÃO E ACESSIBILIDADE</t>
  </si>
  <si>
    <t>88247</t>
  </si>
  <si>
    <t>AUXILIAR DE ELETRICISTA COM ENCARGOS COMPLEMENTARES</t>
  </si>
  <si>
    <t>3379</t>
  </si>
  <si>
    <t>HASTE DE ATERRAMENTO EM ACO COM 3,00 M DE COMPRIMENTO E DN = 5/8", REVESTIDA COM BAIXA CAMADA DE COBRE, SEM CONECTOR</t>
  </si>
  <si>
    <t>ACESSIBILIDADE E PROTEÇÃO</t>
  </si>
  <si>
    <t>5.1.8</t>
  </si>
  <si>
    <t>42.05.110</t>
  </si>
  <si>
    <t>Conector cabo/haste de 3/4´</t>
  </si>
  <si>
    <t>0,1</t>
  </si>
  <si>
    <t>P.19.000.024014</t>
  </si>
  <si>
    <t>Conector grampo cabo/haste de 3/4´</t>
  </si>
  <si>
    <t>SUBTOTAL 5</t>
  </si>
  <si>
    <t>SUBTOTAL DO GRUPO 5</t>
  </si>
  <si>
    <t>6.1.1</t>
  </si>
  <si>
    <t>17-004-001</t>
  </si>
  <si>
    <t>LIMPEZA GERAL DA OBRA</t>
  </si>
  <si>
    <t>QTD: 101,08</t>
  </si>
  <si>
    <t>6.1.2</t>
  </si>
  <si>
    <t>COMPOSIÇÃO</t>
  </si>
  <si>
    <t>C.12</t>
  </si>
  <si>
    <t>PLACA ORIENTATIVA SOBRE O USO, 0,80 M X 1,20M, INSTALADA SOBRE GRADIL METÁLICO</t>
  </si>
  <si>
    <t>UN.</t>
  </si>
  <si>
    <t>N.04.000.039071</t>
  </si>
  <si>
    <t>Placa de identificação em PVC, com texto em vinil e espessura de 2mm</t>
  </si>
  <si>
    <t>0,96</t>
  </si>
  <si>
    <t>SUBTOTAL 6</t>
  </si>
  <si>
    <t>SUBTOTAL DO GRUPO 6</t>
  </si>
  <si>
    <t>TOTAL DO ORÇAMENTO PRINCIPAL:</t>
  </si>
  <si>
    <t>C88316</t>
  </si>
  <si>
    <t>AUX (N2)</t>
  </si>
  <si>
    <t>95378</t>
  </si>
  <si>
    <t>CURSO DE CAPACITAÇÃO PARA SERVENTE (ENCARGOS COMPLEMENTARES) - HORISTA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</si>
  <si>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</si>
  <si>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</si>
  <si>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</si>
  <si>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</si>
  <si>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37373</t>
  </si>
  <si>
    <t>SEGURO - HORISTA (COLETADO CAIXA - ENCARGOS COMPLEMENTARES)</t>
  </si>
  <si>
    <t>37372</t>
  </si>
  <si>
    <t>EXAMES - HORISTA (COLETADO CAIXA - ENCARGOS COMPLEMENTARES)</t>
  </si>
  <si>
    <t>37371</t>
  </si>
  <si>
    <t>TRANSPORTE - HORISTA (COLETADO CAIXA - ENCARGOS COMPLEMENTARES)</t>
  </si>
  <si>
    <t>37370</t>
  </si>
  <si>
    <t>ALIMENTACAO - HORISTA (COLETADO CAIXA - ENCARGOS COMPLEMENTARES)</t>
  </si>
  <si>
    <t>6111</t>
  </si>
  <si>
    <t>SERVENTE DE OBRAS (HORISTA)</t>
  </si>
  <si>
    <t>C88260</t>
  </si>
  <si>
    <t>95328</t>
  </si>
  <si>
    <t>CURSO DE CAPACITAÇÃO PARA CALCETEIRO (ENCARGOS COMPLEMENTARES) - HORISTA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</si>
  <si>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</si>
  <si>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</si>
  <si>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</si>
  <si>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</si>
  <si>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4759</t>
  </si>
  <si>
    <t>CALCETEIRO / RASTELEIRO (HORISTA)</t>
  </si>
  <si>
    <t>C96246</t>
  </si>
  <si>
    <t>96242</t>
  </si>
  <si>
    <t>MINIESCAVADEIRA SOBRE ESTEIRAS, POTÊNCIA LÍQUIDA DE *30* HP, PESO OPERACIONAL DE *3.500* KG - JUROS. AF_04/2017</t>
  </si>
  <si>
    <t>96241</t>
  </si>
  <si>
    <t>MINIESCAVADEIRA SOBRE ESTEIRAS, POTÊNCIA LÍQUIDA DE *30* HP, PESO OPERACIONAL DE *3.500* KG - DEPRECIAÇÃO. AF_04/2017</t>
  </si>
  <si>
    <t>88294</t>
  </si>
  <si>
    <t>OPERADOR DE ESCAVADEIRA COM ENCARGOS COMPLEMENTARES</t>
  </si>
  <si>
    <t>C96245</t>
  </si>
  <si>
    <t>96244</t>
  </si>
  <si>
    <t>MINIESCAVADEIRA SOBRE ESTEIRAS, POTÊNCIA LÍQUIDA DE *30* HP, PESO OPERACIONAL DE *3.500* KG - MATERIAIS NA OPERAÇÃO. AF_04/2017</t>
  </si>
  <si>
    <t>96243</t>
  </si>
  <si>
    <t>MINIESCAVADEIRA SOBRE ESTEIRAS, POTÊNCIA LÍQUIDA DE *30* HP, PESO OPERACIONAL DE *3.500* KG - MANUTENÇÃO. AF_04/2017</t>
  </si>
  <si>
    <t>C88309</t>
  </si>
  <si>
    <t>95371</t>
  </si>
  <si>
    <t>CURSO DE CAPACITAÇÃO PARA PEDREIRO (ENCARGOS COMPLEMENTARES) - HORISTA</t>
  </si>
  <si>
    <t>PASSEIO INTERNO</t>
  </si>
  <si>
    <t>4750</t>
  </si>
  <si>
    <t>PEDREIRO (HORISTA)</t>
  </si>
  <si>
    <t>C91533</t>
  </si>
  <si>
    <t>91532</t>
  </si>
  <si>
    <t>COMPACTADOR DE SOLOS DE PERCUSSÃO (SOQUETE) COM MOTOR A GASOLINA 4 TEMPOS, POTÊNCIA 4 CV - MATERIAIS NA OPERAÇÃO. AF_08/2015</t>
  </si>
  <si>
    <t>91531</t>
  </si>
  <si>
    <t>COMPACTADOR DE SOLOS DE PERCUSSÃO (SOQUETE) COM MOTOR A GASOLINA 4 TEMPOS, POTÊNCIA 4 CV - MANUTENÇÃO. AF_08/2015</t>
  </si>
  <si>
    <t>91530</t>
  </si>
  <si>
    <t>COMPACTADOR DE SOLOS DE PERCUSSÃO (SOQUETE) COM MOTOR A GASOLINA 4 TEMPOS, POTÊNCIA 4 CV - JUROS. AF_08/2015</t>
  </si>
  <si>
    <t>91529</t>
  </si>
  <si>
    <t>COMPACTADOR DE SOLOS DE PERCUSSÃO (SOQUETE) COM MOTOR A GASOLINA 4 TEMPOS, POTÊNCIA 4 CV - DEPRECIAÇÃO. AF_08/2015</t>
  </si>
  <si>
    <t>88297</t>
  </si>
  <si>
    <t>OPERADOR DE MÁQUINAS E EQUIPAMENTOS COM ENCARGOS COMPLEMENTARES</t>
  </si>
  <si>
    <t>C91278</t>
  </si>
  <si>
    <t>91274</t>
  </si>
  <si>
    <t>PLACA VIBRATÓRIA REVERSÍVEL COM MOTOR 4 TEMPOS A GASOLINA, FORÇA CENTRÍFUGA DE 25 KN (2500 KGF), POTÊNCIA 5,5 CV - JUROS. AF_08/2015</t>
  </si>
  <si>
    <t>91273</t>
  </si>
  <si>
    <t>PLACA VIBRATÓRIA REVERSÍVEL COM MOTOR 4 TEMPOS A GASOLINA, FORÇA CENTRÍFUGA DE 25 KN (2500 KGF), POTÊNCIA 5,5 CV - DEPRECIAÇÃO. AF_08/2015</t>
  </si>
  <si>
    <t>C91277</t>
  </si>
  <si>
    <t>91276</t>
  </si>
  <si>
    <t>PLACA VIBRATÓRIA REVERSÍVEL COM MOTOR 4 TEMPOS A GASOLINA, FORÇA CENTRÍFUGA DE 25 KN (2500 KGF), POTÊNCIA 5,5 CV - MATERIAIS NA OPERAÇÃO. AF_08/2015</t>
  </si>
  <si>
    <t>91275</t>
  </si>
  <si>
    <t>PLACA VIBRATÓRIA REVERSÍVEL COM MOTOR 4 TEMPOS A GASOLINA, FORÇA CENTRÍFUGA DE 25 KN (2500 KGF), POTÊNCIA 5,5 CV - MANUTENÇÃO. AF_08/2015</t>
  </si>
  <si>
    <t>C91693</t>
  </si>
  <si>
    <t>91689</t>
  </si>
  <si>
    <t>SERRA CIRCULAR DE BANCADA COM MOTOR ELÉTRICO POTÊNCIA DE 5HP, COM COIFA PARA DISCO 10" - JUROS. AF_08/2015</t>
  </si>
  <si>
    <t>91688</t>
  </si>
  <si>
    <t>SERRA CIRCULAR DE BANCADA COM MOTOR ELÉTRICO POTÊNCIA DE 5HP, COM COIFA PARA DISCO 10" - DEPRECIAÇÃO. AF_08/2015</t>
  </si>
  <si>
    <t>C91692</t>
  </si>
  <si>
    <t>91691</t>
  </si>
  <si>
    <t>SERRA CIRCULAR DE BANCADA COM MOTOR ELÉTRICO POTÊNCIA DE 5HP, COM COIFA PARA DISCO 10" - MATERIAIS NA OPERAÇÃO. AF_08/2015</t>
  </si>
  <si>
    <t>91690</t>
  </si>
  <si>
    <t>SERRA CIRCULAR DE BANCADA COM MOTOR ELÉTRICO POTÊNCIA DE 5HP, COM COIFA PARA DISCO 10" - MANUTENÇÃO. AF_08/2015</t>
  </si>
  <si>
    <t>C88262</t>
  </si>
  <si>
    <t>95330</t>
  </si>
  <si>
    <t>CURSO DE CAPACITAÇÃO PARA CARPINTEIRO DE FÔRMAS (ENCARGOS COMPLEMENTARES) - HORISTA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</si>
  <si>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</si>
  <si>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</si>
  <si>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</si>
  <si>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</si>
  <si>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1213</t>
  </si>
  <si>
    <t>CARPINTEIRO DE FORMAS PARA CONCRETO (HORISTA)</t>
  </si>
  <si>
    <t>C88239</t>
  </si>
  <si>
    <t>95309</t>
  </si>
  <si>
    <t>CURSO DE CAPACITAÇÃO PARA AJUDANTE DE CARPINTEIRO (ENCARGOS COMPLEMENTARES) - HORISTA</t>
  </si>
  <si>
    <t>6117</t>
  </si>
  <si>
    <t>CARPINTEIRO AUXILIAR (HORISTA)</t>
  </si>
  <si>
    <t>C92803</t>
  </si>
  <si>
    <t>0,0088</t>
  </si>
  <si>
    <t>REVITALIZAÇÃO DE OBSTÁCULOS</t>
  </si>
  <si>
    <t>0,0014</t>
  </si>
  <si>
    <t>34</t>
  </si>
  <si>
    <t>ACO CA-50, 10,0 MM, VERGALHAO</t>
  </si>
  <si>
    <t>1,11</t>
  </si>
  <si>
    <t>C88245</t>
  </si>
  <si>
    <t>95314</t>
  </si>
  <si>
    <t>CURSO DE CAPACITAÇÃO PARA ARMADOR (ENCARGOS COMPLEMENTARES) - HORISTA</t>
  </si>
  <si>
    <t>378</t>
  </si>
  <si>
    <t>ARMADOR (HORISTA)</t>
  </si>
  <si>
    <t>C88238</t>
  </si>
  <si>
    <t>95308</t>
  </si>
  <si>
    <t>CURSO DE CAPACITAÇÃO PARA AJUDANTE DE ARMADOR (ENCARGOS COMPLEMENTARES) - HORISTA</t>
  </si>
  <si>
    <t>6114</t>
  </si>
  <si>
    <t>AJUDANTE DE ARMADOR (HORISTA)</t>
  </si>
  <si>
    <t>C92800</t>
  </si>
  <si>
    <t>0,0581</t>
  </si>
  <si>
    <t>PREENCHER ESSA TABELA COM AS QUANTIDADES A SEREM EXECUTADAS NO MÊS, A OUTRA PREENCHE AUTOMATICAMENTE</t>
  </si>
  <si>
    <t>0,0095</t>
  </si>
  <si>
    <t>43059</t>
  </si>
  <si>
    <t>ACO CA-60, 4,2 MM, OU 5,0 MM, OU 6,0 MM, OU 7,0 MM, VERGALHAO</t>
  </si>
  <si>
    <t>1,07</t>
  </si>
  <si>
    <t>C90587</t>
  </si>
  <si>
    <t>90583</t>
  </si>
  <si>
    <t>VIBRADOR DE IMERSÃO, DIÂMETRO DE PONTEIRA 45MM, MOTOR ELÉTRICO TRIFÁSICO POTÊNCIA DE 2 CV - JUROS. AF_06/2015</t>
  </si>
  <si>
    <t>90582</t>
  </si>
  <si>
    <t>VIBRADOR DE IMERSÃO, DIÂMETRO DE PONTEIRA 45MM, MOTOR ELÉTRICO TRIFÁSICO POTÊNCIA DE 2 CV - DEPRECIAÇÃO. AF_06/2015</t>
  </si>
  <si>
    <t>C90586</t>
  </si>
  <si>
    <t>90585</t>
  </si>
  <si>
    <t>VIBRADOR DE IMERSÃO, DIÂMETRO DE PONTEIRA 45MM, MOTOR ELÉTRICO TRIFÁSICO POTÊNCIA DE 2 CV - MATERIAIS NA OPERAÇÃO. AF_06/2015</t>
  </si>
  <si>
    <t>90584</t>
  </si>
  <si>
    <t>VIBRADOR DE IMERSÃO, DIÂMETRO DE PONTEIRA 45MM, MOTOR ELÉTRICO TRIFÁSICO POTÊNCIA DE 2 CV - MANUTENÇÃO. AF_06/2015</t>
  </si>
  <si>
    <t>C88270</t>
  </si>
  <si>
    <t>95338</t>
  </si>
  <si>
    <t>CURSO DE CAPACITAÇÃO PARA IMPERMEABILIZADOR (ENCARGOS COMPLEMENTARES) - HORISTA</t>
  </si>
  <si>
    <t>QUANTIDADE TOTAL</t>
  </si>
  <si>
    <t>12873</t>
  </si>
  <si>
    <t>IMPERMEABILIZADOR (HORISTA)</t>
  </si>
  <si>
    <t>C88243</t>
  </si>
  <si>
    <t>95313</t>
  </si>
  <si>
    <t>CURSO DE CAPACITAÇÃO PARA AJUDANTE ESPECIALIZADO (ENCARGOS COMPLEMENTARES) - HORISTA</t>
  </si>
  <si>
    <t>QTDE</t>
  </si>
  <si>
    <t>Valor</t>
  </si>
  <si>
    <t>EVENTO 1</t>
  </si>
  <si>
    <t>ELÉTRICA</t>
  </si>
  <si>
    <t>EVENTO 2</t>
  </si>
  <si>
    <t>EVENTO 3</t>
  </si>
  <si>
    <t>242</t>
  </si>
  <si>
    <t>AJUDANTE ESPECIALIZADO (HORISTA)</t>
  </si>
  <si>
    <t>C87286</t>
  </si>
  <si>
    <t>POSTES EXISTENTES</t>
  </si>
  <si>
    <t>4,2379886</t>
  </si>
  <si>
    <t>1,2280099</t>
  </si>
  <si>
    <t>5,4659985</t>
  </si>
  <si>
    <t>258,6163591</t>
  </si>
  <si>
    <t>1106</t>
  </si>
  <si>
    <t>CAL HIDRATADA CH-I PARA ARGAMASSAS</t>
  </si>
  <si>
    <t>114,9406041</t>
  </si>
  <si>
    <t>1,149406</t>
  </si>
  <si>
    <t>C90279</t>
  </si>
  <si>
    <t>2,4898</t>
  </si>
  <si>
    <t>1,102</t>
  </si>
  <si>
    <t>3,5919</t>
  </si>
  <si>
    <t>1,7959</t>
  </si>
  <si>
    <t>4720</t>
  </si>
  <si>
    <t>PEDRA BRITADA N. 0, OU PEDRISCO (4,8 A 9,5 MM) POSTO PEDREIRA/FORNECEDOR, SEM FRETE</t>
  </si>
  <si>
    <t>0,6037</t>
  </si>
  <si>
    <t>431,1803</t>
  </si>
  <si>
    <t>15,5225</t>
  </si>
  <si>
    <t>367</t>
  </si>
  <si>
    <t>AREIA GROSSA - POSTO JAZIDA/FORNECEDOR (RETIRADO NA JAZIDA, SEM TRANSPORTE)</t>
  </si>
  <si>
    <t>0,6468</t>
  </si>
  <si>
    <t>C92267</t>
  </si>
  <si>
    <t>1358</t>
  </si>
  <si>
    <t>CHAPA/PAINEL DE MADEIRA COMPENSADA RESINADA (MADEIRITE RESINADO ROSA) PARA FORMA DE CONCRETO, DE 2200 X 1100 MM, E = 17 MM</t>
  </si>
  <si>
    <t>C92802</t>
  </si>
  <si>
    <t>0,0162</t>
  </si>
  <si>
    <t>0,0026</t>
  </si>
  <si>
    <t>33</t>
  </si>
  <si>
    <t>ACO CA-50, 8,0 MM, VERGALHAO</t>
  </si>
  <si>
    <t>C95283</t>
  </si>
  <si>
    <t>95279</t>
  </si>
  <si>
    <t>DESEMPENADEIRA DE CONCRETO, PESO DE 78 KG, 4 PÁS, MOTOR A GASOLINA, POTÊNCIA 5,5 HP - JUROS. AF_05/2023</t>
  </si>
  <si>
    <t>95278</t>
  </si>
  <si>
    <t>DESEMPENADEIRA DE CONCRETO, PESO DE 78 KG, 4 PÁS, MOTOR A GASOLINA, POTÊNCIA 5,5 HP - DEPRECIAÇÃO. AF_05/2023</t>
  </si>
  <si>
    <t>C95282</t>
  </si>
  <si>
    <t>95281</t>
  </si>
  <si>
    <t>DESEMPENADEIRA DE CONCRETO, PESO DE 78 KG, 4 PÁS, MOTOR A GASOLINA, POTÊNCIA 5,5 HP MATERIAIS NA OPERAÇÃO. AF_05/2023</t>
  </si>
  <si>
    <t>95280</t>
  </si>
  <si>
    <t>DESEMPENADEIRA DE CONCRETO, PESO DE 78 KG, 4 PÁS, MOTOR A GASOLINA, POTÊNCIA 5,5 HP - MANUTENÇÃO. AF_05/2023</t>
  </si>
  <si>
    <t>C103675</t>
  </si>
  <si>
    <t>EVENTO 4</t>
  </si>
  <si>
    <t>0,131</t>
  </si>
  <si>
    <t>0,12</t>
  </si>
  <si>
    <t>0,826</t>
  </si>
  <si>
    <t>0,753</t>
  </si>
  <si>
    <t>0,125</t>
  </si>
  <si>
    <t>1527</t>
  </si>
  <si>
    <t>CONCRETO USINADO BOMBEAVEL, CLASSE DE RESISTENCIA C25, BRITA 0 E 1, SLUMP = 100 +/- 20 MM, COM BOMBEAMENTO (DISPONIBILIZACAO DE BOMBA), SEM O LANCAMENTO (NBR 8953)</t>
  </si>
  <si>
    <t>C102042</t>
  </si>
  <si>
    <t>101995</t>
  </si>
  <si>
    <t>FABRICAÇÃO DE FÔRMA PARA ESCADAS, COM 1 LANCE E LAJE PLANA, EM CHAPA DE MADEIRA COMPENSADA RESINADA, E= 17 MM. AF_11/2020</t>
  </si>
  <si>
    <t>0,84</t>
  </si>
  <si>
    <t>3,488</t>
  </si>
  <si>
    <t>0,581</t>
  </si>
  <si>
    <t>0,09</t>
  </si>
  <si>
    <t>1,485</t>
  </si>
  <si>
    <t>C95947</t>
  </si>
  <si>
    <t>92804</t>
  </si>
  <si>
    <t>CORTE E DOBRA DE AÇO CA-50, DIÂMETRO DE 12,5 MM. AF_06/2022</t>
  </si>
  <si>
    <t>0,007</t>
  </si>
  <si>
    <t>0,278</t>
  </si>
  <si>
    <t>C95946</t>
  </si>
  <si>
    <t>0,094</t>
  </si>
  <si>
    <t>0,015</t>
  </si>
  <si>
    <t>EVENTO 5</t>
  </si>
  <si>
    <t>0,431</t>
  </si>
  <si>
    <t>C95943</t>
  </si>
  <si>
    <t>0,366</t>
  </si>
  <si>
    <t>0,058</t>
  </si>
  <si>
    <t>1,04</t>
  </si>
  <si>
    <t>C87377</t>
  </si>
  <si>
    <t>11,9535033</t>
  </si>
  <si>
    <t>422,6296959</t>
  </si>
  <si>
    <t>SERVIÇOS COMPLEMENTARES</t>
  </si>
  <si>
    <t>0,9391771</t>
  </si>
  <si>
    <t>C87369</t>
  </si>
  <si>
    <t>LIMPEZA</t>
  </si>
  <si>
    <t>12,1027589</t>
  </si>
  <si>
    <t>192,5171401</t>
  </si>
  <si>
    <t>171,1263467</t>
  </si>
  <si>
    <t>1,1408423</t>
  </si>
  <si>
    <t>C88310</t>
  </si>
  <si>
    <t>95372</t>
  </si>
  <si>
    <t>CURSO DE CAPACITAÇÃO PARA PINTOR (ENCARGOS COMPLEMENTARES) - HORISTA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</si>
  <si>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</si>
  <si>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</si>
  <si>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</si>
  <si>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</si>
  <si>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4783</t>
  </si>
  <si>
    <t>PINTOR (HORISTA)</t>
  </si>
  <si>
    <t>C88315</t>
  </si>
  <si>
    <t>EVENTO 6</t>
  </si>
  <si>
    <t>95377</t>
  </si>
  <si>
    <t>CURSO DE CAPACITAÇÃO PARA SERRALHEIRO (ENCARGOS COMPLEMENTARES) - HORISTA</t>
  </si>
  <si>
    <t>6110</t>
  </si>
  <si>
    <t>SERRALHEIRO (HORISTA)</t>
  </si>
  <si>
    <t>C88251</t>
  </si>
  <si>
    <t>95320</t>
  </si>
  <si>
    <t>CURSO DE CAPACITAÇÃO PARA AUXILIAR DE SERRALHEIRO (ENCARGOS COMPLEMENTARES) - HORISTA</t>
  </si>
  <si>
    <t>252</t>
  </si>
  <si>
    <t>AJUDANTE DE SERRALHEIRO (HORISTA)</t>
  </si>
  <si>
    <t>C101619</t>
  </si>
  <si>
    <t>0,13505</t>
  </si>
  <si>
    <t>3,504238</t>
  </si>
  <si>
    <t>ADMINISTRAÇÃO LOCAL</t>
  </si>
  <si>
    <t>2,02877</t>
  </si>
  <si>
    <t>C97734</t>
  </si>
  <si>
    <t>7.1</t>
  </si>
  <si>
    <t>Acordão TCU 2622/2013</t>
  </si>
  <si>
    <t>Administração local (pagamento relativo a evolução física da obra – contempla engenheiro, mestre de obra e vigia)</t>
  </si>
  <si>
    <t>%</t>
  </si>
  <si>
    <t>94971</t>
  </si>
  <si>
    <t>CONCRETO FCK = 25MPA, TRAÇO 1:2,3:2,7 (EM MASSA SECA DE CIMENTO/ AREIA MÉDIA/ BRITA 1) - PREPARO MECÂNICO COM BETONEIRA 600 L. AF_05/2021</t>
  </si>
  <si>
    <t>92767</t>
  </si>
  <si>
    <t>ARMAÇÃO DE LAJE DE ESTRUTURA CONVENCIONAL DE CONCRETO ARMADO UTILIZANDO AÇO CA-60 DE 4,2 MM - MONTAGEM. AF_06/2022</t>
  </si>
  <si>
    <t>27,8988</t>
  </si>
  <si>
    <t>0,7043</t>
  </si>
  <si>
    <t>0,4877</t>
  </si>
  <si>
    <t>18,0917</t>
  </si>
  <si>
    <t>6,635</t>
  </si>
  <si>
    <t>Soma Coluna L / 2 + adm</t>
  </si>
  <si>
    <t>31,3499</t>
  </si>
  <si>
    <t>88261</t>
  </si>
  <si>
    <t>CARPINTEIRO DE ESQUADRIAS COM ENCARGOS COMPLEMENTARES</t>
  </si>
  <si>
    <t>5,96</t>
  </si>
  <si>
    <t>1,192</t>
  </si>
  <si>
    <t>20247</t>
  </si>
  <si>
    <t>PREGO DE ACO POLIDO COM CABECA 15 X 15 (1 1/4 X 13)</t>
  </si>
  <si>
    <t>0,4365</t>
  </si>
  <si>
    <t>5,6283</t>
  </si>
  <si>
    <t>0,0833</t>
  </si>
  <si>
    <t>1,9404</t>
  </si>
  <si>
    <t>TABELAS DE REFERÊNCIA: CDHU 203 (08/26), SINAPI (08/26), SIURB (07/26 – publicado 09/26); – SEM DESONERAÇÃO</t>
  </si>
  <si>
    <t>C88831</t>
  </si>
  <si>
    <t>Conferência</t>
  </si>
  <si>
    <t>88827</t>
  </si>
  <si>
    <t>BETONEIRA CAPACIDADE NOMINAL DE 400 L, CAPACIDADE DE MISTURA 280 L, MOTOR ELÉTRICO TRIFÁSICO POTÊNCIA DE 2 CV, SEM CARREGADOR - JUROS. AF_05/2023</t>
  </si>
  <si>
    <t>Prefeitura Municipal de Sorocaba - CNPJ: 46.634.044/0001-74
SERPO
Avenida Rudolf Dafferner, nº 65 – Alto da Boa Vista – CEP 18085-005 – Sorocaba/SP
Fone: (15) 3331-7030/3331-7031</t>
  </si>
  <si>
    <t>88826</t>
  </si>
  <si>
    <t>BETONEIRA CAPACIDADE NOMINAL DE 400 L, CAPACIDADE DE MISTURA 280 L, MOTOR ELÉTRICO TRIFÁSICO POTÊNCIA DE 2 CV, SEM CARREGADOR - DEPRECIAÇÃO. AF_05/2023</t>
  </si>
  <si>
    <t>C88830</t>
  </si>
  <si>
    <t>88829</t>
  </si>
  <si>
    <t>BETONEIRA CAPACIDADE NOMINAL DE 400 L, CAPACIDADE DE MISTURA 280 L, MOTOR ELÉTRICO TRIFÁSICO POTÊNCIA DE 2 CV, SEM CARREGADOR - MATERIAIS NA OPERAÇÃO. AF_05/2023</t>
  </si>
  <si>
    <t>88828</t>
  </si>
  <si>
    <t>BETONEIRA CAPACIDADE NOMINAL DE 400 L, CAPACIDADE DE MISTURA 280 L, MOTOR ELÉTRICO TRIFÁSICO POTÊNCIA DE 2 CV, SEM CARREGADOR - MANUTENÇÃO. AF_05/2023</t>
  </si>
  <si>
    <t>C88377</t>
  </si>
  <si>
    <t>95389</t>
  </si>
  <si>
    <t>CURSO DE CAPACITAÇÃO PARA OPERADOR DE BETONEIRA ESTACIONÁRIA/MISTURADOR (ENCARGOS COMPLEMENTARES) - HORISTA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</si>
  <si>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</si>
  <si>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</si>
  <si>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</si>
  <si>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</si>
  <si>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37666</t>
  </si>
  <si>
    <t>OPERADOR DE BETONEIRA ESTACIONARIA / MISTURADOR (HORISTA)</t>
  </si>
  <si>
    <t>C88264</t>
  </si>
  <si>
    <t>95332</t>
  </si>
  <si>
    <t>CURSO DE CAPACITAÇÃO PARA ELETRICISTA (ENCARGOS COMPLEMENTARES) - HORISTA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</si>
  <si>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</si>
  <si>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</si>
  <si>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</si>
  <si>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</si>
  <si>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EVENTO 7</t>
  </si>
  <si>
    <t>EVENTO 8</t>
  </si>
  <si>
    <t>2436</t>
  </si>
  <si>
    <t>ELETRICISTA (HORISTA)</t>
  </si>
  <si>
    <t>C88247</t>
  </si>
  <si>
    <t>95316</t>
  </si>
  <si>
    <t>CURSO DE CAPACITAÇÃO PARA AUXILIAR DE ELETRICISTA (ENCARGOS COMPLEMENTARES) - HORISTA</t>
  </si>
  <si>
    <t>247</t>
  </si>
  <si>
    <t>AJUDANTE DE ELETRICISTA (HORISTA)</t>
  </si>
  <si>
    <t>AUXILIAR (N2)</t>
  </si>
  <si>
    <t>C95378</t>
  </si>
  <si>
    <t>0,0212</t>
  </si>
  <si>
    <t>C95328</t>
  </si>
  <si>
    <t>0,01154</t>
  </si>
  <si>
    <t>C96242</t>
  </si>
  <si>
    <t>37520</t>
  </si>
  <si>
    <t>MINIESCAVADEIRA SOBRE ESTEIRAS, POTENCIA LIQUIDA DE *30* HP, PESO OPERACIONAL DE *3.500* KG</t>
  </si>
  <si>
    <t>0,0000148</t>
  </si>
  <si>
    <t>C96241</t>
  </si>
  <si>
    <t>0,000056</t>
  </si>
  <si>
    <t>C88294</t>
  </si>
  <si>
    <t>AUX (N3)</t>
  </si>
  <si>
    <t>95357</t>
  </si>
  <si>
    <t>CURSO DE CAPACITAÇÃO PARA OPERADOR DE ESCAVADEIRA (ENCARGOS COMPLEMENTARES) - HORISTA</t>
  </si>
  <si>
    <t>4234</t>
  </si>
  <si>
    <t>OPERADOR DE ESCAVADEIRA (HORISTA)</t>
  </si>
  <si>
    <t>C96244</t>
  </si>
  <si>
    <t>4221</t>
  </si>
  <si>
    <t>OLEO DIESEL COMBUSTIVEL COMUM METROPOLITANO S-10 OU S-500</t>
  </si>
  <si>
    <t>2,91</t>
  </si>
  <si>
    <t>C96243</t>
  </si>
  <si>
    <t>0,00007</t>
  </si>
  <si>
    <t>C95371</t>
  </si>
  <si>
    <t>C91532</t>
  </si>
  <si>
    <t>4222</t>
  </si>
  <si>
    <t>GASOLINA COMUM</t>
  </si>
  <si>
    <t>1,03</t>
  </si>
  <si>
    <t>C91531</t>
  </si>
  <si>
    <t>13458</t>
  </si>
  <si>
    <t>COMPACTADOR DE SOLOS DE PERCURSAO (SOQUETE) COM MOTOR A GASOLINA 4 TEMPOS DE 4 HP (4 CV)</t>
  </si>
  <si>
    <t>0,0000667</t>
  </si>
  <si>
    <t>C91530</t>
  </si>
  <si>
    <t>0,0000143</t>
  </si>
  <si>
    <t>C91529</t>
  </si>
  <si>
    <t>0,0000533</t>
  </si>
  <si>
    <t>C88297</t>
  </si>
  <si>
    <t>95360</t>
  </si>
  <si>
    <t>CURSO DE CAPACITAÇÃO PARA OPERADOR DE MÁQUINAS E EQUIPAMENTOS (ENCARGOS COMPLEMENTARES) - HORISTA</t>
  </si>
  <si>
    <t>4230</t>
  </si>
  <si>
    <t>OPERADOR DE MAQUINAS E TRATORES DIVERSOS - TERRAPLANAGEM (HORISTA)</t>
  </si>
  <si>
    <t>C91274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</si>
  <si>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</si>
  <si>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</si>
  <si>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C91273</t>
  </si>
  <si>
    <t>C91276</t>
  </si>
  <si>
    <t>EVENTO 9</t>
  </si>
  <si>
    <t>EVENTO 10</t>
  </si>
  <si>
    <t>1,44</t>
  </si>
  <si>
    <t>C91275</t>
  </si>
  <si>
    <t>C91689</t>
  </si>
  <si>
    <t>14618</t>
  </si>
  <si>
    <t>SERRA CIRCULAR DE BANCADA COM MOTOR ELETRICO, POTENCIA DE *1600* W, PARA DISCO DE DIAMETRO DE 10" (250 MM)</t>
  </si>
  <si>
    <t>C91688</t>
  </si>
  <si>
    <t>0,000072</t>
  </si>
  <si>
    <t>C91691</t>
  </si>
  <si>
    <t>2705</t>
  </si>
  <si>
    <t>ENERGIA ELETRICA ATE 2000 KWH INDUSTRIAL, SEM DEMANDA</t>
  </si>
  <si>
    <t>KWH</t>
  </si>
  <si>
    <t>1,36</t>
  </si>
  <si>
    <t>C91690</t>
  </si>
  <si>
    <t>0,00005</t>
  </si>
  <si>
    <t>C95330</t>
  </si>
  <si>
    <t>C95309</t>
  </si>
  <si>
    <t>0,01476</t>
  </si>
  <si>
    <t>C95314</t>
  </si>
  <si>
    <t>C95308</t>
  </si>
  <si>
    <t>C90583</t>
  </si>
  <si>
    <t>13896</t>
  </si>
  <si>
    <t>VIBRADOR DE IMERSAO, DIAMETRO DA PONTEIRA DE *45* MM, COM MOTOR ELETRICO TRIFASICO DE 2 HP (2 CV)</t>
  </si>
  <si>
    <t>0,0000296</t>
  </si>
  <si>
    <t>C90582</t>
  </si>
  <si>
    <t>0,000128</t>
  </si>
  <si>
    <t>C90585</t>
  </si>
  <si>
    <t>0,52</t>
  </si>
  <si>
    <t>C90584</t>
  </si>
  <si>
    <t>0,0001</t>
  </si>
  <si>
    <t>C95338</t>
  </si>
  <si>
    <t>C95313</t>
  </si>
  <si>
    <t>C95279</t>
  </si>
  <si>
    <t>10658</t>
  </si>
  <si>
    <t>ALISADORA DE CONCRETO COM MOTOR A GASOLINA DE 5,5 HP, PESO COM MOTOR DE 78 KG, 4 PAS</t>
  </si>
  <si>
    <t>C95278</t>
  </si>
  <si>
    <t>C95281</t>
  </si>
  <si>
    <t>C95280</t>
  </si>
  <si>
    <t>C101995</t>
  </si>
  <si>
    <t>0,112</t>
  </si>
  <si>
    <t>0,062</t>
  </si>
  <si>
    <t>0,872</t>
  </si>
  <si>
    <t>0,174</t>
  </si>
  <si>
    <t>0,036</t>
  </si>
  <si>
    <t>0,08</t>
  </si>
  <si>
    <t>1,198</t>
  </si>
  <si>
    <t>7,188</t>
  </si>
  <si>
    <t>1,328</t>
  </si>
  <si>
    <t>C92804</t>
  </si>
  <si>
    <t>0,0048</t>
  </si>
  <si>
    <t>0,0008</t>
  </si>
  <si>
    <t>43055</t>
  </si>
  <si>
    <t>ACO CA-50, 12,5 MM OU 16,0 MM, VERGALHAO</t>
  </si>
  <si>
    <t>C95372</t>
  </si>
  <si>
    <t>EVENTO 11</t>
  </si>
  <si>
    <t>EVENTO 12</t>
  </si>
  <si>
    <t>C95377</t>
  </si>
  <si>
    <t>C95320</t>
  </si>
  <si>
    <t>C94971</t>
  </si>
  <si>
    <t>89226</t>
  </si>
  <si>
    <t>BETONEIRA CAPACIDADE NOMINAL DE 600 L, CAPACIDADE DE MISTURA 360 L, MOTOR ELÉTRICO TRIFÁSICO POTÊNCIA DE 4 CV, SEM CARREGADOR - CHI DIURNO. AF_05/2023</t>
  </si>
  <si>
    <t>0,6067</t>
  </si>
  <si>
    <t>89225</t>
  </si>
  <si>
    <t>BETONEIRA CAPACIDADE NOMINAL DE 600 L, CAPACIDADE DE MISTURA 360 L, MOTOR ELÉTRICO TRIFÁSICO POTÊNCIA DE 4 CV, SEM CARREGADOR - CHP DIURNO. AF_05/2023</t>
  </si>
  <si>
    <t>0,6434</t>
  </si>
  <si>
    <t>1,2501</t>
  </si>
  <si>
    <t>1,9792</t>
  </si>
  <si>
    <t>0,5972</t>
  </si>
  <si>
    <t>364,9433</t>
  </si>
  <si>
    <t>0,7275</t>
  </si>
  <si>
    <t>C92767</t>
  </si>
  <si>
    <t>92799</t>
  </si>
  <si>
    <t>CORTE E DOBRA DE AÇO CA-60, DIÂMETRO DE 4,2 MM. AF_06/2022</t>
  </si>
  <si>
    <t>0,1055</t>
  </si>
  <si>
    <t>0,0172</t>
  </si>
  <si>
    <t>2,816</t>
  </si>
  <si>
    <t>C88261</t>
  </si>
  <si>
    <t>95329</t>
  </si>
  <si>
    <t>CURSO DE CAPACITAÇÃO PARA CARPINTEIRO DE ESQUADRIA (ENCARGOS COMPLEMENTARES) - HORISTA</t>
  </si>
  <si>
    <t>1214</t>
  </si>
  <si>
    <t>CARPINTEIRO DE ESQUADRIAS (HORISTA)</t>
  </si>
  <si>
    <t>C88827</t>
  </si>
  <si>
    <t>10535</t>
  </si>
  <si>
    <t>BETONEIRA, CAPACIDADE NOMINAL 400 L, CAPACIDADE DE MISTURA 280 L, MOTOR ELETRICO TRIFASICO 220/380 V, POTENCIA 2 CV, SEM CARREGADOR</t>
  </si>
  <si>
    <t>C88826</t>
  </si>
  <si>
    <t>0,000064</t>
  </si>
  <si>
    <t>C88829</t>
  </si>
  <si>
    <t>1,25</t>
  </si>
  <si>
    <t>C88828</t>
  </si>
  <si>
    <t>EVENTO 13</t>
  </si>
  <si>
    <t>EVENTO 14</t>
  </si>
  <si>
    <t>C95389</t>
  </si>
  <si>
    <t>0,00831</t>
  </si>
  <si>
    <t>C95332</t>
  </si>
  <si>
    <t>0,03732</t>
  </si>
  <si>
    <t>C95316</t>
  </si>
  <si>
    <t>AUXILIAR (N3)</t>
  </si>
  <si>
    <t>C95357</t>
  </si>
  <si>
    <t>C95360</t>
  </si>
  <si>
    <t>C89226</t>
  </si>
  <si>
    <t>AUX (N4)</t>
  </si>
  <si>
    <t>89222</t>
  </si>
  <si>
    <t>BETONEIRA CAPACIDADE NOMINAL DE 600 L, CAPACIDADE DE MISTURA 360 L, MOTOR ELÉTRICO TRIFÁSICO POTÊNCIA DE 4 CV, SEM CARREGADOR - JUROS. AF_05/2023</t>
  </si>
  <si>
    <t>89221</t>
  </si>
  <si>
    <t>BETONEIRA CAPACIDADE NOMINAL DE 600 L, CAPACIDADE DE MISTURA 360 L, MOTOR ELÉTRICO TRIFÁSICO POTÊNCIA DE 4 CV, SEM CARREGADOR - DEPRECIAÇÃO. AF_05/2023</t>
  </si>
  <si>
    <t>C89225</t>
  </si>
  <si>
    <t>89224</t>
  </si>
  <si>
    <t>BETONEIRA CAPACIDADE NOMINAL DE 600 L, CAPACIDADE DE MISTURA 360 L, MOTOR ELÉTRICO TRIFÁSICO POTÊNCIA DE 4 CV, SEM CARREGADOR - MATERIAIS NA OPERAÇÃO. AF_05/2023</t>
  </si>
  <si>
    <t>89223</t>
  </si>
  <si>
    <t>BETONEIRA CAPACIDADE NOMINAL DE 600 L, CAPACIDADE DE MISTURA 360 L, MOTOR ELÉTRICO TRIFÁSICO POTÊNCIA DE 4 CV, SEM CARREGADOR - MANUTENÇÃO. AF_05/2023</t>
  </si>
  <si>
    <t>C92799</t>
  </si>
  <si>
    <t>0,0933</t>
  </si>
  <si>
    <t>0,0152</t>
  </si>
  <si>
    <t>C95329</t>
  </si>
  <si>
    <t>AUXILIAR (N4)</t>
  </si>
  <si>
    <t>C89222</t>
  </si>
  <si>
    <t>36397</t>
  </si>
  <si>
    <t>BETONEIRA, CAPACIDADE NOMINAL 600 L, CAPACIDADE DE MISTURA 360 L, MOTOR ELETRICO TRIFASICO 220/380V, POTENCIA 4CV, SEM CARREGADOR</t>
  </si>
  <si>
    <t>C89221</t>
  </si>
  <si>
    <t>EVENTO 15</t>
  </si>
  <si>
    <t>C89224</t>
  </si>
  <si>
    <t>C89223</t>
  </si>
  <si>
    <t>EVENTO 16</t>
  </si>
  <si>
    <t>EVENTO 17</t>
  </si>
  <si>
    <t>EVENTO 18</t>
  </si>
  <si>
    <t>EVENTO 19</t>
  </si>
  <si>
    <r>
      <rPr>
        <b/>
        <sz val="16"/>
        <color rgb="FFFF0000"/>
        <rFont val="Arial"/>
      </rPr>
      <t>OBSERVAÇÃO:</t>
    </r>
    <r>
      <rPr>
        <sz val="16"/>
        <color rgb="FF000000"/>
        <rFont val="Arial"/>
      </rPr>
      <t xml:space="preserve"> Os EVENTOS especificadas para cada item só </t>
    </r>
    <r>
      <rPr>
        <u/>
        <sz val="16"/>
        <color rgb="FF000000"/>
        <rFont val="Arial"/>
      </rPr>
      <t>serão consideradas concluídos</t>
    </r>
    <r>
      <rPr>
        <sz val="16"/>
        <color rgb="FF000000"/>
        <rFont val="Arial"/>
      </rPr>
      <t xml:space="preserve"> quando todas as </t>
    </r>
    <r>
      <rPr>
        <u/>
        <sz val="16"/>
        <color rgb="FF000000"/>
        <rFont val="Arial"/>
      </rPr>
      <t>quantidades especificadas para cada subitem</t>
    </r>
    <r>
      <rPr>
        <sz val="16"/>
        <color rgb="FF000000"/>
        <rFont val="Arial"/>
      </rPr>
      <t xml:space="preserve"> a ele pertencentes </t>
    </r>
    <r>
      <rPr>
        <u/>
        <sz val="16"/>
        <color rgb="FF000000"/>
        <rFont val="Arial"/>
      </rPr>
      <t>estiverem executadas</t>
    </r>
    <r>
      <rPr>
        <sz val="16"/>
        <color rgb="FF000000"/>
        <rFont val="Arial"/>
      </rPr>
      <t xml:space="preserve"> (</t>
    </r>
    <r>
      <rPr>
        <i/>
        <sz val="16"/>
        <color rgb="FF000000"/>
        <rFont val="Arial"/>
      </rPr>
      <t>Exemplo: o EVENTO 1  só será considerado concluído após a execução de todos os quantitativos especificados nele para os subitens 1.1.1 a 1.1.4</t>
    </r>
    <r>
      <rPr>
        <sz val="16"/>
        <color rgb="FF000000"/>
        <rFont val="Arial"/>
      </rPr>
      <t>).</t>
    </r>
  </si>
  <si>
    <t xml:space="preserve">Placa em lona com impressão digital e requadro em metalon </t>
  </si>
  <si>
    <t xml:space="preserve">Banheiro químico modelo Standard, com manutenção conforme exigências da CETESB </t>
  </si>
  <si>
    <t xml:space="preserve">Locação de container tipo depósito - área mínima de 13,80 m² </t>
  </si>
  <si>
    <t xml:space="preserve">TELA PARA PROTEÇÃO DE OBRAS, MALHA 2 MM </t>
  </si>
  <si>
    <t xml:space="preserve">Locação para muros, cercas e alambrados </t>
  </si>
  <si>
    <t xml:space="preserve">Locação de vias, calçadas, tanques e lagoas </t>
  </si>
  <si>
    <t xml:space="preserve">REMOÇÃO DE PISO DE BLOCO INTERTRAVADO OU DE PEDRA PORTUGUESA, DE FORMA MANUAL, COM REAPROVEITAMENTO. AF_09/2023 </t>
  </si>
  <si>
    <t xml:space="preserve">Remoção de entulho de obra com caçamba metálica - material rejeitado e misturado por vegetação, isopor, manta asfáltica e lã de vidro </t>
  </si>
  <si>
    <t xml:space="preserve">Taxa de destinação de resíduo sólido em aterro, tipo inerte </t>
  </si>
  <si>
    <t xml:space="preserve">ESCAVAÇÃO MECANIZADA PARA VIGA BALDRAME OU SAPATA CORRIDA COM MINI-ESCAVADEIRA (INCLUINDO ESCAVAÇÃO PARA COLOCAÇÃO DE FÔRMAS). AF_01/2024 </t>
  </si>
  <si>
    <t xml:space="preserve">PREPARO DE FUNDO DE VALA COM LARGURA MENOR QUE 1,5 M (ACERTO DO SOLO NATURAL), EM LOCAL COM NÍVEL BAIXO DE INTERFERÊNCIA. AF_01/2026 </t>
  </si>
  <si>
    <t xml:space="preserve">Broca em concreto armado diâmetro de 20 cm - completa </t>
  </si>
  <si>
    <t xml:space="preserve">LASTRO COM MATERIAL GRANULAR, APLICAÇÃO EM BLOCOS DE COROAMENTO, ESPESSURA DE *5 CM*. AF_01/2024 </t>
  </si>
  <si>
    <t xml:space="preserve">FABRICAÇÃO, MONTAGEM E DESMONTAGEM DE FÔRMA PARA BLOCO DE COROAMENTO, EM MADEIRA SERRADA, E=25 MM, 1 UTILIZAÇÃO. AF_01/2024 </t>
  </si>
  <si>
    <t xml:space="preserve">ARMAÇÃO DE BLOCO UTILIZANDO AÇO CA-50 DE 10 MM - MONTAGEM. AF_01/2024 </t>
  </si>
  <si>
    <t xml:space="preserve">FABRICAÇÃO, MONTAGEM E DESMONTAGEM DE FÔRMA PARA VIGA BALDRAME, EM MADEIRA SERRADA, E=25 MM, 1 UTILIZAÇÃO. AF_01/2024 </t>
  </si>
  <si>
    <t xml:space="preserve">ARMAÇÃO DE SAPATA ISOLADA, VIGA BALDRAME E SAPATA CORRIDA UTILIZANDO AÇO CA-50 DE 10 MM - MONTAGEM. AF_01/2024 </t>
  </si>
  <si>
    <t xml:space="preserve">ARMAÇÃO DE SAPATA ISOLADA, VIGA BALDRAME E SAPATA CORRIDA UTILIZANDO AÇO CA-60 DE 5 MM - MONTAGEM. AF_01/2024 </t>
  </si>
  <si>
    <t xml:space="preserve">CONCRETAGEM DE BLOCO DE COROAMENTO OU VIGA BALDRAME, FCK 30 MPA, COM USO DE BOMBA - LANÇAMENTO, ADENSAMENTO E ACABAMENTO. AF_01/2024 </t>
  </si>
  <si>
    <t xml:space="preserve">IMPERMEABILIZAÇÃO DE SUPERFÍCIE COM EMULSÃO ASFÁLTICA, 2 DEMÃOS. AF_09/2023 </t>
  </si>
  <si>
    <t xml:space="preserve">ALVENARIA DE BLOCOS DE CONCRETO ESTRUTURAL 14X19X39 CM (ESPESSURA 14 CM), FBK = 4,5 MPA, UTILIZANDO COLHER DE PEDREIRO. AF_07/2026 </t>
  </si>
  <si>
    <t xml:space="preserve">ARMAÇÃO DE CINTA DE ALVENARIA ESTRUTURAL; DIÂMETRO DE 10,0 MM. AF_06/2026 </t>
  </si>
  <si>
    <t xml:space="preserve">ARMAÇÃO DE VERGA E CONTRAVERGA DE ALVENARIA ESTRUTURAL; DIÂMETRO DE 10,0 MM. AF_06/2026 </t>
  </si>
  <si>
    <t xml:space="preserve">ARMAÇÃO VERTICAL DE ALVENARIA ESTRUTURAL; DIÂMETRO DE 10,0 MM. AF_06/2026 </t>
  </si>
  <si>
    <t xml:space="preserve">GRAUTEAMENTO DE CINTA INTERMEDIÁRIA OU DE CONTRAVERGA EM ALVENARIA ESTRUTURAL, FGK = 20 MPA. AF_06/2026 </t>
  </si>
  <si>
    <t xml:space="preserve">GRAUTEAMENTO DE CINTA SUPERIOR OU DE VERGA EM ALVENARIA ESTRUTURAL, FGK = 20 MPA. AF_06/2026 </t>
  </si>
  <si>
    <t xml:space="preserve">GRAUTEAMENTO VERTICAL EM ALVENARIA ESTRUTURAL, FGK = 20 MPA. AF_06/2026 </t>
  </si>
  <si>
    <t xml:space="preserve">MONTAGEM E DESMONTAGEM DE FÔRMA DE LAJE MACIÇA, PÉ-DIREITO SIMPLES, EM CHAPA DE MADEIRA COMPENSADA RESINADA, 2 UTILIZAÇÕES. AF_09/2020 </t>
  </si>
  <si>
    <t xml:space="preserve">ARMAÇÃO DE LAJE DE ESTRUTURA CONVENCIONAL DE CONCRETO ARMADO UTILIZANDO AÇO CA-50 DE 8,0 MM - MONTAGEM. AF_06/2022 </t>
  </si>
  <si>
    <t xml:space="preserve">CONCRETAGEM DE VIGAS E LAJES, FCK=25 MPA, PARA QUALQUER TIPO DE LAJE COM BALDES EM EDIFICAÇÃO TÉRREA - LANÇAMENTO, ADENSAMENTO E ACABAMENTO. AF_02/2022 </t>
  </si>
  <si>
    <t xml:space="preserve">ACABAMENTO POLIDO PARA PISO DE CONCRETO ARMADO DE ALTA RESISTÊNCIA. AF_07/2026 </t>
  </si>
  <si>
    <t xml:space="preserve">ESCADA EM CONCRETO ARMADO MOLDADO IN LOCO, FCK 25 MPA, COM 1 LANCE E LAJE PLANA, FÔRMA EM CHAPA DE MADEIRA COMPENSADA RESINADA. AF_11/2020 </t>
  </si>
  <si>
    <t xml:space="preserve">CHAPISCO APLICADO EM ALVENARIA (SEM PRESENÇA DE VÃOS) E ESTRUTURAS DE CONCRETO DE FACHADA, COM COLHER DE PEDREIRO. ARGAMASSA TRAÇO 1:3 COM PREPARO MANUAL. AF_10/2022 </t>
  </si>
  <si>
    <t xml:space="preserve">EMBOÇO OU MASSA ÚNICA EM ARGAMASSA TRAÇO 1:2:8, PREPARO MANUAL, APLICADA MANUALMENTE EM PANOS CEGOS DE FACHADA (SEM PRESENÇA DE VÃOS), ESPESSURA DE 25 MM. AF_09/2022 </t>
  </si>
  <si>
    <t xml:space="preserve">APLICAÇÃO MANUAL DE MASSA ACRÍLICA EM PAREDES EXTERNAS DE CASAS, UMA DEMÃO. AF_03/2024 </t>
  </si>
  <si>
    <t xml:space="preserve">FUNDO SELADOR ACRÍLICO, APLICAÇÃO MANUAL EM PAREDE, UMA DEMÃO. AF_04/2023 </t>
  </si>
  <si>
    <t xml:space="preserve">PINTURA LÁTEX ACRÍLICA ECONÔMICA, APLICAÇÃO MANUAL EM PAREDES, DUAS DEMÃOS. AF_04/2023 </t>
  </si>
  <si>
    <t xml:space="preserve">GRADIL DE FERRO GALVANIZADO ELETROFUNDIDO - BARRA 25X2MM - MALHA 65X132MM - MONTANTE COM DISTÂNCIA DE 1650MM - COM PINTURA </t>
  </si>
  <si>
    <t xml:space="preserve">PORTÃO EM FERRO GALVANIZADO ELETROFUNDIDO MALHA 65X132MM, DE ABRIR, 1 FOLHA, COM PINTURA ELETROLÍTICA </t>
  </si>
  <si>
    <t xml:space="preserve">PORTÃO EM FERRO GALVANIZADO ELETROFUNDIDO MALHA 65X132MM, DE ABRIR, 2 FOLHAS, COM PINTURA ELETROLÍTICA </t>
  </si>
  <si>
    <t xml:space="preserve">CORRIMÃO SIMPLES FIXADO EM PAREDE, DIÂMETRO EXTERNO = 1 1/2", EM AÇO GALVANIZADO. AF_10/2025 </t>
  </si>
  <si>
    <t xml:space="preserve">Placa para sinalização tátil (início ou final) em braile para corrimão </t>
  </si>
  <si>
    <t xml:space="preserve">Piso em ladrilho hidráulico podotátil várias cores (25x25cm), assentado com argamassa mista </t>
  </si>
  <si>
    <t xml:space="preserve">Sinalização com pictograma em tinta acrílica </t>
  </si>
  <si>
    <t xml:space="preserve">SINALIZAÇÃO VISUAL DE DEGRAUS PARA DEFICIENTE VISUAL </t>
  </si>
  <si>
    <t xml:space="preserve">Escavação manual em solo de 1ª e 2ª categoria em vala ou cava até 1,5 m </t>
  </si>
  <si>
    <t xml:space="preserve">COMPACTAÇÃO MECÂNICA DE SOLO PARA EXECUÇÃO DE RADIER, PISO DE CONCRETO OU LAJE SOBRE SOLO, COM COMPACTADOR DE SOLOS TIPO PLACA VIBRATÓRIA. AF_07/2026 </t>
  </si>
  <si>
    <t xml:space="preserve">Lastro de pedra britada </t>
  </si>
  <si>
    <t xml:space="preserve">ARMAÇÃO PARA EXECUÇÃO DE RADIER, PISO DE CONCRETO OU LAJE SOBRE SOLO, COM USO DE TELA Q-92. AF_07/2026 </t>
  </si>
  <si>
    <t xml:space="preserve">EXECUÇÃO DE PASSEIO (CALÇADA) OU PISO DE CONCRETO COM CONCRETO MOLDADO IN LOCO, USINADO C25, ACABAMENTO CONVENCIONAL, NÃO ARMADO. AF_03/2023 </t>
  </si>
  <si>
    <t xml:space="preserve">Corte de junta de dilatação, com serra de disco diamantado para pisos </t>
  </si>
  <si>
    <t xml:space="preserve">Remoção de pintura em massa com lixamento </t>
  </si>
  <si>
    <t xml:space="preserve">Remoção de pintura em superfícies de madeira e/ou metálicas com lixamento </t>
  </si>
  <si>
    <t xml:space="preserve">Esmalte à base água em superfície metálica, inclusive preparo </t>
  </si>
  <si>
    <t xml:space="preserve">CAIXA ENTERRADA ELÉTRICA RETANGULAR, EM CONCRETO PRÉ-MOLDADO, FUNDO COM BRITA, DIMENSÕES INTERNAS: 0,4X0,4X0,4 M. AF_12/2020 </t>
  </si>
  <si>
    <t xml:space="preserve">CONCRETO FCK = 15MPA, TRAÇO 1:3,4:3,5 (EM MASSA SECA DE CIMENTO/ AREIA MÉDIA/ BRITA 1) - PREPARO MECÂNICO COM BETONEIRA 400 L. AF_05/2021 </t>
  </si>
  <si>
    <t xml:space="preserve">Cabo de cobre flexível de 3 x 1,5 mm², isolamento 0,6/1 kV - isolação HEPR 90°C </t>
  </si>
  <si>
    <t xml:space="preserve">HASTE DE ATERRAMENTO, DIÂMETRO 5/8", COM 3 METROS - FORNECIMENTO E INSTALAÇÃO. AF_08/2023 </t>
  </si>
  <si>
    <t xml:space="preserve">Conector cabo/haste de 3/4´ </t>
  </si>
  <si>
    <t xml:space="preserve">LIMPEZA GERAL DA OBRA </t>
  </si>
  <si>
    <t xml:space="preserve">PLACA ORIENTATIVA SOBRE O USO, 0,80 M X 1,20M, INSTALADA SOBRE GRADIL METÁLICO </t>
  </si>
  <si>
    <t>NÃO ALTERAR ESSA ABA, TRATA-SE DE BASE DE DADOS PARA AS DEMAIS. NÃO É NECESSÁRIA A IMPRESSÃO.</t>
  </si>
  <si>
    <t>REV.</t>
  </si>
  <si>
    <t>0,20003</t>
  </si>
  <si>
    <t>1,000028</t>
  </si>
  <si>
    <t>1,0003</t>
  </si>
  <si>
    <t>1,2003</t>
  </si>
  <si>
    <t>0,06001</t>
  </si>
</sst>
</file>

<file path=xl/styles.xml><?xml version="1.0" encoding="utf-8"?>
<styleSheet xmlns="http://schemas.openxmlformats.org/spreadsheetml/2006/main">
  <numFmts count="3">
    <numFmt numFmtId="164" formatCode="[$R$-416]\ #,##0.00;[Red]\-[$R$-416]\ #,##0.00"/>
    <numFmt numFmtId="165" formatCode="d/m/yyyy"/>
    <numFmt numFmtId="166" formatCode="0.0"/>
  </numFmts>
  <fonts count="27">
    <font>
      <sz val="10"/>
      <color rgb="FF000000"/>
      <name val="Liberation Sans1"/>
      <scheme val="minor"/>
    </font>
    <font>
      <sz val="10"/>
      <color rgb="FF000000"/>
      <name val="Liberation Sans1"/>
    </font>
    <font>
      <sz val="12"/>
      <color rgb="FF000000"/>
      <name val="Arial"/>
    </font>
    <font>
      <sz val="16"/>
      <color rgb="FF000000"/>
      <name val="Arial"/>
    </font>
    <font>
      <b/>
      <sz val="10"/>
      <color theme="1"/>
      <name val="Liberation Sans1"/>
      <scheme val="minor"/>
    </font>
    <font>
      <sz val="10"/>
      <color theme="1"/>
      <name val="Liberation Sans1"/>
      <scheme val="minor"/>
    </font>
    <font>
      <sz val="10"/>
      <name val="Liberation Sans1"/>
    </font>
    <font>
      <b/>
      <sz val="16"/>
      <color rgb="FF000000"/>
      <name val="Arial"/>
    </font>
    <font>
      <b/>
      <sz val="18"/>
      <color rgb="FF000000"/>
      <name val="Arial"/>
    </font>
    <font>
      <sz val="12"/>
      <color rgb="FFC9211E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sz val="12"/>
      <color rgb="FF000000"/>
      <name val="Arial"/>
    </font>
    <font>
      <b/>
      <sz val="14"/>
      <color theme="1"/>
      <name val="Arial"/>
    </font>
    <font>
      <i/>
      <sz val="16"/>
      <color rgb="FF000000"/>
      <name val="Arial"/>
    </font>
    <font>
      <b/>
      <sz val="22"/>
      <color rgb="FFFF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b/>
      <u/>
      <sz val="16"/>
      <color rgb="FF000000"/>
      <name val="Arial"/>
    </font>
    <font>
      <sz val="16"/>
      <color theme="1"/>
      <name val="Arial"/>
    </font>
    <font>
      <b/>
      <sz val="16"/>
      <color rgb="FFFF0000"/>
      <name val="Arial"/>
    </font>
    <font>
      <u/>
      <sz val="16"/>
      <color rgb="FF000000"/>
      <name val="Arial"/>
    </font>
    <font>
      <sz val="3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E2EFDA"/>
        <bgColor rgb="FFE2EFDA"/>
      </patternFill>
    </fill>
    <fill>
      <patternFill patternType="solid">
        <fgColor rgb="FFF2F2F2"/>
        <bgColor rgb="FFF2F2F2"/>
      </patternFill>
    </fill>
    <fill>
      <patternFill patternType="solid">
        <fgColor rgb="FFAEABAB"/>
        <bgColor rgb="FFAEABAB"/>
      </patternFill>
    </fill>
    <fill>
      <patternFill patternType="solid">
        <fgColor rgb="FFDDDDDD"/>
        <bgColor rgb="FFDDDDDD"/>
      </patternFill>
    </fill>
    <fill>
      <patternFill patternType="solid">
        <fgColor rgb="FFD9E1F2"/>
        <bgColor rgb="FFD9E1F2"/>
      </patternFill>
    </fill>
    <fill>
      <patternFill patternType="solid">
        <fgColor theme="0"/>
        <bgColor theme="0"/>
      </patternFill>
    </fill>
    <fill>
      <patternFill patternType="solid">
        <fgColor rgb="FFFFE599"/>
        <bgColor rgb="FFFFE599"/>
      </patternFill>
    </fill>
    <fill>
      <patternFill patternType="solid">
        <fgColor rgb="FFD9D9D9"/>
        <bgColor rgb="FFD9D9D9"/>
      </patternFill>
    </fill>
    <fill>
      <patternFill patternType="solid">
        <fgColor rgb="FFEAEAEA"/>
        <bgColor rgb="FFEAEAEA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6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9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3" fillId="2" borderId="1" xfId="0" applyFont="1" applyFill="1" applyBorder="1"/>
    <xf numFmtId="0" fontId="2" fillId="2" borderId="2" xfId="0" applyFont="1" applyFill="1" applyBorder="1"/>
    <xf numFmtId="49" fontId="4" fillId="3" borderId="0" xfId="0" applyNumberFormat="1" applyFont="1" applyFill="1" applyAlignment="1">
      <alignment vertical="center"/>
    </xf>
    <xf numFmtId="0" fontId="3" fillId="2" borderId="2" xfId="0" applyFont="1" applyFill="1" applyBorder="1"/>
    <xf numFmtId="0" fontId="2" fillId="2" borderId="2" xfId="0" applyFont="1" applyFill="1" applyBorder="1" applyAlignment="1">
      <alignment wrapText="1"/>
    </xf>
    <xf numFmtId="49" fontId="4" fillId="3" borderId="0" xfId="0" applyNumberFormat="1" applyFont="1" applyFill="1" applyAlignment="1">
      <alignment vertical="center" wrapText="1"/>
    </xf>
    <xf numFmtId="0" fontId="3" fillId="2" borderId="2" xfId="0" applyFont="1" applyFill="1" applyBorder="1" applyAlignment="1">
      <alignment horizontal="right"/>
    </xf>
    <xf numFmtId="4" fontId="2" fillId="2" borderId="2" xfId="0" applyNumberFormat="1" applyFont="1" applyFill="1" applyBorder="1" applyAlignment="1">
      <alignment horizontal="center"/>
    </xf>
    <xf numFmtId="4" fontId="4" fillId="3" borderId="0" xfId="0" applyNumberFormat="1" applyFont="1" applyFill="1" applyAlignment="1">
      <alignment vertical="center"/>
    </xf>
    <xf numFmtId="0" fontId="3" fillId="2" borderId="3" xfId="0" applyFont="1" applyFill="1" applyBorder="1" applyAlignment="1">
      <alignment horizontal="right"/>
    </xf>
    <xf numFmtId="164" fontId="2" fillId="2" borderId="2" xfId="0" applyNumberFormat="1" applyFont="1" applyFill="1" applyBorder="1"/>
    <xf numFmtId="0" fontId="3" fillId="0" borderId="0" xfId="0" applyFont="1"/>
    <xf numFmtId="0" fontId="4" fillId="3" borderId="0" xfId="0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0" fontId="1" fillId="0" borderId="0" xfId="0" applyFont="1" applyAlignment="1">
      <alignment vertical="center"/>
    </xf>
    <xf numFmtId="49" fontId="5" fillId="4" borderId="0" xfId="0" applyNumberFormat="1" applyFont="1" applyFill="1" applyAlignment="1">
      <alignment vertical="center" wrapText="1"/>
    </xf>
    <xf numFmtId="0" fontId="3" fillId="2" borderId="7" xfId="0" applyFont="1" applyFill="1" applyBorder="1" applyAlignment="1">
      <alignment vertical="center"/>
    </xf>
    <xf numFmtId="0" fontId="2" fillId="0" borderId="0" xfId="0" applyFont="1"/>
    <xf numFmtId="0" fontId="3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4" fontId="5" fillId="4" borderId="0" xfId="0" applyNumberFormat="1" applyFont="1" applyFill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/>
    </xf>
    <xf numFmtId="4" fontId="2" fillId="2" borderId="8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164" fontId="2" fillId="2" borderId="8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7" fillId="2" borderId="19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0" fontId="2" fillId="2" borderId="13" xfId="0" applyFont="1" applyFill="1" applyBorder="1" applyAlignment="1">
      <alignment vertical="center" wrapText="1"/>
    </xf>
    <xf numFmtId="49" fontId="5" fillId="5" borderId="0" xfId="0" applyNumberFormat="1" applyFont="1" applyFill="1" applyAlignment="1">
      <alignment vertical="center"/>
    </xf>
    <xf numFmtId="4" fontId="2" fillId="2" borderId="13" xfId="0" applyNumberFormat="1" applyFont="1" applyFill="1" applyBorder="1" applyAlignment="1">
      <alignment horizontal="center" vertical="center"/>
    </xf>
    <xf numFmtId="49" fontId="5" fillId="5" borderId="0" xfId="0" applyNumberFormat="1" applyFont="1" applyFill="1" applyAlignment="1">
      <alignment vertical="center" wrapText="1"/>
    </xf>
    <xf numFmtId="164" fontId="2" fillId="2" borderId="13" xfId="0" applyNumberFormat="1" applyFont="1" applyFill="1" applyBorder="1" applyAlignment="1">
      <alignment vertical="center"/>
    </xf>
    <xf numFmtId="4" fontId="5" fillId="5" borderId="0" xfId="0" applyNumberFormat="1" applyFont="1" applyFill="1" applyAlignment="1">
      <alignment vertical="center"/>
    </xf>
    <xf numFmtId="0" fontId="7" fillId="2" borderId="21" xfId="0" applyFont="1" applyFill="1" applyBorder="1" applyAlignment="1">
      <alignment vertical="center"/>
    </xf>
    <xf numFmtId="165" fontId="7" fillId="2" borderId="22" xfId="0" applyNumberFormat="1" applyFont="1" applyFill="1" applyBorder="1" applyAlignment="1">
      <alignment vertical="center"/>
    </xf>
    <xf numFmtId="4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7" fillId="2" borderId="23" xfId="0" applyFont="1" applyFill="1" applyBorder="1" applyAlignment="1">
      <alignment vertical="center"/>
    </xf>
    <xf numFmtId="10" fontId="7" fillId="0" borderId="20" xfId="0" applyNumberFormat="1" applyFont="1" applyBorder="1" applyAlignment="1">
      <alignment vertical="center"/>
    </xf>
    <xf numFmtId="49" fontId="5" fillId="2" borderId="0" xfId="0" applyNumberFormat="1" applyFont="1" applyFill="1" applyAlignment="1">
      <alignment vertical="center"/>
    </xf>
    <xf numFmtId="10" fontId="7" fillId="2" borderId="22" xfId="0" applyNumberFormat="1" applyFont="1" applyFill="1" applyBorder="1" applyAlignment="1">
      <alignment vertical="center"/>
    </xf>
    <xf numFmtId="49" fontId="5" fillId="2" borderId="0" xfId="0" applyNumberFormat="1" applyFont="1" applyFill="1" applyAlignment="1">
      <alignment vertical="center" wrapText="1"/>
    </xf>
    <xf numFmtId="4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21" xfId="0" applyFont="1" applyFill="1" applyBorder="1"/>
    <xf numFmtId="4" fontId="7" fillId="0" borderId="20" xfId="0" applyNumberFormat="1" applyFont="1" applyBorder="1" applyAlignment="1">
      <alignment vertical="center"/>
    </xf>
    <xf numFmtId="0" fontId="3" fillId="2" borderId="27" xfId="0" applyFont="1" applyFill="1" applyBorder="1" applyAlignment="1">
      <alignment horizontal="left"/>
    </xf>
    <xf numFmtId="0" fontId="2" fillId="2" borderId="21" xfId="0" applyFont="1" applyFill="1" applyBorder="1"/>
    <xf numFmtId="0" fontId="7" fillId="2" borderId="27" xfId="0" applyFont="1" applyFill="1" applyBorder="1"/>
    <xf numFmtId="0" fontId="2" fillId="2" borderId="27" xfId="0" applyFont="1" applyFill="1" applyBorder="1" applyAlignment="1">
      <alignment wrapText="1"/>
    </xf>
    <xf numFmtId="10" fontId="7" fillId="2" borderId="22" xfId="0" applyNumberFormat="1" applyFont="1" applyFill="1" applyBorder="1"/>
    <xf numFmtId="0" fontId="2" fillId="2" borderId="27" xfId="0" applyFont="1" applyFill="1" applyBorder="1"/>
    <xf numFmtId="0" fontId="9" fillId="0" borderId="0" xfId="0" applyFont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/>
    </xf>
    <xf numFmtId="4" fontId="2" fillId="2" borderId="27" xfId="0" applyNumberFormat="1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164" fontId="2" fillId="2" borderId="27" xfId="0" applyNumberFormat="1" applyFont="1" applyFill="1" applyBorder="1"/>
    <xf numFmtId="0" fontId="2" fillId="2" borderId="22" xfId="0" applyFont="1" applyFill="1" applyBorder="1"/>
    <xf numFmtId="0" fontId="7" fillId="3" borderId="1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/>
    </xf>
    <xf numFmtId="4" fontId="14" fillId="6" borderId="19" xfId="0" applyNumberFormat="1" applyFont="1" applyFill="1" applyBorder="1" applyAlignment="1">
      <alignment horizontal="center" vertical="center"/>
    </xf>
    <xf numFmtId="164" fontId="15" fillId="6" borderId="19" xfId="0" applyNumberFormat="1" applyFont="1" applyFill="1" applyBorder="1" applyAlignment="1">
      <alignment horizontal="center" vertical="center" wrapText="1"/>
    </xf>
    <xf numFmtId="164" fontId="7" fillId="3" borderId="23" xfId="0" applyNumberFormat="1" applyFont="1" applyFill="1" applyBorder="1" applyAlignment="1">
      <alignment horizontal="center" vertical="center"/>
    </xf>
    <xf numFmtId="0" fontId="16" fillId="0" borderId="0" xfId="0" applyFont="1"/>
    <xf numFmtId="0" fontId="9" fillId="0" borderId="19" xfId="0" applyFont="1" applyBorder="1" applyAlignment="1">
      <alignment horizontal="center" vertical="center" wrapText="1"/>
    </xf>
    <xf numFmtId="164" fontId="7" fillId="3" borderId="3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0" fontId="7" fillId="3" borderId="1" xfId="0" applyNumberFormat="1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164" fontId="3" fillId="3" borderId="21" xfId="0" applyNumberFormat="1" applyFont="1" applyFill="1" applyBorder="1" applyAlignment="1">
      <alignment horizontal="center"/>
    </xf>
    <xf numFmtId="0" fontId="7" fillId="6" borderId="27" xfId="0" applyFont="1" applyFill="1" applyBorder="1" applyAlignment="1">
      <alignment horizontal="center" vertical="center"/>
    </xf>
    <xf numFmtId="164" fontId="3" fillId="3" borderId="27" xfId="0" applyNumberFormat="1" applyFont="1" applyFill="1" applyBorder="1" applyAlignment="1">
      <alignment horizontal="center"/>
    </xf>
    <xf numFmtId="0" fontId="7" fillId="6" borderId="27" xfId="0" applyFont="1" applyFill="1" applyBorder="1" applyAlignment="1">
      <alignment horizontal="center" vertical="center" wrapText="1"/>
    </xf>
    <xf numFmtId="164" fontId="3" fillId="3" borderId="22" xfId="0" applyNumberFormat="1" applyFont="1" applyFill="1" applyBorder="1" applyAlignment="1">
      <alignment horizontal="center"/>
    </xf>
    <xf numFmtId="4" fontId="5" fillId="4" borderId="0" xfId="0" applyNumberFormat="1" applyFont="1" applyFill="1" applyAlignment="1">
      <alignment vertical="center"/>
    </xf>
    <xf numFmtId="0" fontId="3" fillId="0" borderId="24" xfId="0" applyFont="1" applyBorder="1"/>
    <xf numFmtId="4" fontId="7" fillId="6" borderId="27" xfId="0" applyNumberFormat="1" applyFont="1" applyFill="1" applyBorder="1" applyAlignment="1">
      <alignment horizontal="center" vertical="center"/>
    </xf>
    <xf numFmtId="0" fontId="3" fillId="0" borderId="25" xfId="0" applyFont="1" applyBorder="1"/>
    <xf numFmtId="164" fontId="7" fillId="6" borderId="27" xfId="0" applyNumberFormat="1" applyFont="1" applyFill="1" applyBorder="1" applyAlignment="1">
      <alignment horizontal="center" vertical="center"/>
    </xf>
    <xf numFmtId="164" fontId="3" fillId="7" borderId="2" xfId="0" applyNumberFormat="1" applyFont="1" applyFill="1" applyBorder="1" applyAlignment="1">
      <alignment horizontal="center"/>
    </xf>
    <xf numFmtId="0" fontId="7" fillId="6" borderId="22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7" fillId="7" borderId="1" xfId="0" applyFont="1" applyFill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7" fillId="7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64" fontId="7" fillId="7" borderId="23" xfId="0" applyNumberFormat="1" applyFont="1" applyFill="1" applyBorder="1" applyAlignment="1">
      <alignment horizontal="center" vertical="center"/>
    </xf>
    <xf numFmtId="164" fontId="7" fillId="7" borderId="3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10" fontId="7" fillId="7" borderId="23" xfId="0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164" fontId="3" fillId="7" borderId="30" xfId="0" applyNumberFormat="1" applyFont="1" applyFill="1" applyBorder="1" applyAlignment="1">
      <alignment horizontal="center"/>
    </xf>
    <xf numFmtId="0" fontId="7" fillId="2" borderId="27" xfId="0" applyFont="1" applyFill="1" applyBorder="1" applyAlignment="1">
      <alignment horizontal="left" vertical="center" wrapText="1"/>
    </xf>
    <xf numFmtId="4" fontId="7" fillId="2" borderId="27" xfId="0" applyNumberFormat="1" applyFont="1" applyFill="1" applyBorder="1" applyAlignment="1">
      <alignment horizontal="center" vertical="center"/>
    </xf>
    <xf numFmtId="164" fontId="7" fillId="2" borderId="27" xfId="0" applyNumberFormat="1" applyFont="1" applyFill="1" applyBorder="1" applyAlignment="1">
      <alignment horizontal="center" vertical="center"/>
    </xf>
    <xf numFmtId="164" fontId="7" fillId="2" borderId="22" xfId="0" applyNumberFormat="1" applyFont="1" applyFill="1" applyBorder="1" applyAlignment="1">
      <alignment horizontal="center" vertical="center"/>
    </xf>
    <xf numFmtId="164" fontId="7" fillId="2" borderId="19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4" fontId="3" fillId="2" borderId="19" xfId="0" applyNumberFormat="1" applyFont="1" applyFill="1" applyBorder="1" applyAlignment="1">
      <alignment horizontal="center" vertical="center" wrapText="1"/>
    </xf>
    <xf numFmtId="164" fontId="7" fillId="2" borderId="28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7" fillId="2" borderId="32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0" fontId="3" fillId="2" borderId="28" xfId="0" applyNumberFormat="1" applyFont="1" applyFill="1" applyBorder="1" applyAlignment="1">
      <alignment horizontal="center"/>
    </xf>
    <xf numFmtId="1" fontId="3" fillId="2" borderId="19" xfId="0" applyNumberFormat="1" applyFont="1" applyFill="1" applyBorder="1" applyAlignment="1">
      <alignment horizontal="center" vertical="center"/>
    </xf>
    <xf numFmtId="10" fontId="3" fillId="2" borderId="12" xfId="0" applyNumberFormat="1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3" xfId="0" applyFont="1" applyBorder="1"/>
    <xf numFmtId="0" fontId="3" fillId="0" borderId="34" xfId="0" applyFont="1" applyBorder="1"/>
    <xf numFmtId="0" fontId="3" fillId="2" borderId="19" xfId="0" applyFont="1" applyFill="1" applyBorder="1" applyAlignment="1">
      <alignment horizontal="center" vertical="center" wrapText="1"/>
    </xf>
    <xf numFmtId="49" fontId="4" fillId="8" borderId="0" xfId="0" applyNumberFormat="1" applyFont="1" applyFill="1" applyAlignment="1">
      <alignment vertical="center"/>
    </xf>
    <xf numFmtId="49" fontId="4" fillId="8" borderId="0" xfId="0" applyNumberFormat="1" applyFont="1" applyFill="1" applyAlignment="1">
      <alignment vertical="center"/>
    </xf>
    <xf numFmtId="49" fontId="4" fillId="8" borderId="0" xfId="0" applyNumberFormat="1" applyFont="1" applyFill="1" applyAlignment="1">
      <alignment vertical="center" wrapText="1"/>
    </xf>
    <xf numFmtId="4" fontId="4" fillId="8" borderId="0" xfId="0" applyNumberFormat="1" applyFont="1" applyFill="1" applyAlignment="1">
      <alignment vertical="center"/>
    </xf>
    <xf numFmtId="0" fontId="3" fillId="2" borderId="19" xfId="0" applyFont="1" applyFill="1" applyBorder="1" applyAlignment="1">
      <alignment horizontal="left" vertical="center" wrapText="1"/>
    </xf>
    <xf numFmtId="0" fontId="4" fillId="8" borderId="0" xfId="0" applyFont="1" applyFill="1" applyAlignment="1">
      <alignment vertical="center"/>
    </xf>
    <xf numFmtId="0" fontId="3" fillId="2" borderId="19" xfId="0" applyFont="1" applyFill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2" fillId="0" borderId="19" xfId="0" applyFont="1" applyBorder="1"/>
    <xf numFmtId="0" fontId="3" fillId="0" borderId="17" xfId="0" applyFont="1" applyBorder="1"/>
    <xf numFmtId="0" fontId="3" fillId="2" borderId="27" xfId="0" applyFont="1" applyFill="1" applyBorder="1"/>
    <xf numFmtId="0" fontId="3" fillId="2" borderId="27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166" fontId="3" fillId="2" borderId="27" xfId="0" applyNumberFormat="1" applyFont="1" applyFill="1" applyBorder="1" applyAlignment="1">
      <alignment horizontal="center" vertical="center"/>
    </xf>
    <xf numFmtId="4" fontId="3" fillId="2" borderId="27" xfId="0" applyNumberFormat="1" applyFont="1" applyFill="1" applyBorder="1" applyAlignment="1">
      <alignment horizontal="center" vertical="center"/>
    </xf>
    <xf numFmtId="164" fontId="3" fillId="2" borderId="27" xfId="0" applyNumberFormat="1" applyFont="1" applyFill="1" applyBorder="1" applyAlignment="1">
      <alignment horizontal="center" vertical="center"/>
    </xf>
    <xf numFmtId="10" fontId="7" fillId="3" borderId="23" xfId="0" applyNumberFormat="1" applyFont="1" applyFill="1" applyBorder="1" applyAlignment="1">
      <alignment horizontal="center" vertical="center"/>
    </xf>
    <xf numFmtId="164" fontId="3" fillId="7" borderId="23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3" borderId="3" xfId="0" applyNumberFormat="1" applyFont="1" applyFill="1" applyBorder="1"/>
    <xf numFmtId="164" fontId="7" fillId="3" borderId="23" xfId="0" applyNumberFormat="1" applyFont="1" applyFill="1" applyBorder="1"/>
    <xf numFmtId="0" fontId="7" fillId="3" borderId="12" xfId="0" applyFont="1" applyFill="1" applyBorder="1" applyAlignment="1">
      <alignment horizontal="right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12" xfId="0" applyFont="1" applyFill="1" applyBorder="1"/>
    <xf numFmtId="0" fontId="7" fillId="3" borderId="32" xfId="0" applyFont="1" applyFill="1" applyBorder="1" applyAlignment="1">
      <alignment horizontal="center" vertical="center"/>
    </xf>
    <xf numFmtId="10" fontId="7" fillId="3" borderId="28" xfId="0" applyNumberFormat="1" applyFont="1" applyFill="1" applyBorder="1"/>
    <xf numFmtId="0" fontId="7" fillId="3" borderId="7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/>
    <xf numFmtId="0" fontId="3" fillId="3" borderId="13" xfId="0" applyFont="1" applyFill="1" applyBorder="1" applyAlignment="1">
      <alignment horizontal="center" vertical="center"/>
    </xf>
    <xf numFmtId="0" fontId="3" fillId="3" borderId="13" xfId="0" applyFont="1" applyFill="1" applyBorder="1"/>
    <xf numFmtId="0" fontId="3" fillId="0" borderId="0" xfId="0" applyFont="1" applyAlignment="1">
      <alignment horizontal="center" vertical="center"/>
    </xf>
    <xf numFmtId="10" fontId="3" fillId="2" borderId="8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10" fontId="3" fillId="0" borderId="0" xfId="0" applyNumberFormat="1" applyFont="1"/>
    <xf numFmtId="164" fontId="3" fillId="0" borderId="0" xfId="0" applyNumberFormat="1" applyFont="1"/>
    <xf numFmtId="4" fontId="3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164" fontId="3" fillId="0" borderId="19" xfId="0" applyNumberFormat="1" applyFont="1" applyBorder="1" applyAlignment="1">
      <alignment horizontal="center" vertical="center"/>
    </xf>
    <xf numFmtId="49" fontId="4" fillId="10" borderId="0" xfId="0" applyNumberFormat="1" applyFont="1" applyFill="1" applyAlignment="1">
      <alignment vertical="center"/>
    </xf>
    <xf numFmtId="49" fontId="4" fillId="10" borderId="0" xfId="0" applyNumberFormat="1" applyFont="1" applyFill="1" applyAlignment="1">
      <alignment vertical="center" wrapText="1"/>
    </xf>
    <xf numFmtId="4" fontId="4" fillId="10" borderId="0" xfId="0" applyNumberFormat="1" applyFont="1" applyFill="1" applyAlignment="1">
      <alignment vertical="center"/>
    </xf>
    <xf numFmtId="0" fontId="4" fillId="10" borderId="0" xfId="0" applyFont="1" applyFill="1" applyAlignment="1">
      <alignment vertical="center"/>
    </xf>
    <xf numFmtId="49" fontId="5" fillId="11" borderId="0" xfId="0" applyNumberFormat="1" applyFont="1" applyFill="1" applyAlignment="1">
      <alignment vertical="center"/>
    </xf>
    <xf numFmtId="49" fontId="5" fillId="11" borderId="0" xfId="0" applyNumberFormat="1" applyFont="1" applyFill="1" applyAlignment="1">
      <alignment vertical="center" wrapText="1"/>
    </xf>
    <xf numFmtId="4" fontId="5" fillId="11" borderId="0" xfId="0" applyNumberFormat="1" applyFont="1" applyFill="1" applyAlignment="1">
      <alignment vertical="center"/>
    </xf>
    <xf numFmtId="0" fontId="5" fillId="11" borderId="0" xfId="0" applyFont="1" applyFill="1" applyAlignment="1">
      <alignment vertical="center"/>
    </xf>
    <xf numFmtId="4" fontId="2" fillId="0" borderId="0" xfId="0" applyNumberFormat="1" applyFont="1" applyAlignment="1">
      <alignment horizontal="center"/>
    </xf>
    <xf numFmtId="164" fontId="2" fillId="0" borderId="0" xfId="0" applyNumberFormat="1" applyFont="1"/>
    <xf numFmtId="0" fontId="3" fillId="2" borderId="31" xfId="0" applyFont="1" applyFill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2" borderId="12" xfId="0" applyFont="1" applyFill="1" applyBorder="1"/>
    <xf numFmtId="0" fontId="2" fillId="2" borderId="13" xfId="0" applyFont="1" applyFill="1" applyBorder="1"/>
    <xf numFmtId="0" fontId="2" fillId="2" borderId="8" xfId="0" applyFont="1" applyFill="1" applyBorder="1"/>
    <xf numFmtId="164" fontId="2" fillId="2" borderId="8" xfId="0" applyNumberFormat="1" applyFont="1" applyFill="1" applyBorder="1"/>
    <xf numFmtId="0" fontId="2" fillId="0" borderId="40" xfId="0" applyFont="1" applyBorder="1"/>
    <xf numFmtId="0" fontId="2" fillId="2" borderId="31" xfId="0" applyFont="1" applyFill="1" applyBorder="1"/>
    <xf numFmtId="0" fontId="20" fillId="7" borderId="19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21" fillId="7" borderId="19" xfId="0" applyFont="1" applyFill="1" applyBorder="1" applyAlignment="1">
      <alignment horizontal="center" vertical="center" wrapText="1"/>
    </xf>
    <xf numFmtId="0" fontId="22" fillId="7" borderId="19" xfId="0" applyFont="1" applyFill="1" applyBorder="1" applyAlignment="1">
      <alignment vertical="center"/>
    </xf>
    <xf numFmtId="0" fontId="7" fillId="7" borderId="21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4" fontId="7" fillId="7" borderId="1" xfId="0" applyNumberFormat="1" applyFont="1" applyFill="1" applyBorder="1" applyAlignment="1">
      <alignment horizontal="center" vertical="center"/>
    </xf>
    <xf numFmtId="164" fontId="7" fillId="7" borderId="27" xfId="0" applyNumberFormat="1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4" fontId="7" fillId="7" borderId="2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7" fillId="7" borderId="19" xfId="0" applyNumberFormat="1" applyFont="1" applyFill="1" applyBorder="1" applyAlignment="1">
      <alignment horizontal="center" vertical="center"/>
    </xf>
    <xf numFmtId="0" fontId="7" fillId="12" borderId="21" xfId="0" applyFont="1" applyFill="1" applyBorder="1" applyAlignment="1">
      <alignment horizontal="center" vertical="center"/>
    </xf>
    <xf numFmtId="0" fontId="7" fillId="12" borderId="27" xfId="0" applyFont="1" applyFill="1" applyBorder="1" applyAlignment="1">
      <alignment horizontal="left" vertical="center" wrapText="1"/>
    </xf>
    <xf numFmtId="4" fontId="7" fillId="12" borderId="43" xfId="0" applyNumberFormat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4" fontId="7" fillId="2" borderId="22" xfId="0" applyNumberFormat="1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9" xfId="0" applyNumberFormat="1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49" fontId="23" fillId="2" borderId="19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4" fontId="3" fillId="5" borderId="44" xfId="0" applyNumberFormat="1" applyFont="1" applyFill="1" applyBorder="1" applyAlignment="1">
      <alignment horizontal="center" vertical="center"/>
    </xf>
    <xf numFmtId="2" fontId="3" fillId="2" borderId="45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2" fontId="3" fillId="2" borderId="19" xfId="0" applyNumberFormat="1" applyFont="1" applyFill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 wrapText="1"/>
    </xf>
    <xf numFmtId="4" fontId="3" fillId="5" borderId="46" xfId="0" applyNumberFormat="1" applyFont="1" applyFill="1" applyBorder="1" applyAlignment="1">
      <alignment horizontal="center" vertical="center"/>
    </xf>
    <xf numFmtId="2" fontId="3" fillId="5" borderId="44" xfId="0" applyNumberFormat="1" applyFont="1" applyFill="1" applyBorder="1" applyAlignment="1">
      <alignment horizontal="center" vertical="center" wrapText="1"/>
    </xf>
    <xf numFmtId="2" fontId="3" fillId="5" borderId="47" xfId="0" applyNumberFormat="1" applyFont="1" applyFill="1" applyBorder="1" applyAlignment="1">
      <alignment horizontal="center" vertical="center" wrapText="1"/>
    </xf>
    <xf numFmtId="4" fontId="3" fillId="5" borderId="47" xfId="0" applyNumberFormat="1" applyFont="1" applyFill="1" applyBorder="1" applyAlignment="1">
      <alignment horizontal="center" vertical="center"/>
    </xf>
    <xf numFmtId="4" fontId="3" fillId="2" borderId="13" xfId="0" applyNumberFormat="1" applyFont="1" applyFill="1" applyBorder="1" applyAlignment="1">
      <alignment horizontal="center" vertical="center"/>
    </xf>
    <xf numFmtId="4" fontId="3" fillId="2" borderId="22" xfId="0" applyNumberFormat="1" applyFont="1" applyFill="1" applyBorder="1" applyAlignment="1">
      <alignment horizontal="center" vertical="center"/>
    </xf>
    <xf numFmtId="0" fontId="7" fillId="12" borderId="12" xfId="0" applyFont="1" applyFill="1" applyBorder="1" applyAlignment="1">
      <alignment horizontal="center" vertical="center"/>
    </xf>
    <xf numFmtId="0" fontId="7" fillId="12" borderId="13" xfId="0" applyFont="1" applyFill="1" applyBorder="1" applyAlignment="1">
      <alignment horizontal="left" vertical="center" wrapText="1"/>
    </xf>
    <xf numFmtId="164" fontId="7" fillId="12" borderId="13" xfId="0" applyNumberFormat="1" applyFont="1" applyFill="1" applyBorder="1" applyAlignment="1">
      <alignment horizontal="center" vertical="center"/>
    </xf>
    <xf numFmtId="164" fontId="7" fillId="12" borderId="32" xfId="0" applyNumberFormat="1" applyFont="1" applyFill="1" applyBorder="1" applyAlignment="1">
      <alignment horizontal="center" vertical="center"/>
    </xf>
    <xf numFmtId="166" fontId="3" fillId="2" borderId="8" xfId="0" applyNumberFormat="1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4" fontId="7" fillId="7" borderId="13" xfId="0" applyNumberFormat="1" applyFont="1" applyFill="1" applyBorder="1" applyAlignment="1">
      <alignment horizontal="center" vertical="center"/>
    </xf>
    <xf numFmtId="164" fontId="7" fillId="7" borderId="13" xfId="0" applyNumberFormat="1" applyFont="1" applyFill="1" applyBorder="1" applyAlignment="1">
      <alignment horizontal="center" vertical="center"/>
    </xf>
    <xf numFmtId="0" fontId="7" fillId="7" borderId="32" xfId="0" applyFont="1" applyFill="1" applyBorder="1" applyAlignment="1">
      <alignment horizontal="center" vertical="center"/>
    </xf>
    <xf numFmtId="164" fontId="7" fillId="12" borderId="27" xfId="0" applyNumberFormat="1" applyFont="1" applyFill="1" applyBorder="1" applyAlignment="1">
      <alignment horizontal="center" vertical="center"/>
    </xf>
    <xf numFmtId="164" fontId="7" fillId="12" borderId="22" xfId="0" applyNumberFormat="1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2" fontId="3" fillId="2" borderId="28" xfId="0" applyNumberFormat="1" applyFont="1" applyFill="1" applyBorder="1" applyAlignment="1">
      <alignment horizontal="center" vertical="center" wrapText="1"/>
    </xf>
    <xf numFmtId="164" fontId="3" fillId="2" borderId="28" xfId="0" applyNumberFormat="1" applyFont="1" applyFill="1" applyBorder="1" applyAlignment="1">
      <alignment horizontal="center" vertical="center"/>
    </xf>
    <xf numFmtId="2" fontId="3" fillId="5" borderId="46" xfId="0" applyNumberFormat="1" applyFont="1" applyFill="1" applyBorder="1" applyAlignment="1">
      <alignment horizontal="center" vertical="center" wrapText="1"/>
    </xf>
    <xf numFmtId="0" fontId="3" fillId="6" borderId="21" xfId="0" applyFont="1" applyFill="1" applyBorder="1"/>
    <xf numFmtId="0" fontId="3" fillId="6" borderId="27" xfId="0" applyFont="1" applyFill="1" applyBorder="1"/>
    <xf numFmtId="0" fontId="3" fillId="6" borderId="27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left" vertical="center" wrapText="1"/>
    </xf>
    <xf numFmtId="166" fontId="3" fillId="6" borderId="27" xfId="0" applyNumberFormat="1" applyFont="1" applyFill="1" applyBorder="1" applyAlignment="1">
      <alignment horizontal="center" vertical="center"/>
    </xf>
    <xf numFmtId="4" fontId="3" fillId="6" borderId="27" xfId="0" applyNumberFormat="1" applyFont="1" applyFill="1" applyBorder="1" applyAlignment="1">
      <alignment horizontal="center" vertical="center"/>
    </xf>
    <xf numFmtId="164" fontId="3" fillId="6" borderId="27" xfId="0" applyNumberFormat="1" applyFont="1" applyFill="1" applyBorder="1" applyAlignment="1">
      <alignment horizontal="center" vertical="center"/>
    </xf>
    <xf numFmtId="164" fontId="7" fillId="6" borderId="22" xfId="0" applyNumberFormat="1" applyFont="1" applyFill="1" applyBorder="1" applyAlignment="1">
      <alignment horizontal="center" vertical="center"/>
    </xf>
    <xf numFmtId="164" fontId="7" fillId="6" borderId="19" xfId="0" applyNumberFormat="1" applyFont="1" applyFill="1" applyBorder="1" applyAlignment="1">
      <alignment horizontal="center" vertical="center" wrapText="1"/>
    </xf>
    <xf numFmtId="164" fontId="7" fillId="6" borderId="19" xfId="0" applyNumberFormat="1" applyFont="1" applyFill="1" applyBorder="1" applyAlignment="1">
      <alignment horizontal="center" vertical="center"/>
    </xf>
    <xf numFmtId="10" fontId="3" fillId="2" borderId="19" xfId="0" applyNumberFormat="1" applyFont="1" applyFill="1" applyBorder="1" applyAlignment="1">
      <alignment horizontal="center" vertical="center"/>
    </xf>
    <xf numFmtId="164" fontId="3" fillId="2" borderId="21" xfId="0" applyNumberFormat="1" applyFont="1" applyFill="1" applyBorder="1" applyAlignment="1">
      <alignment horizontal="center" vertical="center"/>
    </xf>
    <xf numFmtId="164" fontId="3" fillId="2" borderId="22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4" fontId="7" fillId="12" borderId="27" xfId="0" applyNumberFormat="1" applyFont="1" applyFill="1" applyBorder="1" applyAlignment="1">
      <alignment horizontal="center" vertical="center"/>
    </xf>
    <xf numFmtId="2" fontId="3" fillId="2" borderId="48" xfId="0" applyNumberFormat="1" applyFont="1" applyFill="1" applyBorder="1" applyAlignment="1">
      <alignment horizontal="center" vertical="center" wrapText="1"/>
    </xf>
    <xf numFmtId="2" fontId="3" fillId="2" borderId="49" xfId="0" applyNumberFormat="1" applyFont="1" applyFill="1" applyBorder="1" applyAlignment="1">
      <alignment horizontal="center" vertical="center" wrapText="1"/>
    </xf>
    <xf numFmtId="2" fontId="3" fillId="5" borderId="43" xfId="0" applyNumberFormat="1" applyFont="1" applyFill="1" applyBorder="1" applyAlignment="1">
      <alignment horizontal="center" vertical="center" wrapText="1"/>
    </xf>
    <xf numFmtId="4" fontId="3" fillId="2" borderId="32" xfId="0" applyNumberFormat="1" applyFont="1" applyFill="1" applyBorder="1" applyAlignment="1">
      <alignment horizontal="center" vertical="center"/>
    </xf>
    <xf numFmtId="2" fontId="3" fillId="2" borderId="50" xfId="0" applyNumberFormat="1" applyFont="1" applyFill="1" applyBorder="1" applyAlignment="1">
      <alignment horizontal="center" vertical="center" wrapText="1"/>
    </xf>
    <xf numFmtId="2" fontId="3" fillId="2" borderId="51" xfId="0" applyNumberFormat="1" applyFont="1" applyFill="1" applyBorder="1" applyAlignment="1">
      <alignment horizontal="center" vertical="center" wrapText="1"/>
    </xf>
    <xf numFmtId="2" fontId="3" fillId="2" borderId="52" xfId="0" applyNumberFormat="1" applyFont="1" applyFill="1" applyBorder="1" applyAlignment="1">
      <alignment horizontal="center" vertical="center" wrapText="1"/>
    </xf>
    <xf numFmtId="4" fontId="7" fillId="12" borderId="53" xfId="0" applyNumberFormat="1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/>
    <xf numFmtId="4" fontId="5" fillId="0" borderId="0" xfId="0" applyNumberFormat="1" applyFont="1"/>
    <xf numFmtId="2" fontId="3" fillId="9" borderId="7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2" borderId="12" xfId="0" applyNumberFormat="1" applyFont="1" applyFill="1" applyBorder="1" applyAlignment="1">
      <alignment horizontal="center" vertical="center" wrapText="1"/>
    </xf>
    <xf numFmtId="0" fontId="2" fillId="0" borderId="41" xfId="0" applyFont="1" applyBorder="1"/>
    <xf numFmtId="0" fontId="3" fillId="2" borderId="32" xfId="0" applyFont="1" applyFill="1" applyBorder="1" applyAlignment="1">
      <alignment horizontal="center" vertical="center"/>
    </xf>
    <xf numFmtId="0" fontId="1" fillId="0" borderId="0" xfId="0" applyFont="1"/>
    <xf numFmtId="0" fontId="3" fillId="15" borderId="38" xfId="0" applyFont="1" applyFill="1" applyBorder="1" applyAlignment="1">
      <alignment vertical="center"/>
    </xf>
    <xf numFmtId="0" fontId="7" fillId="2" borderId="42" xfId="0" applyFont="1" applyFill="1" applyBorder="1" applyAlignment="1">
      <alignment vertical="center"/>
    </xf>
    <xf numFmtId="165" fontId="7" fillId="2" borderId="34" xfId="0" applyNumberFormat="1" applyFont="1" applyFill="1" applyBorder="1" applyAlignment="1">
      <alignment vertical="center"/>
    </xf>
    <xf numFmtId="0" fontId="1" fillId="14" borderId="60" xfId="0" applyFont="1" applyFill="1" applyBorder="1"/>
    <xf numFmtId="0" fontId="3" fillId="15" borderId="61" xfId="0" applyFont="1" applyFill="1" applyBorder="1"/>
    <xf numFmtId="0" fontId="3" fillId="15" borderId="61" xfId="0" applyFont="1" applyFill="1" applyBorder="1" applyAlignment="1">
      <alignment horizontal="right"/>
    </xf>
    <xf numFmtId="0" fontId="3" fillId="15" borderId="62" xfId="0" applyFont="1" applyFill="1" applyBorder="1" applyAlignment="1">
      <alignment horizontal="right"/>
    </xf>
    <xf numFmtId="0" fontId="1" fillId="14" borderId="63" xfId="0" applyFont="1" applyFill="1" applyBorder="1" applyAlignment="1">
      <alignment vertical="center"/>
    </xf>
    <xf numFmtId="0" fontId="1" fillId="14" borderId="65" xfId="0" applyFont="1" applyFill="1" applyBorder="1" applyAlignment="1">
      <alignment vertical="center"/>
    </xf>
    <xf numFmtId="0" fontId="3" fillId="15" borderId="59" xfId="0" applyFont="1" applyFill="1" applyBorder="1" applyAlignment="1">
      <alignment vertical="center"/>
    </xf>
    <xf numFmtId="0" fontId="7" fillId="2" borderId="39" xfId="0" applyFont="1" applyFill="1" applyBorder="1" applyAlignment="1">
      <alignment vertical="center"/>
    </xf>
    <xf numFmtId="0" fontId="7" fillId="2" borderId="29" xfId="0" applyFont="1" applyFill="1" applyBorder="1"/>
    <xf numFmtId="0" fontId="7" fillId="2" borderId="67" xfId="0" applyFont="1" applyFill="1" applyBorder="1" applyAlignment="1">
      <alignment vertical="center"/>
    </xf>
    <xf numFmtId="0" fontId="1" fillId="0" borderId="56" xfId="0" applyFont="1" applyBorder="1"/>
    <xf numFmtId="0" fontId="1" fillId="0" borderId="0" xfId="0" applyFont="1"/>
    <xf numFmtId="0" fontId="0" fillId="0" borderId="0" xfId="0" applyFont="1" applyAlignment="1"/>
    <xf numFmtId="0" fontId="1" fillId="2" borderId="4" xfId="0" applyFont="1" applyFill="1" applyBorder="1"/>
    <xf numFmtId="0" fontId="6" fillId="0" borderId="5" xfId="0" applyFont="1" applyBorder="1"/>
    <xf numFmtId="0" fontId="6" fillId="0" borderId="6" xfId="0" applyFont="1" applyBorder="1"/>
    <xf numFmtId="0" fontId="7" fillId="2" borderId="9" xfId="0" applyFont="1" applyFill="1" applyBorder="1" applyAlignment="1">
      <alignment horizontal="right" vertical="center"/>
    </xf>
    <xf numFmtId="0" fontId="6" fillId="0" borderId="10" xfId="0" applyFont="1" applyBorder="1"/>
    <xf numFmtId="0" fontId="6" fillId="0" borderId="11" xfId="0" applyFont="1" applyBorder="1"/>
    <xf numFmtId="0" fontId="3" fillId="2" borderId="14" xfId="0" applyFont="1" applyFill="1" applyBorder="1" applyAlignment="1">
      <alignment horizontal="right" vertical="center"/>
    </xf>
    <xf numFmtId="0" fontId="6" fillId="0" borderId="15" xfId="0" applyFont="1" applyBorder="1"/>
    <xf numFmtId="0" fontId="6" fillId="0" borderId="16" xfId="0" applyFont="1" applyBorder="1"/>
    <xf numFmtId="0" fontId="8" fillId="0" borderId="17" xfId="0" applyFont="1" applyBorder="1" applyAlignment="1">
      <alignment horizontal="center" vertical="center"/>
    </xf>
    <xf numFmtId="0" fontId="6" fillId="0" borderId="18" xfId="0" applyFont="1" applyBorder="1"/>
    <xf numFmtId="0" fontId="6" fillId="0" borderId="20" xfId="0" applyFont="1" applyBorder="1"/>
    <xf numFmtId="0" fontId="3" fillId="0" borderId="17" xfId="0" applyFont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1" fillId="2" borderId="17" xfId="0" applyFont="1" applyFill="1" applyBorder="1"/>
    <xf numFmtId="0" fontId="3" fillId="2" borderId="17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3" fillId="15" borderId="59" xfId="0" applyFont="1" applyFill="1" applyBorder="1" applyAlignment="1">
      <alignment horizontal="right" vertical="center"/>
    </xf>
    <xf numFmtId="0" fontId="3" fillId="15" borderId="66" xfId="0" applyFont="1" applyFill="1" applyBorder="1" applyAlignment="1">
      <alignment horizontal="right" vertical="center"/>
    </xf>
    <xf numFmtId="0" fontId="7" fillId="15" borderId="38" xfId="0" applyFont="1" applyFill="1" applyBorder="1" applyAlignment="1">
      <alignment horizontal="right" vertical="center"/>
    </xf>
    <xf numFmtId="0" fontId="6" fillId="14" borderId="38" xfId="0" applyFont="1" applyFill="1" applyBorder="1"/>
    <xf numFmtId="0" fontId="6" fillId="14" borderId="64" xfId="0" applyFont="1" applyFill="1" applyBorder="1"/>
    <xf numFmtId="0" fontId="7" fillId="14" borderId="56" xfId="0" applyFont="1" applyFill="1" applyBorder="1" applyAlignment="1">
      <alignment horizontal="center" vertical="center"/>
    </xf>
    <xf numFmtId="0" fontId="7" fillId="14" borderId="57" xfId="0" applyFont="1" applyFill="1" applyBorder="1" applyAlignment="1">
      <alignment horizontal="center" vertical="center"/>
    </xf>
    <xf numFmtId="0" fontId="7" fillId="14" borderId="58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0" fontId="6" fillId="0" borderId="25" xfId="0" applyFont="1" applyBorder="1"/>
    <xf numFmtId="0" fontId="6" fillId="0" borderId="26" xfId="0" applyFont="1" applyBorder="1"/>
    <xf numFmtId="0" fontId="7" fillId="3" borderId="37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left" vertical="center"/>
    </xf>
    <xf numFmtId="0" fontId="6" fillId="0" borderId="40" xfId="0" applyFont="1" applyBorder="1"/>
    <xf numFmtId="0" fontId="6" fillId="0" borderId="41" xfId="0" applyFont="1" applyBorder="1"/>
    <xf numFmtId="0" fontId="6" fillId="0" borderId="42" xfId="0" applyFont="1" applyBorder="1"/>
    <xf numFmtId="0" fontId="6" fillId="0" borderId="33" xfId="0" applyFont="1" applyBorder="1"/>
    <xf numFmtId="0" fontId="6" fillId="0" borderId="34" xfId="0" applyFont="1" applyBorder="1"/>
    <xf numFmtId="0" fontId="7" fillId="7" borderId="17" xfId="0" applyFont="1" applyFill="1" applyBorder="1" applyAlignment="1">
      <alignment horizontal="center" vertical="center"/>
    </xf>
    <xf numFmtId="0" fontId="26" fillId="2" borderId="36" xfId="0" applyFont="1" applyFill="1" applyBorder="1" applyAlignment="1">
      <alignment horizontal="center" wrapText="1"/>
    </xf>
    <xf numFmtId="0" fontId="26" fillId="2" borderId="54" xfId="0" applyFont="1" applyFill="1" applyBorder="1" applyAlignment="1">
      <alignment horizontal="center" wrapText="1"/>
    </xf>
    <xf numFmtId="0" fontId="26" fillId="2" borderId="40" xfId="0" applyFont="1" applyFill="1" applyBorder="1" applyAlignment="1">
      <alignment horizontal="center" wrapText="1"/>
    </xf>
    <xf numFmtId="0" fontId="26" fillId="2" borderId="38" xfId="0" applyFont="1" applyFill="1" applyBorder="1" applyAlignment="1">
      <alignment horizontal="center" wrapText="1"/>
    </xf>
    <xf numFmtId="0" fontId="26" fillId="2" borderId="42" xfId="0" applyFont="1" applyFill="1" applyBorder="1" applyAlignment="1">
      <alignment horizontal="center" wrapText="1"/>
    </xf>
    <xf numFmtId="0" fontId="26" fillId="2" borderId="55" xfId="0" applyFont="1" applyFill="1" applyBorder="1" applyAlignment="1">
      <alignment horizontal="center" wrapText="1"/>
    </xf>
    <xf numFmtId="0" fontId="24" fillId="13" borderId="24" xfId="0" applyFont="1" applyFill="1" applyBorder="1" applyAlignment="1">
      <alignment horizontal="left" vertical="center" wrapText="1"/>
    </xf>
  </cellXfs>
  <cellStyles count="1">
    <cellStyle name="Normal" xfId="0" builtinId="0"/>
  </cellStyles>
  <dxfs count="29">
    <dxf>
      <font>
        <color rgb="FF000000"/>
        <name val="Liberation Sans1"/>
      </font>
      <fill>
        <patternFill patternType="solid">
          <fgColor rgb="FFEDEDED"/>
          <bgColor rgb="FFEDEDED"/>
        </patternFill>
      </fill>
    </dxf>
    <dxf>
      <font>
        <b/>
        <color rgb="FFFF0000"/>
        <name val="Liberation Sans1"/>
      </font>
      <fill>
        <patternFill patternType="none"/>
      </fill>
    </dxf>
    <dxf>
      <font>
        <color rgb="FF000000"/>
        <name val="Liberation Sans1"/>
      </font>
      <fill>
        <patternFill patternType="solid">
          <fgColor rgb="FFEDEDED"/>
          <bgColor rgb="FFEDEDED"/>
        </patternFill>
      </fill>
    </dxf>
    <dxf>
      <font>
        <color rgb="FF70AD47"/>
        <name val="Liberation Sans1"/>
      </font>
      <fill>
        <patternFill patternType="none"/>
      </fill>
    </dxf>
    <dxf>
      <font>
        <b/>
        <color rgb="FFFF0000"/>
        <name val="Liberation Sans1"/>
      </font>
      <fill>
        <patternFill patternType="none"/>
      </fill>
    </dxf>
    <dxf>
      <font>
        <color rgb="FF70AD47"/>
        <name val="Liberation Sans1"/>
      </font>
      <fill>
        <patternFill patternType="none"/>
      </fill>
    </dxf>
    <dxf>
      <font>
        <b/>
        <color rgb="FFFF0000"/>
        <name val="Liberation Sans1"/>
      </font>
      <fill>
        <patternFill patternType="none"/>
      </fill>
    </dxf>
    <dxf>
      <font>
        <color rgb="FFDDDDDD"/>
        <name val="Liberation Sans1"/>
      </font>
      <numFmt numFmtId="164" formatCode="[$R$-416]\ #,##0.00;[Red]\-[$R$-416]\ #,##0.00"/>
      <fill>
        <patternFill patternType="solid">
          <fgColor rgb="FFDDDDDD"/>
          <bgColor rgb="FFDDDDDD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color rgb="FFDDDDDD"/>
        <name val="Liberation Sans1"/>
      </font>
      <numFmt numFmtId="164" formatCode="[$R$-416]\ #,##0.00;[Red]\-[$R$-416]\ #,##0.00"/>
      <fill>
        <patternFill patternType="solid">
          <fgColor rgb="FFDDDDDD"/>
          <bgColor rgb="FFDDDDDD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DDDDDD"/>
        <name val="Liberation Sans1"/>
      </font>
      <numFmt numFmtId="164" formatCode="[$R$-416]\ #,##0.00;[Red]\-[$R$-416]\ #,##0.00"/>
      <fill>
        <patternFill patternType="solid">
          <fgColor rgb="FFDDDDDD"/>
          <bgColor rgb="FFDDDDDD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CCCCCC"/>
        <name val="Liberation Sans1"/>
      </font>
      <fill>
        <patternFill patternType="solid">
          <fgColor rgb="FFCCCCCC"/>
          <bgColor rgb="FFCCCCCC"/>
        </patternFill>
      </fill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FFFFFF"/>
        <name val="Liberation Sans1"/>
      </font>
      <fill>
        <patternFill patternType="none"/>
      </fill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FFFFFF"/>
        <name val="Liberation Sans1"/>
      </font>
      <fill>
        <patternFill patternType="none"/>
      </fill>
    </dxf>
    <dxf>
      <font>
        <color rgb="FFFFFFFF"/>
        <name val="Liberation Sans1"/>
      </font>
      <fill>
        <patternFill patternType="none"/>
      </fill>
    </dxf>
    <dxf>
      <font>
        <color rgb="FFDDDDDD"/>
        <name val="Liberation Sans1"/>
      </font>
      <numFmt numFmtId="164" formatCode="[$R$-416]\ #,##0.00;[Red]\-[$R$-416]\ #,##0.00"/>
      <fill>
        <patternFill patternType="solid">
          <fgColor rgb="FFDDDDDD"/>
          <bgColor rgb="FFDDDDDD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color rgb="FF000000"/>
        <name val="Liberation Sans1"/>
      </font>
      <numFmt numFmtId="14" formatCode="0.00%"/>
      <fill>
        <patternFill patternType="solid">
          <fgColor rgb="FFFFFFD7"/>
          <bgColor rgb="FFFFFFD7"/>
        </patternFill>
      </fill>
      <border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color rgb="FF70AD47"/>
        <name val="Liberation Sans1"/>
      </font>
      <fill>
        <patternFill patternType="none"/>
      </fill>
    </dxf>
    <dxf>
      <font>
        <b/>
        <color rgb="FFFF0000"/>
        <name val="Liberation Sans1"/>
      </font>
      <fill>
        <patternFill patternType="none"/>
      </fill>
    </dxf>
    <dxf>
      <font>
        <b/>
        <color rgb="FFFFFFFF"/>
      </font>
      <fill>
        <patternFill patternType="solid">
          <fgColor rgb="FF990000"/>
          <bgColor rgb="FF990000"/>
        </patternFill>
      </fill>
    </dxf>
    <dxf>
      <font>
        <b/>
        <color rgb="FFFF0000"/>
      </font>
      <fill>
        <patternFill patternType="none"/>
      </fill>
    </dxf>
    <dxf>
      <font>
        <b/>
        <color rgb="FF228B22"/>
      </font>
      <fill>
        <patternFill patternType="none"/>
      </fill>
    </dxf>
    <dxf>
      <font>
        <b/>
        <color rgb="FF00B050"/>
        <name val="Liberation Sans1"/>
      </font>
      <fill>
        <patternFill patternType="none"/>
      </fill>
    </dxf>
    <dxf>
      <font>
        <b/>
        <color rgb="FFFF0000"/>
        <name val="Liberation Sans1"/>
      </font>
      <fill>
        <patternFill patternType="none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85725</xdr:rowOff>
    </xdr:from>
    <xdr:ext cx="2000250" cy="6191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82550</xdr:rowOff>
    </xdr:from>
    <xdr:ext cx="2000250" cy="600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82550"/>
          <a:ext cx="2000250" cy="6000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114300</xdr:rowOff>
    </xdr:from>
    <xdr:ext cx="2000250" cy="60007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Liberation Sans1"/>
        <a:ea typeface="Liberation Sans1"/>
        <a:cs typeface="Liberation Sans1"/>
      </a:majorFont>
      <a:minorFont>
        <a:latin typeface="Liberation Sans1"/>
        <a:ea typeface="Liberation Sans1"/>
        <a:cs typeface="Liberation Sans1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986"/>
  <sheetViews>
    <sheetView tabSelected="1" view="pageBreakPreview" zoomScale="60" zoomScaleNormal="55" workbookViewId="0">
      <selection activeCell="G60" sqref="G60"/>
    </sheetView>
  </sheetViews>
  <sheetFormatPr defaultColWidth="14.42578125" defaultRowHeight="15" customHeight="1"/>
  <cols>
    <col min="1" max="1" width="13.42578125" customWidth="1"/>
    <col min="2" max="2" width="23" customWidth="1"/>
    <col min="3" max="3" width="22.140625" customWidth="1"/>
    <col min="4" max="4" width="95" customWidth="1"/>
    <col min="5" max="5" width="16.140625" customWidth="1"/>
    <col min="6" max="6" width="22.85546875" customWidth="1"/>
    <col min="7" max="7" width="22.140625" customWidth="1"/>
    <col min="8" max="8" width="25" customWidth="1"/>
    <col min="9" max="9" width="27.5703125" customWidth="1"/>
    <col min="10" max="10" width="26.7109375" customWidth="1"/>
    <col min="11" max="11" width="20.7109375" customWidth="1"/>
    <col min="12" max="12" width="17.85546875" customWidth="1"/>
    <col min="13" max="13" width="33.28515625" customWidth="1"/>
    <col min="14" max="14" width="22.5703125" customWidth="1"/>
    <col min="15" max="15" width="24.28515625" customWidth="1"/>
    <col min="16" max="35" width="12.140625" customWidth="1"/>
  </cols>
  <sheetData>
    <row r="1" spans="1:35" ht="15" customHeight="1">
      <c r="A1" s="2"/>
      <c r="B1" s="4"/>
      <c r="C1" s="7"/>
      <c r="D1" s="4"/>
      <c r="E1" s="4"/>
      <c r="F1" s="10"/>
      <c r="G1" s="13"/>
      <c r="H1" s="289"/>
      <c r="I1" s="290"/>
      <c r="J1" s="291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</row>
    <row r="2" spans="1:35" ht="24.75" customHeight="1">
      <c r="A2" s="22"/>
      <c r="B2" s="25"/>
      <c r="C2" s="26"/>
      <c r="D2" s="25"/>
      <c r="E2" s="25"/>
      <c r="F2" s="28"/>
      <c r="G2" s="30"/>
      <c r="H2" s="292" t="s">
        <v>15</v>
      </c>
      <c r="I2" s="293"/>
      <c r="J2" s="294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</row>
    <row r="3" spans="1:35" ht="24.75" customHeight="1">
      <c r="A3" s="33"/>
      <c r="B3" s="35"/>
      <c r="C3" s="37"/>
      <c r="D3" s="35"/>
      <c r="E3" s="35"/>
      <c r="F3" s="39"/>
      <c r="G3" s="41"/>
      <c r="H3" s="295" t="s">
        <v>16</v>
      </c>
      <c r="I3" s="296"/>
      <c r="J3" s="297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</row>
    <row r="4" spans="1:35" ht="24.75" customHeight="1">
      <c r="A4" s="298" t="s">
        <v>24</v>
      </c>
      <c r="B4" s="299"/>
      <c r="C4" s="299"/>
      <c r="D4" s="299"/>
      <c r="E4" s="299"/>
      <c r="F4" s="299"/>
      <c r="G4" s="299"/>
      <c r="H4" s="300"/>
      <c r="I4" s="43" t="s">
        <v>1372</v>
      </c>
      <c r="J4" s="44">
        <v>46287</v>
      </c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</row>
    <row r="5" spans="1:35" ht="24.75" customHeight="1">
      <c r="A5" s="34" t="s">
        <v>18</v>
      </c>
      <c r="B5" s="301" t="s">
        <v>32</v>
      </c>
      <c r="C5" s="299"/>
      <c r="D5" s="299"/>
      <c r="E5" s="299"/>
      <c r="F5" s="299"/>
      <c r="G5" s="299"/>
      <c r="H5" s="300"/>
      <c r="I5" s="43" t="s">
        <v>37</v>
      </c>
      <c r="J5" s="48">
        <v>0.2354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</row>
    <row r="6" spans="1:35" ht="24.75" customHeight="1">
      <c r="A6" s="34" t="s">
        <v>25</v>
      </c>
      <c r="B6" s="301" t="s">
        <v>39</v>
      </c>
      <c r="C6" s="299"/>
      <c r="D6" s="299"/>
      <c r="E6" s="299"/>
      <c r="F6" s="299"/>
      <c r="G6" s="299"/>
      <c r="H6" s="300"/>
      <c r="I6" s="43" t="s">
        <v>40</v>
      </c>
      <c r="J6" s="55">
        <v>350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</row>
    <row r="7" spans="1:35" ht="13.5" customHeight="1">
      <c r="A7" s="57"/>
      <c r="B7" s="20"/>
      <c r="C7" s="59"/>
      <c r="D7" s="61"/>
      <c r="E7" s="61"/>
      <c r="F7" s="64"/>
      <c r="G7" s="68"/>
      <c r="H7" s="61"/>
      <c r="I7" s="61"/>
      <c r="J7" s="69"/>
      <c r="K7" s="287"/>
      <c r="L7" s="288"/>
      <c r="M7" s="62"/>
      <c r="N7" s="62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</row>
    <row r="8" spans="1:35" ht="79.5" customHeight="1">
      <c r="A8" s="66" t="s">
        <v>46</v>
      </c>
      <c r="B8" s="66" t="s">
        <v>61</v>
      </c>
      <c r="C8" s="71" t="s">
        <v>64</v>
      </c>
      <c r="D8" s="66" t="s">
        <v>53</v>
      </c>
      <c r="E8" s="66" t="s">
        <v>58</v>
      </c>
      <c r="F8" s="73" t="s">
        <v>59</v>
      </c>
      <c r="G8" s="74" t="s">
        <v>65</v>
      </c>
      <c r="H8" s="71" t="s">
        <v>66</v>
      </c>
      <c r="I8" s="71" t="s">
        <v>67</v>
      </c>
      <c r="J8" s="71" t="s">
        <v>68</v>
      </c>
      <c r="K8" s="76" t="s">
        <v>69</v>
      </c>
      <c r="L8" s="76" t="s">
        <v>70</v>
      </c>
      <c r="M8" s="77" t="s">
        <v>72</v>
      </c>
      <c r="N8" s="62"/>
      <c r="O8" s="79" t="s">
        <v>55</v>
      </c>
      <c r="P8" s="20"/>
      <c r="Q8" s="20"/>
      <c r="R8" s="8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</row>
    <row r="9" spans="1:35" ht="39.75" customHeight="1">
      <c r="A9" s="82">
        <v>1</v>
      </c>
      <c r="B9" s="84"/>
      <c r="C9" s="86"/>
      <c r="D9" s="84" t="s">
        <v>88</v>
      </c>
      <c r="E9" s="84"/>
      <c r="F9" s="90"/>
      <c r="G9" s="92"/>
      <c r="H9" s="84"/>
      <c r="I9" s="84"/>
      <c r="J9" s="94"/>
      <c r="K9" s="97">
        <f t="shared" ref="K9:L9" si="0">I18</f>
        <v>12460.52</v>
      </c>
      <c r="L9" s="97">
        <f t="shared" si="0"/>
        <v>15393.130000000001</v>
      </c>
      <c r="M9" s="99" t="s">
        <v>93</v>
      </c>
      <c r="N9" s="100">
        <f>A9</f>
        <v>1</v>
      </c>
      <c r="O9" s="103" t="str">
        <f>IF(L9=SUM(L10:L18),"OK","NOK")</f>
        <v>OK</v>
      </c>
      <c r="P9" s="20"/>
      <c r="Q9" s="20"/>
      <c r="R9" s="2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</row>
    <row r="10" spans="1:35" ht="39.75" customHeight="1">
      <c r="A10" s="32" t="s">
        <v>80</v>
      </c>
      <c r="B10" s="105"/>
      <c r="C10" s="106"/>
      <c r="D10" s="108" t="s">
        <v>114</v>
      </c>
      <c r="E10" s="106"/>
      <c r="F10" s="109"/>
      <c r="G10" s="110"/>
      <c r="H10" s="111" t="s">
        <v>115</v>
      </c>
      <c r="I10" s="112">
        <f t="shared" ref="I10:J10" si="1">SUBTOTAL(9,I11:I14)</f>
        <v>12377.08</v>
      </c>
      <c r="J10" s="112">
        <f t="shared" si="1"/>
        <v>15290.380000000001</v>
      </c>
      <c r="K10" s="114">
        <f t="shared" ref="K10:L10" si="2">SUM(I11:I14)</f>
        <v>12377.08</v>
      </c>
      <c r="L10" s="114">
        <f t="shared" si="2"/>
        <v>15290.380000000001</v>
      </c>
      <c r="M10" s="118"/>
      <c r="N10" s="80"/>
      <c r="O10" s="20"/>
      <c r="P10" s="20"/>
      <c r="Q10" s="20"/>
      <c r="R10" s="2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</row>
    <row r="11" spans="1:35" ht="60" customHeight="1">
      <c r="A11" s="120" t="s">
        <v>9</v>
      </c>
      <c r="B11" s="122" t="s">
        <v>11</v>
      </c>
      <c r="C11" s="127" t="s">
        <v>10</v>
      </c>
      <c r="D11" s="132" t="s">
        <v>1310</v>
      </c>
      <c r="E11" s="134" t="s">
        <v>13</v>
      </c>
      <c r="F11" s="116">
        <v>6</v>
      </c>
      <c r="G11" s="135">
        <v>450.11</v>
      </c>
      <c r="H11" s="135">
        <f t="shared" ref="H11:H14" si="3">TRUNC(G11*(1+$J$5),2)</f>
        <v>556.05999999999995</v>
      </c>
      <c r="I11" s="135">
        <f t="shared" ref="I11:I14" si="4">TRUNC(G11*F11,2)</f>
        <v>2700.66</v>
      </c>
      <c r="J11" s="135">
        <f t="shared" ref="J11:J14" si="5">TRUNC(H11*F11,2)</f>
        <v>3336.36</v>
      </c>
      <c r="K11" s="136"/>
      <c r="L11" s="80"/>
      <c r="M11" s="118"/>
      <c r="N11" s="80"/>
      <c r="O11" s="20"/>
      <c r="P11" s="20"/>
      <c r="Q11" s="20"/>
      <c r="R11" s="2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</row>
    <row r="12" spans="1:35" ht="60" customHeight="1">
      <c r="A12" s="120" t="s">
        <v>41</v>
      </c>
      <c r="B12" s="122" t="s">
        <v>42</v>
      </c>
      <c r="C12" s="127" t="s">
        <v>10</v>
      </c>
      <c r="D12" s="132" t="s">
        <v>1311</v>
      </c>
      <c r="E12" s="134" t="s">
        <v>44</v>
      </c>
      <c r="F12" s="116">
        <v>3</v>
      </c>
      <c r="G12" s="135">
        <v>1259.83</v>
      </c>
      <c r="H12" s="135">
        <f t="shared" si="3"/>
        <v>1556.39</v>
      </c>
      <c r="I12" s="135">
        <f t="shared" si="4"/>
        <v>3779.49</v>
      </c>
      <c r="J12" s="135">
        <f t="shared" si="5"/>
        <v>4669.17</v>
      </c>
      <c r="K12" s="136"/>
      <c r="L12" s="80"/>
      <c r="M12" s="118"/>
      <c r="N12" s="80"/>
      <c r="O12" s="20"/>
      <c r="P12" s="20"/>
      <c r="Q12" s="20"/>
      <c r="R12" s="2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</row>
    <row r="13" spans="1:35" ht="60" customHeight="1">
      <c r="A13" s="120" t="s">
        <v>60</v>
      </c>
      <c r="B13" s="122" t="s">
        <v>62</v>
      </c>
      <c r="C13" s="127" t="s">
        <v>10</v>
      </c>
      <c r="D13" s="132" t="s">
        <v>1312</v>
      </c>
      <c r="E13" s="134" t="s">
        <v>44</v>
      </c>
      <c r="F13" s="116">
        <v>3</v>
      </c>
      <c r="G13" s="135">
        <v>1010.89</v>
      </c>
      <c r="H13" s="135">
        <f t="shared" si="3"/>
        <v>1248.8499999999999</v>
      </c>
      <c r="I13" s="135">
        <f t="shared" si="4"/>
        <v>3032.67</v>
      </c>
      <c r="J13" s="135">
        <f t="shared" si="5"/>
        <v>3746.55</v>
      </c>
      <c r="K13" s="136"/>
      <c r="L13" s="80"/>
      <c r="M13" s="118"/>
      <c r="N13" s="80"/>
      <c r="O13" s="20"/>
      <c r="P13" s="20"/>
      <c r="Q13" s="20"/>
      <c r="R13" s="2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</row>
    <row r="14" spans="1:35" ht="39.75" customHeight="1">
      <c r="A14" s="120" t="s">
        <v>83</v>
      </c>
      <c r="B14" s="122" t="s">
        <v>85</v>
      </c>
      <c r="C14" s="127" t="s">
        <v>84</v>
      </c>
      <c r="D14" s="132" t="s">
        <v>1313</v>
      </c>
      <c r="E14" s="134" t="s">
        <v>13</v>
      </c>
      <c r="F14" s="116">
        <v>82</v>
      </c>
      <c r="G14" s="135">
        <v>34.93</v>
      </c>
      <c r="H14" s="135">
        <f t="shared" si="3"/>
        <v>43.15</v>
      </c>
      <c r="I14" s="135">
        <f t="shared" si="4"/>
        <v>2864.26</v>
      </c>
      <c r="J14" s="135">
        <f t="shared" si="5"/>
        <v>3538.3</v>
      </c>
      <c r="K14" s="136"/>
      <c r="L14" s="20"/>
      <c r="M14" s="137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</row>
    <row r="15" spans="1:35" ht="39.75" customHeight="1">
      <c r="A15" s="32" t="s">
        <v>135</v>
      </c>
      <c r="B15" s="105"/>
      <c r="C15" s="106"/>
      <c r="D15" s="108" t="s">
        <v>232</v>
      </c>
      <c r="E15" s="106"/>
      <c r="F15" s="109"/>
      <c r="G15" s="110"/>
      <c r="H15" s="111" t="s">
        <v>115</v>
      </c>
      <c r="I15" s="112">
        <f t="shared" ref="I15:J15" si="6">SUBTOTAL(9,I16:I17)</f>
        <v>83.44</v>
      </c>
      <c r="J15" s="112">
        <f t="shared" si="6"/>
        <v>102.75</v>
      </c>
      <c r="K15" s="114">
        <f t="shared" ref="K15:L15" si="7">SUM(I16:I17)</f>
        <v>83.44</v>
      </c>
      <c r="L15" s="114">
        <f t="shared" si="7"/>
        <v>102.75</v>
      </c>
      <c r="M15" s="118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</row>
    <row r="16" spans="1:35" ht="39.75" customHeight="1">
      <c r="A16" s="120" t="s">
        <v>110</v>
      </c>
      <c r="B16" s="122" t="s">
        <v>111</v>
      </c>
      <c r="C16" s="127" t="s">
        <v>10</v>
      </c>
      <c r="D16" s="132" t="s">
        <v>1314</v>
      </c>
      <c r="E16" s="134" t="s">
        <v>35</v>
      </c>
      <c r="F16" s="116">
        <v>37.35</v>
      </c>
      <c r="G16" s="135">
        <v>1.6</v>
      </c>
      <c r="H16" s="135">
        <f t="shared" ref="H16:H17" si="8">TRUNC(G16*(1+$J$5),2)</f>
        <v>1.97</v>
      </c>
      <c r="I16" s="135">
        <f t="shared" ref="I16:I17" si="9">TRUNC(G16*F16,2)</f>
        <v>59.76</v>
      </c>
      <c r="J16" s="135">
        <f t="shared" ref="J16:J17" si="10">TRUNC(H16*F16,2)</f>
        <v>73.569999999999993</v>
      </c>
      <c r="K16" s="136"/>
      <c r="L16" s="20"/>
      <c r="M16" s="137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</row>
    <row r="17" spans="1:35" ht="39.75" customHeight="1">
      <c r="A17" s="120" t="s">
        <v>125</v>
      </c>
      <c r="B17" s="122" t="s">
        <v>126</v>
      </c>
      <c r="C17" s="127" t="s">
        <v>10</v>
      </c>
      <c r="D17" s="132" t="s">
        <v>1315</v>
      </c>
      <c r="E17" s="134" t="s">
        <v>13</v>
      </c>
      <c r="F17" s="116">
        <v>12.21</v>
      </c>
      <c r="G17" s="135">
        <v>1.94</v>
      </c>
      <c r="H17" s="135">
        <f t="shared" si="8"/>
        <v>2.39</v>
      </c>
      <c r="I17" s="135">
        <f t="shared" si="9"/>
        <v>23.68</v>
      </c>
      <c r="J17" s="135">
        <f t="shared" si="10"/>
        <v>29.18</v>
      </c>
      <c r="K17" s="136"/>
      <c r="L17" s="20"/>
      <c r="M17" s="137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</row>
    <row r="18" spans="1:35" ht="39.75" customHeight="1">
      <c r="A18" s="138"/>
      <c r="B18" s="139"/>
      <c r="C18" s="140"/>
      <c r="D18" s="141"/>
      <c r="E18" s="142"/>
      <c r="F18" s="143"/>
      <c r="G18" s="144"/>
      <c r="H18" s="111" t="s">
        <v>303</v>
      </c>
      <c r="I18" s="112">
        <f t="shared" ref="I18:J18" si="11">SUBTOTAL(9,I10:I17)</f>
        <v>12460.52</v>
      </c>
      <c r="J18" s="112">
        <f t="shared" si="11"/>
        <v>15393.130000000001</v>
      </c>
      <c r="K18" s="20"/>
      <c r="L18" s="20"/>
      <c r="M18" s="137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</row>
    <row r="19" spans="1:35" ht="39.75" customHeight="1">
      <c r="A19" s="82">
        <v>2</v>
      </c>
      <c r="B19" s="84"/>
      <c r="C19" s="86"/>
      <c r="D19" s="84" t="s">
        <v>308</v>
      </c>
      <c r="E19" s="84"/>
      <c r="F19" s="90"/>
      <c r="G19" s="92"/>
      <c r="H19" s="84"/>
      <c r="I19" s="84"/>
      <c r="J19" s="94"/>
      <c r="K19" s="97">
        <f t="shared" ref="K19:L19" si="12">I24</f>
        <v>2287.9900000000002</v>
      </c>
      <c r="L19" s="97">
        <f t="shared" si="12"/>
        <v>2826.2</v>
      </c>
      <c r="M19" s="137"/>
      <c r="N19" s="100">
        <f>A19</f>
        <v>2</v>
      </c>
      <c r="O19" s="103" t="str">
        <f>IF(L19=SUM(L20:L23),"OK","NOK")</f>
        <v>OK</v>
      </c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</row>
    <row r="20" spans="1:35" ht="39.75" customHeight="1">
      <c r="A20" s="32" t="s">
        <v>162</v>
      </c>
      <c r="B20" s="105"/>
      <c r="C20" s="106"/>
      <c r="D20" s="108" t="s">
        <v>316</v>
      </c>
      <c r="E20" s="106"/>
      <c r="F20" s="109"/>
      <c r="G20" s="110"/>
      <c r="H20" s="111" t="s">
        <v>115</v>
      </c>
      <c r="I20" s="112">
        <f t="shared" ref="I20:J20" si="13">SUBTOTAL(9,I21:I23)</f>
        <v>2287.9900000000002</v>
      </c>
      <c r="J20" s="112">
        <f t="shared" si="13"/>
        <v>2826.2</v>
      </c>
      <c r="K20" s="114">
        <f t="shared" ref="K20:L20" si="14">SUM(I21:I23)</f>
        <v>2287.9900000000002</v>
      </c>
      <c r="L20" s="114">
        <f t="shared" si="14"/>
        <v>2826.2</v>
      </c>
      <c r="M20" s="118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</row>
    <row r="21" spans="1:35" ht="79.5" customHeight="1">
      <c r="A21" s="120" t="s">
        <v>145</v>
      </c>
      <c r="B21" s="122">
        <v>97635</v>
      </c>
      <c r="C21" s="127" t="s">
        <v>146</v>
      </c>
      <c r="D21" s="132" t="s">
        <v>1316</v>
      </c>
      <c r="E21" s="134" t="s">
        <v>13</v>
      </c>
      <c r="F21" s="116">
        <v>23.56</v>
      </c>
      <c r="G21" s="135">
        <v>24.59</v>
      </c>
      <c r="H21" s="135">
        <f t="shared" ref="H21:H23" si="15">TRUNC(G21*(1+$J$5),2)</f>
        <v>30.37</v>
      </c>
      <c r="I21" s="135">
        <f t="shared" ref="I21:I23" si="16">TRUNC(G21*F21,2)</f>
        <v>579.34</v>
      </c>
      <c r="J21" s="135">
        <f t="shared" ref="J21:J23" si="17">TRUNC(H21*F21,2)</f>
        <v>715.51</v>
      </c>
      <c r="K21" s="136"/>
      <c r="L21" s="80"/>
      <c r="M21" s="137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</row>
    <row r="22" spans="1:35" ht="79.5" customHeight="1">
      <c r="A22" s="120" t="s">
        <v>157</v>
      </c>
      <c r="B22" s="122" t="s">
        <v>158</v>
      </c>
      <c r="C22" s="127" t="s">
        <v>10</v>
      </c>
      <c r="D22" s="132" t="s">
        <v>1317</v>
      </c>
      <c r="E22" s="134" t="s">
        <v>160</v>
      </c>
      <c r="F22" s="116">
        <v>8.0299999999999994</v>
      </c>
      <c r="G22" s="135">
        <v>139.93</v>
      </c>
      <c r="H22" s="135">
        <f t="shared" si="15"/>
        <v>172.86</v>
      </c>
      <c r="I22" s="135">
        <f t="shared" si="16"/>
        <v>1123.6300000000001</v>
      </c>
      <c r="J22" s="135">
        <f t="shared" si="17"/>
        <v>1388.06</v>
      </c>
      <c r="K22" s="136"/>
      <c r="L22" s="80"/>
      <c r="M22" s="137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</row>
    <row r="23" spans="1:35" ht="60" customHeight="1">
      <c r="A23" s="120" t="s">
        <v>168</v>
      </c>
      <c r="B23" s="122" t="s">
        <v>169</v>
      </c>
      <c r="C23" s="127" t="s">
        <v>10</v>
      </c>
      <c r="D23" s="132" t="s">
        <v>1318</v>
      </c>
      <c r="E23" s="134" t="s">
        <v>171</v>
      </c>
      <c r="F23" s="116">
        <v>12.05</v>
      </c>
      <c r="G23" s="135">
        <v>48.55</v>
      </c>
      <c r="H23" s="135">
        <f t="shared" si="15"/>
        <v>59.97</v>
      </c>
      <c r="I23" s="135">
        <f t="shared" si="16"/>
        <v>585.02</v>
      </c>
      <c r="J23" s="135">
        <f t="shared" si="17"/>
        <v>722.63</v>
      </c>
      <c r="K23" s="136"/>
      <c r="L23" s="80"/>
      <c r="M23" s="137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</row>
    <row r="24" spans="1:35" ht="39.75" customHeight="1">
      <c r="A24" s="138"/>
      <c r="B24" s="139"/>
      <c r="C24" s="140"/>
      <c r="D24" s="141"/>
      <c r="E24" s="142"/>
      <c r="F24" s="143"/>
      <c r="G24" s="144"/>
      <c r="H24" s="111" t="s">
        <v>303</v>
      </c>
      <c r="I24" s="112">
        <f t="shared" ref="I24:J24" si="18">SUBTOTAL(9,I20:I23)</f>
        <v>2287.9900000000002</v>
      </c>
      <c r="J24" s="112">
        <f t="shared" si="18"/>
        <v>2826.2</v>
      </c>
      <c r="K24" s="20"/>
      <c r="L24" s="20"/>
      <c r="M24" s="137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</row>
    <row r="25" spans="1:35" ht="39.75" customHeight="1">
      <c r="A25" s="82">
        <v>3</v>
      </c>
      <c r="B25" s="84"/>
      <c r="C25" s="86"/>
      <c r="D25" s="84" t="s">
        <v>361</v>
      </c>
      <c r="E25" s="84"/>
      <c r="F25" s="90"/>
      <c r="G25" s="92"/>
      <c r="H25" s="84"/>
      <c r="I25" s="84"/>
      <c r="J25" s="94"/>
      <c r="K25" s="97">
        <f t="shared" ref="K25:L25" si="19">I63</f>
        <v>53765.23</v>
      </c>
      <c r="L25" s="97">
        <f t="shared" si="19"/>
        <v>66418.709999999992</v>
      </c>
      <c r="M25" s="137"/>
      <c r="N25" s="100">
        <f>A25</f>
        <v>3</v>
      </c>
      <c r="O25" s="103" t="str">
        <f>IF(L25=SUM(L26:L62),"OK","NOK")</f>
        <v>OK</v>
      </c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</row>
    <row r="26" spans="1:35" ht="39.75" customHeight="1">
      <c r="A26" s="32" t="s">
        <v>184</v>
      </c>
      <c r="B26" s="105"/>
      <c r="C26" s="106"/>
      <c r="D26" s="108" t="s">
        <v>369</v>
      </c>
      <c r="E26" s="106"/>
      <c r="F26" s="109"/>
      <c r="G26" s="110"/>
      <c r="H26" s="111" t="s">
        <v>115</v>
      </c>
      <c r="I26" s="112">
        <f t="shared" ref="I26:J26" si="20">SUBTOTAL(9,I27:I37)</f>
        <v>10077.31</v>
      </c>
      <c r="J26" s="112">
        <f t="shared" si="20"/>
        <v>12448.279999999999</v>
      </c>
      <c r="K26" s="114">
        <f t="shared" ref="K26:L26" si="21">SUM(I27:I37)</f>
        <v>10077.31</v>
      </c>
      <c r="L26" s="114">
        <f t="shared" si="21"/>
        <v>12448.279999999999</v>
      </c>
      <c r="M26" s="118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</row>
    <row r="27" spans="1:35" ht="79.5" customHeight="1">
      <c r="A27" s="120" t="s">
        <v>176</v>
      </c>
      <c r="B27" s="122">
        <v>96525</v>
      </c>
      <c r="C27" s="127" t="s">
        <v>146</v>
      </c>
      <c r="D27" s="132" t="s">
        <v>1319</v>
      </c>
      <c r="E27" s="134" t="s">
        <v>160</v>
      </c>
      <c r="F27" s="116">
        <v>2.62</v>
      </c>
      <c r="G27" s="135">
        <v>68.81</v>
      </c>
      <c r="H27" s="135">
        <f t="shared" ref="H27:H37" si="22">TRUNC(G27*(1+$J$5),2)</f>
        <v>85</v>
      </c>
      <c r="I27" s="135">
        <f t="shared" ref="I27:I37" si="23">TRUNC(G27*F27,2)</f>
        <v>180.28</v>
      </c>
      <c r="J27" s="135">
        <f t="shared" ref="J27:J37" si="24">TRUNC(H27*F27,2)</f>
        <v>222.7</v>
      </c>
      <c r="K27" s="136"/>
      <c r="L27" s="80"/>
      <c r="M27" s="137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</row>
    <row r="28" spans="1:35" ht="79.5" customHeight="1">
      <c r="A28" s="120" t="s">
        <v>193</v>
      </c>
      <c r="B28" s="122">
        <v>101616</v>
      </c>
      <c r="C28" s="127" t="s">
        <v>146</v>
      </c>
      <c r="D28" s="132" t="s">
        <v>1320</v>
      </c>
      <c r="E28" s="134" t="s">
        <v>13</v>
      </c>
      <c r="F28" s="116">
        <v>8.3000000000000007</v>
      </c>
      <c r="G28" s="135">
        <v>10.61</v>
      </c>
      <c r="H28" s="135">
        <f t="shared" si="22"/>
        <v>13.1</v>
      </c>
      <c r="I28" s="135">
        <f t="shared" si="23"/>
        <v>88.06</v>
      </c>
      <c r="J28" s="135">
        <f t="shared" si="24"/>
        <v>108.73</v>
      </c>
      <c r="K28" s="136"/>
      <c r="L28" s="80"/>
      <c r="M28" s="137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</row>
    <row r="29" spans="1:35" ht="60" customHeight="1">
      <c r="A29" s="120" t="s">
        <v>203</v>
      </c>
      <c r="B29" s="122" t="s">
        <v>204</v>
      </c>
      <c r="C29" s="127" t="s">
        <v>10</v>
      </c>
      <c r="D29" s="132" t="s">
        <v>1321</v>
      </c>
      <c r="E29" s="134" t="s">
        <v>35</v>
      </c>
      <c r="F29" s="116">
        <v>16</v>
      </c>
      <c r="G29" s="135">
        <v>75.47</v>
      </c>
      <c r="H29" s="135">
        <f t="shared" si="22"/>
        <v>93.23</v>
      </c>
      <c r="I29" s="135">
        <f t="shared" si="23"/>
        <v>1207.52</v>
      </c>
      <c r="J29" s="135">
        <f t="shared" si="24"/>
        <v>1491.68</v>
      </c>
      <c r="K29" s="136"/>
      <c r="L29" s="80"/>
      <c r="M29" s="137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</row>
    <row r="30" spans="1:35" ht="60" customHeight="1">
      <c r="A30" s="120" t="s">
        <v>225</v>
      </c>
      <c r="B30" s="122">
        <v>96621</v>
      </c>
      <c r="C30" s="127" t="s">
        <v>146</v>
      </c>
      <c r="D30" s="132" t="s">
        <v>1322</v>
      </c>
      <c r="E30" s="134" t="s">
        <v>160</v>
      </c>
      <c r="F30" s="116">
        <v>0.42</v>
      </c>
      <c r="G30" s="135">
        <v>238.11</v>
      </c>
      <c r="H30" s="135">
        <f t="shared" si="22"/>
        <v>294.16000000000003</v>
      </c>
      <c r="I30" s="135">
        <f t="shared" si="23"/>
        <v>100</v>
      </c>
      <c r="J30" s="135">
        <f t="shared" si="24"/>
        <v>123.54</v>
      </c>
      <c r="K30" s="136"/>
      <c r="L30" s="80"/>
      <c r="M30" s="137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</row>
    <row r="31" spans="1:35" ht="79.5" customHeight="1">
      <c r="A31" s="120" t="s">
        <v>242</v>
      </c>
      <c r="B31" s="122">
        <v>96528</v>
      </c>
      <c r="C31" s="127" t="s">
        <v>146</v>
      </c>
      <c r="D31" s="132" t="s">
        <v>1323</v>
      </c>
      <c r="E31" s="134" t="s">
        <v>13</v>
      </c>
      <c r="F31" s="116">
        <v>5.76</v>
      </c>
      <c r="G31" s="135">
        <v>172.6</v>
      </c>
      <c r="H31" s="135">
        <f t="shared" si="22"/>
        <v>213.23</v>
      </c>
      <c r="I31" s="135">
        <f t="shared" si="23"/>
        <v>994.17</v>
      </c>
      <c r="J31" s="135">
        <f t="shared" si="24"/>
        <v>1228.2</v>
      </c>
      <c r="K31" s="136"/>
      <c r="L31" s="20"/>
      <c r="M31" s="137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</row>
    <row r="32" spans="1:35" ht="60" customHeight="1">
      <c r="A32" s="120" t="s">
        <v>278</v>
      </c>
      <c r="B32" s="122">
        <v>96546</v>
      </c>
      <c r="C32" s="127" t="s">
        <v>146</v>
      </c>
      <c r="D32" s="132" t="s">
        <v>1324</v>
      </c>
      <c r="E32" s="134" t="s">
        <v>137</v>
      </c>
      <c r="F32" s="116">
        <v>32.33</v>
      </c>
      <c r="G32" s="135">
        <v>14.23</v>
      </c>
      <c r="H32" s="135">
        <f t="shared" si="22"/>
        <v>17.57</v>
      </c>
      <c r="I32" s="135">
        <f t="shared" si="23"/>
        <v>460.05</v>
      </c>
      <c r="J32" s="135">
        <f t="shared" si="24"/>
        <v>568.03</v>
      </c>
      <c r="K32" s="136"/>
      <c r="L32" s="20"/>
      <c r="M32" s="137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</row>
    <row r="33" spans="1:35" ht="79.5" customHeight="1">
      <c r="A33" s="120" t="s">
        <v>298</v>
      </c>
      <c r="B33" s="122">
        <v>96530</v>
      </c>
      <c r="C33" s="127" t="s">
        <v>146</v>
      </c>
      <c r="D33" s="132" t="s">
        <v>1325</v>
      </c>
      <c r="E33" s="134" t="s">
        <v>13</v>
      </c>
      <c r="F33" s="116">
        <v>17.010000000000002</v>
      </c>
      <c r="G33" s="135">
        <v>156.27000000000001</v>
      </c>
      <c r="H33" s="135">
        <f t="shared" si="22"/>
        <v>193.05</v>
      </c>
      <c r="I33" s="135">
        <f t="shared" si="23"/>
        <v>2658.15</v>
      </c>
      <c r="J33" s="135">
        <f t="shared" si="24"/>
        <v>3283.78</v>
      </c>
      <c r="K33" s="136"/>
      <c r="L33" s="80"/>
      <c r="M33" s="137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</row>
    <row r="34" spans="1:35" ht="79.5" customHeight="1">
      <c r="A34" s="120" t="s">
        <v>317</v>
      </c>
      <c r="B34" s="122">
        <v>104919</v>
      </c>
      <c r="C34" s="127" t="s">
        <v>146</v>
      </c>
      <c r="D34" s="132" t="s">
        <v>1326</v>
      </c>
      <c r="E34" s="134" t="s">
        <v>137</v>
      </c>
      <c r="F34" s="116">
        <v>63.82</v>
      </c>
      <c r="G34" s="135">
        <v>12.46</v>
      </c>
      <c r="H34" s="135">
        <f t="shared" si="22"/>
        <v>15.39</v>
      </c>
      <c r="I34" s="135">
        <f t="shared" si="23"/>
        <v>795.19</v>
      </c>
      <c r="J34" s="135">
        <f t="shared" si="24"/>
        <v>982.18</v>
      </c>
      <c r="K34" s="136"/>
      <c r="L34" s="80"/>
      <c r="M34" s="137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</row>
    <row r="35" spans="1:35" ht="79.5" customHeight="1">
      <c r="A35" s="120" t="s">
        <v>325</v>
      </c>
      <c r="B35" s="122">
        <v>104916</v>
      </c>
      <c r="C35" s="127" t="s">
        <v>146</v>
      </c>
      <c r="D35" s="132" t="s">
        <v>1327</v>
      </c>
      <c r="E35" s="134" t="s">
        <v>137</v>
      </c>
      <c r="F35" s="116">
        <v>23.1</v>
      </c>
      <c r="G35" s="135">
        <v>18.3</v>
      </c>
      <c r="H35" s="135">
        <f t="shared" si="22"/>
        <v>22.6</v>
      </c>
      <c r="I35" s="135">
        <f t="shared" si="23"/>
        <v>422.73</v>
      </c>
      <c r="J35" s="135">
        <f t="shared" si="24"/>
        <v>522.05999999999995</v>
      </c>
      <c r="K35" s="136"/>
      <c r="L35" s="20"/>
      <c r="M35" s="137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1:35" ht="79.5" customHeight="1">
      <c r="A36" s="120" t="s">
        <v>335</v>
      </c>
      <c r="B36" s="122">
        <v>96557</v>
      </c>
      <c r="C36" s="127" t="s">
        <v>146</v>
      </c>
      <c r="D36" s="132" t="s">
        <v>1328</v>
      </c>
      <c r="E36" s="134" t="s">
        <v>160</v>
      </c>
      <c r="F36" s="116">
        <v>2.62</v>
      </c>
      <c r="G36" s="135">
        <v>710.11</v>
      </c>
      <c r="H36" s="135">
        <f t="shared" si="22"/>
        <v>877.26</v>
      </c>
      <c r="I36" s="135">
        <f t="shared" si="23"/>
        <v>1860.48</v>
      </c>
      <c r="J36" s="135">
        <f t="shared" si="24"/>
        <v>2298.42</v>
      </c>
      <c r="K36" s="136"/>
      <c r="L36" s="20"/>
      <c r="M36" s="137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35" ht="60" customHeight="1">
      <c r="A37" s="120" t="s">
        <v>349</v>
      </c>
      <c r="B37" s="122">
        <v>98557</v>
      </c>
      <c r="C37" s="127" t="s">
        <v>146</v>
      </c>
      <c r="D37" s="132" t="s">
        <v>1329</v>
      </c>
      <c r="E37" s="134" t="s">
        <v>13</v>
      </c>
      <c r="F37" s="116">
        <v>28</v>
      </c>
      <c r="G37" s="135">
        <v>46.81</v>
      </c>
      <c r="H37" s="135">
        <f t="shared" si="22"/>
        <v>57.82</v>
      </c>
      <c r="I37" s="135">
        <f t="shared" si="23"/>
        <v>1310.68</v>
      </c>
      <c r="J37" s="135">
        <f t="shared" si="24"/>
        <v>1618.96</v>
      </c>
      <c r="K37" s="136"/>
      <c r="L37" s="20"/>
      <c r="M37" s="137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</row>
    <row r="38" spans="1:35" ht="39.75" customHeight="1">
      <c r="A38" s="32" t="s">
        <v>200</v>
      </c>
      <c r="B38" s="105"/>
      <c r="C38" s="106"/>
      <c r="D38" s="108" t="s">
        <v>514</v>
      </c>
      <c r="E38" s="106"/>
      <c r="F38" s="109"/>
      <c r="G38" s="110"/>
      <c r="H38" s="111" t="s">
        <v>115</v>
      </c>
      <c r="I38" s="112">
        <f t="shared" ref="I38:J38" si="25">SUBTOTAL(9,I39:I50)</f>
        <v>9742.84</v>
      </c>
      <c r="J38" s="112">
        <f t="shared" si="25"/>
        <v>12035.7</v>
      </c>
      <c r="K38" s="114">
        <f t="shared" ref="K38:L38" si="26">SUM(I39:I50)</f>
        <v>9742.84</v>
      </c>
      <c r="L38" s="114">
        <f t="shared" si="26"/>
        <v>12035.7</v>
      </c>
      <c r="M38" s="118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</row>
    <row r="39" spans="1:35" ht="79.5" customHeight="1">
      <c r="A39" s="120" t="s">
        <v>365</v>
      </c>
      <c r="B39" s="127">
        <v>89470</v>
      </c>
      <c r="C39" s="169" t="s">
        <v>146</v>
      </c>
      <c r="D39" s="170" t="s">
        <v>1330</v>
      </c>
      <c r="E39" s="120" t="s">
        <v>13</v>
      </c>
      <c r="F39" s="168">
        <v>18.739999999999998</v>
      </c>
      <c r="G39" s="171">
        <v>135.61000000000001</v>
      </c>
      <c r="H39" s="171">
        <f t="shared" ref="H39:H50" si="27">TRUNC(G39*(1+$J$5),2)</f>
        <v>167.53</v>
      </c>
      <c r="I39" s="171">
        <f t="shared" ref="I39:I50" si="28">TRUNC(G39*F39,2)</f>
        <v>2541.33</v>
      </c>
      <c r="J39" s="171">
        <f t="shared" ref="J39:J50" si="29">TRUNC(H39*F39,2)</f>
        <v>3139.51</v>
      </c>
      <c r="K39" s="136"/>
      <c r="L39" s="80"/>
      <c r="M39" s="137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</row>
    <row r="40" spans="1:35" ht="60" customHeight="1">
      <c r="A40" s="120" t="s">
        <v>386</v>
      </c>
      <c r="B40" s="127">
        <v>89998</v>
      </c>
      <c r="C40" s="127" t="s">
        <v>146</v>
      </c>
      <c r="D40" s="132" t="s">
        <v>1331</v>
      </c>
      <c r="E40" s="134" t="s">
        <v>137</v>
      </c>
      <c r="F40" s="116">
        <v>9.25</v>
      </c>
      <c r="G40" s="135">
        <v>10.58</v>
      </c>
      <c r="H40" s="135">
        <f t="shared" si="27"/>
        <v>13.07</v>
      </c>
      <c r="I40" s="135">
        <f t="shared" si="28"/>
        <v>97.86</v>
      </c>
      <c r="J40" s="171">
        <f t="shared" si="29"/>
        <v>120.89</v>
      </c>
      <c r="K40" s="136"/>
      <c r="L40" s="80"/>
      <c r="M40" s="137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</row>
    <row r="41" spans="1:35" ht="60" customHeight="1">
      <c r="A41" s="120" t="s">
        <v>394</v>
      </c>
      <c r="B41" s="127">
        <v>90000</v>
      </c>
      <c r="C41" s="127" t="s">
        <v>146</v>
      </c>
      <c r="D41" s="132" t="s">
        <v>1332</v>
      </c>
      <c r="E41" s="134" t="s">
        <v>137</v>
      </c>
      <c r="F41" s="116">
        <v>14.49</v>
      </c>
      <c r="G41" s="135">
        <v>21.97</v>
      </c>
      <c r="H41" s="135">
        <f t="shared" si="27"/>
        <v>27.14</v>
      </c>
      <c r="I41" s="135">
        <f t="shared" si="28"/>
        <v>318.33999999999997</v>
      </c>
      <c r="J41" s="171">
        <f t="shared" si="29"/>
        <v>393.25</v>
      </c>
      <c r="K41" s="136"/>
      <c r="L41" s="80"/>
      <c r="M41" s="137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</row>
    <row r="42" spans="1:35" ht="60" customHeight="1">
      <c r="A42" s="120" t="s">
        <v>402</v>
      </c>
      <c r="B42" s="127">
        <v>89996</v>
      </c>
      <c r="C42" s="127" t="s">
        <v>146</v>
      </c>
      <c r="D42" s="132" t="s">
        <v>1333</v>
      </c>
      <c r="E42" s="134" t="s">
        <v>137</v>
      </c>
      <c r="F42" s="116">
        <v>11.83</v>
      </c>
      <c r="G42" s="135">
        <v>11.09</v>
      </c>
      <c r="H42" s="135">
        <f t="shared" si="27"/>
        <v>13.7</v>
      </c>
      <c r="I42" s="135">
        <f t="shared" si="28"/>
        <v>131.19</v>
      </c>
      <c r="J42" s="171">
        <f t="shared" si="29"/>
        <v>162.07</v>
      </c>
      <c r="K42" s="136"/>
      <c r="L42" s="80"/>
      <c r="M42" s="137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</row>
    <row r="43" spans="1:35" ht="60" customHeight="1">
      <c r="A43" s="120" t="s">
        <v>408</v>
      </c>
      <c r="B43" s="127">
        <v>89994</v>
      </c>
      <c r="C43" s="127" t="s">
        <v>146</v>
      </c>
      <c r="D43" s="132" t="s">
        <v>1334</v>
      </c>
      <c r="E43" s="134" t="s">
        <v>160</v>
      </c>
      <c r="F43" s="116">
        <v>0.17</v>
      </c>
      <c r="G43" s="135">
        <v>1730.14</v>
      </c>
      <c r="H43" s="135">
        <f t="shared" si="27"/>
        <v>2137.41</v>
      </c>
      <c r="I43" s="135">
        <f t="shared" si="28"/>
        <v>294.12</v>
      </c>
      <c r="J43" s="171">
        <f t="shared" si="29"/>
        <v>363.35</v>
      </c>
      <c r="K43" s="136"/>
      <c r="L43" s="80"/>
      <c r="M43" s="137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</row>
    <row r="44" spans="1:35" ht="60" customHeight="1">
      <c r="A44" s="120" t="s">
        <v>418</v>
      </c>
      <c r="B44" s="127">
        <v>89995</v>
      </c>
      <c r="C44" s="127" t="s">
        <v>146</v>
      </c>
      <c r="D44" s="132" t="s">
        <v>1335</v>
      </c>
      <c r="E44" s="134" t="s">
        <v>160</v>
      </c>
      <c r="F44" s="116">
        <v>0.27</v>
      </c>
      <c r="G44" s="135">
        <v>1135.96</v>
      </c>
      <c r="H44" s="135">
        <f t="shared" si="27"/>
        <v>1403.36</v>
      </c>
      <c r="I44" s="135">
        <f t="shared" si="28"/>
        <v>306.7</v>
      </c>
      <c r="J44" s="171">
        <f t="shared" si="29"/>
        <v>378.9</v>
      </c>
      <c r="K44" s="136"/>
      <c r="L44" s="80"/>
      <c r="M44" s="137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</row>
    <row r="45" spans="1:35" ht="60" customHeight="1">
      <c r="A45" s="120" t="s">
        <v>425</v>
      </c>
      <c r="B45" s="127">
        <v>89993</v>
      </c>
      <c r="C45" s="127" t="s">
        <v>146</v>
      </c>
      <c r="D45" s="132" t="s">
        <v>1336</v>
      </c>
      <c r="E45" s="134" t="s">
        <v>160</v>
      </c>
      <c r="F45" s="116">
        <v>0.13</v>
      </c>
      <c r="G45" s="135">
        <v>1206.04</v>
      </c>
      <c r="H45" s="135">
        <f t="shared" si="27"/>
        <v>1489.94</v>
      </c>
      <c r="I45" s="135">
        <f t="shared" si="28"/>
        <v>156.78</v>
      </c>
      <c r="J45" s="171">
        <f t="shared" si="29"/>
        <v>193.69</v>
      </c>
      <c r="K45" s="136"/>
      <c r="L45" s="80"/>
      <c r="M45" s="137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</row>
    <row r="46" spans="1:35" ht="79.5" customHeight="1">
      <c r="A46" s="120" t="s">
        <v>431</v>
      </c>
      <c r="B46" s="122">
        <v>92510</v>
      </c>
      <c r="C46" s="127" t="s">
        <v>146</v>
      </c>
      <c r="D46" s="132" t="s">
        <v>1337</v>
      </c>
      <c r="E46" s="134" t="s">
        <v>13</v>
      </c>
      <c r="F46" s="116">
        <v>17.760000000000002</v>
      </c>
      <c r="G46" s="135">
        <v>69.900000000000006</v>
      </c>
      <c r="H46" s="135">
        <f t="shared" si="27"/>
        <v>86.35</v>
      </c>
      <c r="I46" s="135">
        <f t="shared" si="28"/>
        <v>1241.42</v>
      </c>
      <c r="J46" s="135">
        <f t="shared" si="29"/>
        <v>1533.57</v>
      </c>
      <c r="K46" s="136"/>
      <c r="L46" s="80"/>
      <c r="M46" s="137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</row>
    <row r="47" spans="1:35" ht="79.5" customHeight="1">
      <c r="A47" s="120" t="s">
        <v>447</v>
      </c>
      <c r="B47" s="122">
        <v>92770</v>
      </c>
      <c r="C47" s="127" t="s">
        <v>146</v>
      </c>
      <c r="D47" s="132" t="s">
        <v>1338</v>
      </c>
      <c r="E47" s="134" t="s">
        <v>137</v>
      </c>
      <c r="F47" s="116">
        <v>132.52000000000001</v>
      </c>
      <c r="G47" s="135">
        <v>10.97</v>
      </c>
      <c r="H47" s="135">
        <f t="shared" si="27"/>
        <v>13.55</v>
      </c>
      <c r="I47" s="135">
        <f t="shared" si="28"/>
        <v>1453.74</v>
      </c>
      <c r="J47" s="135">
        <f t="shared" si="29"/>
        <v>1795.64</v>
      </c>
      <c r="K47" s="136"/>
      <c r="L47" s="20"/>
      <c r="M47" s="137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</row>
    <row r="48" spans="1:35" ht="79.5" customHeight="1">
      <c r="A48" s="120" t="s">
        <v>456</v>
      </c>
      <c r="B48" s="122">
        <v>103682</v>
      </c>
      <c r="C48" s="127" t="s">
        <v>146</v>
      </c>
      <c r="D48" s="132" t="s">
        <v>1339</v>
      </c>
      <c r="E48" s="134" t="s">
        <v>160</v>
      </c>
      <c r="F48" s="116">
        <v>1.58</v>
      </c>
      <c r="G48" s="135">
        <v>1077.52</v>
      </c>
      <c r="H48" s="135">
        <f t="shared" si="27"/>
        <v>1331.16</v>
      </c>
      <c r="I48" s="135">
        <f t="shared" si="28"/>
        <v>1702.48</v>
      </c>
      <c r="J48" s="135">
        <f t="shared" si="29"/>
        <v>2103.23</v>
      </c>
      <c r="K48" s="136"/>
      <c r="L48" s="20"/>
      <c r="M48" s="137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</row>
    <row r="49" spans="1:35" ht="79.5" customHeight="1">
      <c r="A49" s="120" t="s">
        <v>468</v>
      </c>
      <c r="B49" s="122">
        <v>97097</v>
      </c>
      <c r="C49" s="127" t="s">
        <v>146</v>
      </c>
      <c r="D49" s="132" t="s">
        <v>1340</v>
      </c>
      <c r="E49" s="134" t="s">
        <v>13</v>
      </c>
      <c r="F49" s="116">
        <v>14.420000000000002</v>
      </c>
      <c r="G49" s="135">
        <v>37.67</v>
      </c>
      <c r="H49" s="135">
        <f t="shared" si="27"/>
        <v>46.53</v>
      </c>
      <c r="I49" s="135">
        <f t="shared" si="28"/>
        <v>543.20000000000005</v>
      </c>
      <c r="J49" s="135">
        <f t="shared" si="29"/>
        <v>670.96</v>
      </c>
      <c r="K49" s="136"/>
      <c r="L49" s="20"/>
      <c r="M49" s="137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</row>
    <row r="50" spans="1:35" ht="79.5" customHeight="1">
      <c r="A50" s="120" t="s">
        <v>483</v>
      </c>
      <c r="B50" s="122">
        <v>102073</v>
      </c>
      <c r="C50" s="127" t="s">
        <v>146</v>
      </c>
      <c r="D50" s="132" t="s">
        <v>1341</v>
      </c>
      <c r="E50" s="134" t="s">
        <v>160</v>
      </c>
      <c r="F50" s="116">
        <v>0.24</v>
      </c>
      <c r="G50" s="135">
        <v>3982.01</v>
      </c>
      <c r="H50" s="135">
        <f t="shared" si="27"/>
        <v>4919.37</v>
      </c>
      <c r="I50" s="135">
        <f t="shared" si="28"/>
        <v>955.68</v>
      </c>
      <c r="J50" s="135">
        <f t="shared" si="29"/>
        <v>1180.6400000000001</v>
      </c>
      <c r="K50" s="136"/>
      <c r="L50" s="20"/>
      <c r="M50" s="137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</row>
    <row r="51" spans="1:35" ht="39.75" customHeight="1">
      <c r="A51" s="32" t="s">
        <v>216</v>
      </c>
      <c r="B51" s="105"/>
      <c r="C51" s="106"/>
      <c r="D51" s="108" t="s">
        <v>672</v>
      </c>
      <c r="E51" s="106"/>
      <c r="F51" s="109"/>
      <c r="G51" s="110"/>
      <c r="H51" s="111" t="s">
        <v>115</v>
      </c>
      <c r="I51" s="112">
        <f t="shared" ref="I51:J51" si="30">SUBTOTAL(9,I52:I53)</f>
        <v>1146.6000000000001</v>
      </c>
      <c r="J51" s="112">
        <f t="shared" si="30"/>
        <v>1416.47</v>
      </c>
      <c r="K51" s="114">
        <f t="shared" ref="K51:L51" si="31">SUM(I52:I53)</f>
        <v>1146.6000000000001</v>
      </c>
      <c r="L51" s="114">
        <f t="shared" si="31"/>
        <v>1416.47</v>
      </c>
      <c r="M51" s="118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</row>
    <row r="52" spans="1:35" ht="60" customHeight="1">
      <c r="A52" s="120" t="s">
        <v>501</v>
      </c>
      <c r="B52" s="122">
        <v>87893</v>
      </c>
      <c r="C52" s="127" t="s">
        <v>146</v>
      </c>
      <c r="D52" s="132" t="s">
        <v>1342</v>
      </c>
      <c r="E52" s="134" t="s">
        <v>13</v>
      </c>
      <c r="F52" s="116">
        <v>17.86</v>
      </c>
      <c r="G52" s="135">
        <v>9.52</v>
      </c>
      <c r="H52" s="135">
        <f t="shared" ref="H52:H53" si="32">TRUNC(G52*(1+$J$5),2)</f>
        <v>11.76</v>
      </c>
      <c r="I52" s="135">
        <f t="shared" ref="I52:I53" si="33">TRUNC(G52*F52,2)</f>
        <v>170.02</v>
      </c>
      <c r="J52" s="135">
        <f t="shared" ref="J52:J53" si="34">TRUNC(H52*F52,2)</f>
        <v>210.03</v>
      </c>
      <c r="K52" s="136"/>
      <c r="L52" s="20"/>
      <c r="M52" s="137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</row>
    <row r="53" spans="1:35" ht="79.5" customHeight="1">
      <c r="A53" s="120" t="s">
        <v>510</v>
      </c>
      <c r="B53" s="122">
        <v>87794</v>
      </c>
      <c r="C53" s="127" t="s">
        <v>146</v>
      </c>
      <c r="D53" s="170" t="s">
        <v>1343</v>
      </c>
      <c r="E53" s="134" t="s">
        <v>13</v>
      </c>
      <c r="F53" s="116">
        <v>17.86</v>
      </c>
      <c r="G53" s="135">
        <v>54.68</v>
      </c>
      <c r="H53" s="135">
        <f t="shared" si="32"/>
        <v>67.55</v>
      </c>
      <c r="I53" s="135">
        <f t="shared" si="33"/>
        <v>976.58</v>
      </c>
      <c r="J53" s="135">
        <f t="shared" si="34"/>
        <v>1206.44</v>
      </c>
      <c r="K53" s="136"/>
      <c r="L53" s="20"/>
      <c r="M53" s="137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</row>
    <row r="54" spans="1:35" ht="39.75" customHeight="1">
      <c r="A54" s="32" t="s">
        <v>237</v>
      </c>
      <c r="B54" s="105"/>
      <c r="C54" s="106"/>
      <c r="D54" s="108" t="s">
        <v>713</v>
      </c>
      <c r="E54" s="106"/>
      <c r="F54" s="109"/>
      <c r="G54" s="110"/>
      <c r="H54" s="111" t="s">
        <v>115</v>
      </c>
      <c r="I54" s="112">
        <f t="shared" ref="I54:J54" si="35">SUBTOTAL(9,I55:I57)</f>
        <v>738.67</v>
      </c>
      <c r="J54" s="112">
        <f t="shared" si="35"/>
        <v>912.2700000000001</v>
      </c>
      <c r="K54" s="114">
        <f t="shared" ref="K54:L54" si="36">SUM(I55:I57)</f>
        <v>738.67</v>
      </c>
      <c r="L54" s="114">
        <f t="shared" si="36"/>
        <v>912.2700000000001</v>
      </c>
      <c r="M54" s="118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</row>
    <row r="55" spans="1:35" ht="60" customHeight="1">
      <c r="A55" s="120" t="s">
        <v>521</v>
      </c>
      <c r="B55" s="122">
        <v>96130</v>
      </c>
      <c r="C55" s="127" t="s">
        <v>146</v>
      </c>
      <c r="D55" s="132" t="s">
        <v>1344</v>
      </c>
      <c r="E55" s="134" t="s">
        <v>13</v>
      </c>
      <c r="F55" s="116">
        <v>17.86</v>
      </c>
      <c r="G55" s="135">
        <v>24.52</v>
      </c>
      <c r="H55" s="135">
        <f t="shared" ref="H55:H57" si="37">TRUNC(G55*(1+$J$5),2)</f>
        <v>30.29</v>
      </c>
      <c r="I55" s="135">
        <f t="shared" ref="I55:I57" si="38">TRUNC(G55*F55,2)</f>
        <v>437.92</v>
      </c>
      <c r="J55" s="135">
        <f t="shared" ref="J55:J57" si="39">TRUNC(H55*F55,2)</f>
        <v>540.97</v>
      </c>
      <c r="K55" s="136"/>
      <c r="L55" s="20"/>
      <c r="M55" s="137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</row>
    <row r="56" spans="1:35" ht="79.5" customHeight="1">
      <c r="A56" s="120" t="s">
        <v>534</v>
      </c>
      <c r="B56" s="122">
        <v>88485</v>
      </c>
      <c r="C56" s="127" t="s">
        <v>146</v>
      </c>
      <c r="D56" s="170" t="s">
        <v>1345</v>
      </c>
      <c r="E56" s="134" t="s">
        <v>13</v>
      </c>
      <c r="F56" s="116">
        <v>17.86</v>
      </c>
      <c r="G56" s="135">
        <v>5.17</v>
      </c>
      <c r="H56" s="135">
        <f t="shared" si="37"/>
        <v>6.38</v>
      </c>
      <c r="I56" s="135">
        <f t="shared" si="38"/>
        <v>92.33</v>
      </c>
      <c r="J56" s="135">
        <f t="shared" si="39"/>
        <v>113.94</v>
      </c>
      <c r="K56" s="136"/>
      <c r="L56" s="20"/>
      <c r="M56" s="137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</row>
    <row r="57" spans="1:35" ht="60" customHeight="1">
      <c r="A57" s="120" t="s">
        <v>542</v>
      </c>
      <c r="B57" s="122">
        <v>104641</v>
      </c>
      <c r="C57" s="127" t="s">
        <v>146</v>
      </c>
      <c r="D57" s="132" t="s">
        <v>1346</v>
      </c>
      <c r="E57" s="134" t="s">
        <v>13</v>
      </c>
      <c r="F57" s="116">
        <v>17.86</v>
      </c>
      <c r="G57" s="135">
        <v>11.67</v>
      </c>
      <c r="H57" s="135">
        <f t="shared" si="37"/>
        <v>14.41</v>
      </c>
      <c r="I57" s="135">
        <f t="shared" si="38"/>
        <v>208.42</v>
      </c>
      <c r="J57" s="135">
        <f t="shared" si="39"/>
        <v>257.36</v>
      </c>
      <c r="K57" s="136"/>
      <c r="L57" s="20"/>
      <c r="M57" s="137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</row>
    <row r="58" spans="1:35" ht="39.75" customHeight="1">
      <c r="A58" s="32" t="s">
        <v>254</v>
      </c>
      <c r="B58" s="105"/>
      <c r="C58" s="106"/>
      <c r="D58" s="108" t="s">
        <v>740</v>
      </c>
      <c r="E58" s="106"/>
      <c r="F58" s="109"/>
      <c r="G58" s="110"/>
      <c r="H58" s="111" t="s">
        <v>115</v>
      </c>
      <c r="I58" s="112">
        <f t="shared" ref="I58:J58" si="40">SUBTOTAL(9,I59:I62)</f>
        <v>32059.81</v>
      </c>
      <c r="J58" s="112">
        <f t="shared" si="40"/>
        <v>39605.99</v>
      </c>
      <c r="K58" s="114">
        <f t="shared" ref="K58:L58" si="41">SUM(I59:I62)</f>
        <v>32059.81</v>
      </c>
      <c r="L58" s="114">
        <f t="shared" si="41"/>
        <v>39605.99</v>
      </c>
      <c r="M58" s="118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</row>
    <row r="59" spans="1:35" ht="60" customHeight="1">
      <c r="A59" s="120" t="s">
        <v>550</v>
      </c>
      <c r="B59" s="122" t="s">
        <v>204</v>
      </c>
      <c r="C59" s="127" t="s">
        <v>10</v>
      </c>
      <c r="D59" s="132" t="s">
        <v>1321</v>
      </c>
      <c r="E59" s="134" t="s">
        <v>35</v>
      </c>
      <c r="F59" s="116">
        <v>28</v>
      </c>
      <c r="G59" s="135">
        <v>75.47</v>
      </c>
      <c r="H59" s="135">
        <f t="shared" ref="H59:H62" si="42">TRUNC(G59*(1+$J$5),2)</f>
        <v>93.23</v>
      </c>
      <c r="I59" s="135">
        <f t="shared" ref="I59:I62" si="43">TRUNC(G59*F59,2)</f>
        <v>2113.16</v>
      </c>
      <c r="J59" s="135">
        <f t="shared" ref="J59:J62" si="44">TRUNC(H59*F59,2)</f>
        <v>2610.44</v>
      </c>
      <c r="K59" s="136"/>
      <c r="L59" s="20"/>
      <c r="M59" s="137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</row>
    <row r="60" spans="1:35" ht="79.5" customHeight="1">
      <c r="A60" s="120" t="s">
        <v>551</v>
      </c>
      <c r="B60" s="122" t="s">
        <v>552</v>
      </c>
      <c r="C60" s="127" t="s">
        <v>84</v>
      </c>
      <c r="D60" s="170" t="s">
        <v>1347</v>
      </c>
      <c r="E60" s="134" t="s">
        <v>13</v>
      </c>
      <c r="F60" s="116">
        <v>61.06</v>
      </c>
      <c r="G60" s="135">
        <v>350.97</v>
      </c>
      <c r="H60" s="135">
        <f t="shared" si="42"/>
        <v>433.58</v>
      </c>
      <c r="I60" s="135">
        <f t="shared" si="43"/>
        <v>21430.22</v>
      </c>
      <c r="J60" s="135">
        <f t="shared" si="44"/>
        <v>26474.39</v>
      </c>
      <c r="K60" s="136"/>
      <c r="L60" s="20"/>
      <c r="M60" s="137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</row>
    <row r="61" spans="1:35" ht="60" customHeight="1">
      <c r="A61" s="120" t="s">
        <v>568</v>
      </c>
      <c r="B61" s="122" t="s">
        <v>569</v>
      </c>
      <c r="C61" s="127" t="s">
        <v>84</v>
      </c>
      <c r="D61" s="132" t="s">
        <v>1348</v>
      </c>
      <c r="E61" s="134" t="s">
        <v>13</v>
      </c>
      <c r="F61" s="116">
        <v>1.89</v>
      </c>
      <c r="G61" s="135">
        <v>1664.14</v>
      </c>
      <c r="H61" s="135">
        <f t="shared" si="42"/>
        <v>2055.87</v>
      </c>
      <c r="I61" s="135">
        <f t="shared" si="43"/>
        <v>3145.22</v>
      </c>
      <c r="J61" s="135">
        <f t="shared" si="44"/>
        <v>3885.59</v>
      </c>
      <c r="K61" s="136"/>
      <c r="L61" s="20"/>
      <c r="M61" s="137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</row>
    <row r="62" spans="1:35" ht="60" customHeight="1">
      <c r="A62" s="120" t="s">
        <v>576</v>
      </c>
      <c r="B62" s="122" t="s">
        <v>577</v>
      </c>
      <c r="C62" s="127" t="s">
        <v>84</v>
      </c>
      <c r="D62" s="132" t="s">
        <v>1349</v>
      </c>
      <c r="E62" s="134" t="s">
        <v>13</v>
      </c>
      <c r="F62" s="116">
        <v>3.18</v>
      </c>
      <c r="G62" s="135">
        <v>1689.06</v>
      </c>
      <c r="H62" s="135">
        <f t="shared" si="42"/>
        <v>2086.66</v>
      </c>
      <c r="I62" s="135">
        <f t="shared" si="43"/>
        <v>5371.21</v>
      </c>
      <c r="J62" s="135">
        <f t="shared" si="44"/>
        <v>6635.57</v>
      </c>
      <c r="K62" s="136"/>
      <c r="L62" s="20"/>
      <c r="M62" s="137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</row>
    <row r="63" spans="1:35" ht="39.75" customHeight="1">
      <c r="A63" s="138"/>
      <c r="B63" s="139"/>
      <c r="C63" s="140"/>
      <c r="D63" s="141"/>
      <c r="E63" s="142"/>
      <c r="F63" s="143"/>
      <c r="G63" s="144"/>
      <c r="H63" s="111" t="s">
        <v>303</v>
      </c>
      <c r="I63" s="112">
        <f t="shared" ref="I63:J63" si="45">SUBTOTAL(9,I26:I62)</f>
        <v>53765.23</v>
      </c>
      <c r="J63" s="112">
        <f t="shared" si="45"/>
        <v>66418.709999999992</v>
      </c>
      <c r="K63" s="20"/>
      <c r="L63" s="20"/>
      <c r="M63" s="137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</row>
    <row r="64" spans="1:35" ht="39.75" customHeight="1">
      <c r="A64" s="82">
        <v>4</v>
      </c>
      <c r="B64" s="84"/>
      <c r="C64" s="86"/>
      <c r="D64" s="84" t="s">
        <v>794</v>
      </c>
      <c r="E64" s="84"/>
      <c r="F64" s="90"/>
      <c r="G64" s="92"/>
      <c r="H64" s="84"/>
      <c r="I64" s="84"/>
      <c r="J64" s="94"/>
      <c r="K64" s="97">
        <f t="shared" ref="K64:L64" si="46">I85</f>
        <v>9710.7300000000014</v>
      </c>
      <c r="L64" s="97">
        <f t="shared" si="46"/>
        <v>11994.480000000001</v>
      </c>
      <c r="M64" s="137"/>
      <c r="N64" s="100">
        <f>A64</f>
        <v>4</v>
      </c>
      <c r="O64" s="103" t="str">
        <f>IF(L64=SUM(L65:L84),"OK","NOK")</f>
        <v>OK</v>
      </c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</row>
    <row r="65" spans="1:35" ht="39.75" customHeight="1">
      <c r="A65" s="32" t="s">
        <v>290</v>
      </c>
      <c r="B65" s="105"/>
      <c r="C65" s="106"/>
      <c r="D65" s="108" t="s">
        <v>799</v>
      </c>
      <c r="E65" s="106"/>
      <c r="F65" s="109"/>
      <c r="G65" s="110"/>
      <c r="H65" s="111" t="s">
        <v>115</v>
      </c>
      <c r="I65" s="112">
        <f t="shared" ref="I65:J65" si="47">SUBTOTAL(9,I66:I71)</f>
        <v>3246.89</v>
      </c>
      <c r="J65" s="112">
        <f t="shared" si="47"/>
        <v>4010.9500000000003</v>
      </c>
      <c r="K65" s="114">
        <f t="shared" ref="K65:L65" si="48">SUM(I66:I71)</f>
        <v>3246.89</v>
      </c>
      <c r="L65" s="114">
        <f t="shared" si="48"/>
        <v>4010.9500000000003</v>
      </c>
      <c r="M65" s="118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</row>
    <row r="66" spans="1:35" ht="79.5" customHeight="1">
      <c r="A66" s="120" t="s">
        <v>585</v>
      </c>
      <c r="B66" s="122" t="s">
        <v>552</v>
      </c>
      <c r="C66" s="127" t="s">
        <v>84</v>
      </c>
      <c r="D66" s="132" t="s">
        <v>1347</v>
      </c>
      <c r="E66" s="134" t="s">
        <v>13</v>
      </c>
      <c r="F66" s="116">
        <v>5.28</v>
      </c>
      <c r="G66" s="135">
        <v>350.97</v>
      </c>
      <c r="H66" s="135">
        <f t="shared" ref="H66:H71" si="49">TRUNC(G66*(1+$J$5),2)</f>
        <v>433.58</v>
      </c>
      <c r="I66" s="135">
        <f t="shared" ref="I66:I71" si="50">TRUNC(G66*F66,2)</f>
        <v>1853.12</v>
      </c>
      <c r="J66" s="135">
        <f t="shared" ref="J66:J71" si="51">TRUNC(H66*F66,2)</f>
        <v>2289.3000000000002</v>
      </c>
      <c r="K66" s="136"/>
      <c r="L66" s="80"/>
      <c r="M66" s="137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</row>
    <row r="67" spans="1:35" ht="39.75" customHeight="1">
      <c r="A67" s="120" t="s">
        <v>587</v>
      </c>
      <c r="B67" s="122">
        <v>99855</v>
      </c>
      <c r="C67" s="127" t="s">
        <v>146</v>
      </c>
      <c r="D67" s="132" t="s">
        <v>1350</v>
      </c>
      <c r="E67" s="134" t="s">
        <v>35</v>
      </c>
      <c r="F67" s="116">
        <v>8.16</v>
      </c>
      <c r="G67" s="135">
        <v>97.44</v>
      </c>
      <c r="H67" s="135">
        <f t="shared" si="49"/>
        <v>120.37</v>
      </c>
      <c r="I67" s="135">
        <f t="shared" si="50"/>
        <v>795.11</v>
      </c>
      <c r="J67" s="135">
        <f t="shared" si="51"/>
        <v>982.21</v>
      </c>
      <c r="K67" s="136"/>
      <c r="L67" s="80"/>
      <c r="M67" s="137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</row>
    <row r="68" spans="1:35" ht="60" customHeight="1">
      <c r="A68" s="120" t="s">
        <v>608</v>
      </c>
      <c r="B68" s="122" t="s">
        <v>609</v>
      </c>
      <c r="C68" s="127" t="s">
        <v>10</v>
      </c>
      <c r="D68" s="132" t="s">
        <v>1351</v>
      </c>
      <c r="E68" s="134" t="s">
        <v>296</v>
      </c>
      <c r="F68" s="116">
        <v>4</v>
      </c>
      <c r="G68" s="135">
        <v>11.92</v>
      </c>
      <c r="H68" s="135">
        <f t="shared" si="49"/>
        <v>14.72</v>
      </c>
      <c r="I68" s="135">
        <f t="shared" si="50"/>
        <v>47.68</v>
      </c>
      <c r="J68" s="135">
        <f t="shared" si="51"/>
        <v>58.88</v>
      </c>
      <c r="K68" s="136"/>
      <c r="L68" s="80"/>
      <c r="M68" s="137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</row>
    <row r="69" spans="1:35" ht="60" customHeight="1">
      <c r="A69" s="120" t="s">
        <v>615</v>
      </c>
      <c r="B69" s="122" t="s">
        <v>616</v>
      </c>
      <c r="C69" s="127" t="s">
        <v>10</v>
      </c>
      <c r="D69" s="132" t="s">
        <v>1352</v>
      </c>
      <c r="E69" s="134" t="s">
        <v>13</v>
      </c>
      <c r="F69" s="116">
        <v>2.61</v>
      </c>
      <c r="G69" s="135">
        <v>148.69999999999999</v>
      </c>
      <c r="H69" s="135">
        <f t="shared" si="49"/>
        <v>183.7</v>
      </c>
      <c r="I69" s="135">
        <f t="shared" si="50"/>
        <v>388.1</v>
      </c>
      <c r="J69" s="135">
        <f t="shared" si="51"/>
        <v>479.45</v>
      </c>
      <c r="K69" s="136"/>
      <c r="L69" s="80"/>
      <c r="M69" s="137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</row>
    <row r="70" spans="1:35" ht="60" customHeight="1">
      <c r="A70" s="120" t="s">
        <v>632</v>
      </c>
      <c r="B70" s="122" t="s">
        <v>633</v>
      </c>
      <c r="C70" s="127" t="s">
        <v>10</v>
      </c>
      <c r="D70" s="132" t="s">
        <v>1353</v>
      </c>
      <c r="E70" s="134" t="s">
        <v>296</v>
      </c>
      <c r="F70" s="116">
        <v>1</v>
      </c>
      <c r="G70" s="135">
        <v>75.760000000000005</v>
      </c>
      <c r="H70" s="135">
        <f t="shared" si="49"/>
        <v>93.59</v>
      </c>
      <c r="I70" s="135">
        <f t="shared" si="50"/>
        <v>75.760000000000005</v>
      </c>
      <c r="J70" s="135">
        <f t="shared" si="51"/>
        <v>93.59</v>
      </c>
      <c r="K70" s="136"/>
      <c r="L70" s="80"/>
      <c r="M70" s="137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</row>
    <row r="71" spans="1:35" ht="39.75" customHeight="1">
      <c r="A71" s="120" t="s">
        <v>647</v>
      </c>
      <c r="B71" s="122" t="s">
        <v>648</v>
      </c>
      <c r="C71" s="127" t="s">
        <v>84</v>
      </c>
      <c r="D71" s="132" t="s">
        <v>1354</v>
      </c>
      <c r="E71" s="134" t="s">
        <v>296</v>
      </c>
      <c r="F71" s="116">
        <v>12</v>
      </c>
      <c r="G71" s="135">
        <v>7.26</v>
      </c>
      <c r="H71" s="135">
        <f t="shared" si="49"/>
        <v>8.9600000000000009</v>
      </c>
      <c r="I71" s="135">
        <f t="shared" si="50"/>
        <v>87.12</v>
      </c>
      <c r="J71" s="135">
        <f t="shared" si="51"/>
        <v>107.52</v>
      </c>
      <c r="K71" s="136"/>
      <c r="L71" s="20"/>
      <c r="M71" s="137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</row>
    <row r="72" spans="1:35" ht="39.75" customHeight="1">
      <c r="A72" s="32" t="s">
        <v>304</v>
      </c>
      <c r="B72" s="105"/>
      <c r="C72" s="106"/>
      <c r="D72" s="108" t="s">
        <v>865</v>
      </c>
      <c r="E72" s="106"/>
      <c r="F72" s="109"/>
      <c r="G72" s="110"/>
      <c r="H72" s="111" t="s">
        <v>115</v>
      </c>
      <c r="I72" s="112">
        <f t="shared" ref="I72:J72" si="52">SUBTOTAL(9,I73:I78)</f>
        <v>1708.48</v>
      </c>
      <c r="J72" s="112">
        <f t="shared" si="52"/>
        <v>2110.27</v>
      </c>
      <c r="K72" s="114">
        <f t="shared" ref="K72:L72" si="53">SUM(I73:I78)</f>
        <v>1708.48</v>
      </c>
      <c r="L72" s="114">
        <f t="shared" si="53"/>
        <v>2110.27</v>
      </c>
      <c r="M72" s="118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</row>
    <row r="73" spans="1:35" ht="60" customHeight="1">
      <c r="A73" s="120" t="s">
        <v>657</v>
      </c>
      <c r="B73" s="127" t="s">
        <v>658</v>
      </c>
      <c r="C73" s="127" t="s">
        <v>10</v>
      </c>
      <c r="D73" s="132" t="s">
        <v>1355</v>
      </c>
      <c r="E73" s="134" t="s">
        <v>160</v>
      </c>
      <c r="F73" s="116">
        <v>1.46</v>
      </c>
      <c r="G73" s="135">
        <v>71.7</v>
      </c>
      <c r="H73" s="135">
        <f t="shared" ref="H73:H78" si="54">TRUNC(G73*(1+$J$5),2)</f>
        <v>88.57</v>
      </c>
      <c r="I73" s="135">
        <f t="shared" ref="I73:I78" si="55">TRUNC(G73*F73,2)</f>
        <v>104.68</v>
      </c>
      <c r="J73" s="135">
        <f t="shared" ref="J73:J78" si="56">TRUNC(H73*F73,2)</f>
        <v>129.31</v>
      </c>
      <c r="K73" s="136"/>
      <c r="L73" s="20"/>
      <c r="M73" s="137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</row>
    <row r="74" spans="1:35" ht="99.75" customHeight="1">
      <c r="A74" s="120" t="s">
        <v>662</v>
      </c>
      <c r="B74" s="127">
        <v>97084</v>
      </c>
      <c r="C74" s="127" t="s">
        <v>146</v>
      </c>
      <c r="D74" s="132" t="s">
        <v>1356</v>
      </c>
      <c r="E74" s="134" t="s">
        <v>13</v>
      </c>
      <c r="F74" s="116">
        <v>15.75</v>
      </c>
      <c r="G74" s="135">
        <v>1.0900000000000001</v>
      </c>
      <c r="H74" s="135">
        <f t="shared" si="54"/>
        <v>1.34</v>
      </c>
      <c r="I74" s="135">
        <f t="shared" si="55"/>
        <v>17.16</v>
      </c>
      <c r="J74" s="135">
        <f t="shared" si="56"/>
        <v>21.1</v>
      </c>
      <c r="K74" s="136"/>
      <c r="L74" s="20"/>
      <c r="M74" s="137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</row>
    <row r="75" spans="1:35" ht="39.75" customHeight="1">
      <c r="A75" s="120" t="s">
        <v>669</v>
      </c>
      <c r="B75" s="127" t="s">
        <v>670</v>
      </c>
      <c r="C75" s="127" t="s">
        <v>10</v>
      </c>
      <c r="D75" s="132" t="s">
        <v>1357</v>
      </c>
      <c r="E75" s="134" t="s">
        <v>160</v>
      </c>
      <c r="F75" s="116">
        <v>0.79</v>
      </c>
      <c r="G75" s="135">
        <v>224.12</v>
      </c>
      <c r="H75" s="135">
        <f t="shared" si="54"/>
        <v>276.87</v>
      </c>
      <c r="I75" s="135">
        <f t="shared" si="55"/>
        <v>177.05</v>
      </c>
      <c r="J75" s="135">
        <f t="shared" si="56"/>
        <v>218.72</v>
      </c>
      <c r="K75" s="136"/>
      <c r="L75" s="20"/>
      <c r="M75" s="137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</row>
    <row r="76" spans="1:35" ht="60" customHeight="1">
      <c r="A76" s="120" t="s">
        <v>676</v>
      </c>
      <c r="B76" s="127">
        <v>97088</v>
      </c>
      <c r="C76" s="127" t="s">
        <v>146</v>
      </c>
      <c r="D76" s="132" t="s">
        <v>1358</v>
      </c>
      <c r="E76" s="134" t="s">
        <v>137</v>
      </c>
      <c r="F76" s="116">
        <v>25.64</v>
      </c>
      <c r="G76" s="135">
        <v>14.91</v>
      </c>
      <c r="H76" s="135">
        <f t="shared" si="54"/>
        <v>18.41</v>
      </c>
      <c r="I76" s="135">
        <f t="shared" si="55"/>
        <v>382.29</v>
      </c>
      <c r="J76" s="135">
        <f t="shared" si="56"/>
        <v>472.03</v>
      </c>
      <c r="K76" s="136"/>
      <c r="L76" s="20"/>
      <c r="M76" s="137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</row>
    <row r="77" spans="1:35" ht="79.5" customHeight="1">
      <c r="A77" s="120" t="s">
        <v>689</v>
      </c>
      <c r="B77" s="127">
        <v>104626</v>
      </c>
      <c r="C77" s="127" t="s">
        <v>146</v>
      </c>
      <c r="D77" s="132" t="s">
        <v>1359</v>
      </c>
      <c r="E77" s="134" t="s">
        <v>160</v>
      </c>
      <c r="F77" s="116">
        <v>1.26</v>
      </c>
      <c r="G77" s="135">
        <v>756.17</v>
      </c>
      <c r="H77" s="135">
        <f t="shared" si="54"/>
        <v>934.17</v>
      </c>
      <c r="I77" s="135">
        <f t="shared" si="55"/>
        <v>952.77</v>
      </c>
      <c r="J77" s="135">
        <f t="shared" si="56"/>
        <v>1177.05</v>
      </c>
      <c r="K77" s="136"/>
      <c r="L77" s="20"/>
      <c r="M77" s="137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</row>
    <row r="78" spans="1:35" ht="60" customHeight="1">
      <c r="A78" s="120" t="s">
        <v>707</v>
      </c>
      <c r="B78" s="127" t="s">
        <v>708</v>
      </c>
      <c r="C78" s="127" t="s">
        <v>10</v>
      </c>
      <c r="D78" s="132" t="s">
        <v>1360</v>
      </c>
      <c r="E78" s="134" t="s">
        <v>35</v>
      </c>
      <c r="F78" s="116">
        <v>6.15</v>
      </c>
      <c r="G78" s="135">
        <v>12.12</v>
      </c>
      <c r="H78" s="135">
        <f t="shared" si="54"/>
        <v>14.97</v>
      </c>
      <c r="I78" s="135">
        <f t="shared" si="55"/>
        <v>74.53</v>
      </c>
      <c r="J78" s="135">
        <f t="shared" si="56"/>
        <v>92.06</v>
      </c>
      <c r="K78" s="136"/>
      <c r="L78" s="20"/>
      <c r="M78" s="137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</row>
    <row r="79" spans="1:35" ht="39.75" customHeight="1">
      <c r="A79" s="32" t="s">
        <v>321</v>
      </c>
      <c r="B79" s="105"/>
      <c r="C79" s="106"/>
      <c r="D79" s="108" t="s">
        <v>915</v>
      </c>
      <c r="E79" s="106"/>
      <c r="F79" s="109"/>
      <c r="G79" s="110"/>
      <c r="H79" s="111" t="s">
        <v>115</v>
      </c>
      <c r="I79" s="112">
        <f t="shared" ref="I79:J79" si="57">SUBTOTAL(9,I80:I84)</f>
        <v>4755.3600000000006</v>
      </c>
      <c r="J79" s="112">
        <f t="shared" si="57"/>
        <v>5873.26</v>
      </c>
      <c r="K79" s="114">
        <f t="shared" ref="K79:L79" si="58">SUM(I80:I84)</f>
        <v>4755.3600000000006</v>
      </c>
      <c r="L79" s="114">
        <f t="shared" si="58"/>
        <v>5873.26</v>
      </c>
      <c r="M79" s="118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</row>
    <row r="80" spans="1:35" ht="39.75" customHeight="1">
      <c r="A80" s="120" t="s">
        <v>714</v>
      </c>
      <c r="B80" s="122" t="s">
        <v>715</v>
      </c>
      <c r="C80" s="127" t="s">
        <v>10</v>
      </c>
      <c r="D80" s="132" t="s">
        <v>1361</v>
      </c>
      <c r="E80" s="134" t="s">
        <v>13</v>
      </c>
      <c r="F80" s="116">
        <v>59.06</v>
      </c>
      <c r="G80" s="135">
        <v>7.49</v>
      </c>
      <c r="H80" s="135">
        <f t="shared" ref="H80:H84" si="59">TRUNC(G80*(1+$J$5),2)</f>
        <v>9.25</v>
      </c>
      <c r="I80" s="135">
        <f t="shared" ref="I80:I84" si="60">TRUNC(G80*F80,2)</f>
        <v>442.35</v>
      </c>
      <c r="J80" s="135">
        <f t="shared" ref="J80:J84" si="61">TRUNC(H80*F80,2)</f>
        <v>546.29999999999995</v>
      </c>
      <c r="K80" s="136"/>
      <c r="L80" s="20"/>
      <c r="M80" s="137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</row>
    <row r="81" spans="1:35" ht="60" customHeight="1">
      <c r="A81" s="120" t="s">
        <v>718</v>
      </c>
      <c r="B81" s="122">
        <v>88485</v>
      </c>
      <c r="C81" s="127" t="s">
        <v>146</v>
      </c>
      <c r="D81" s="132" t="s">
        <v>1345</v>
      </c>
      <c r="E81" s="134" t="s">
        <v>13</v>
      </c>
      <c r="F81" s="116">
        <v>59.06</v>
      </c>
      <c r="G81" s="135">
        <v>5.17</v>
      </c>
      <c r="H81" s="135">
        <f t="shared" si="59"/>
        <v>6.38</v>
      </c>
      <c r="I81" s="135">
        <f t="shared" si="60"/>
        <v>305.33999999999997</v>
      </c>
      <c r="J81" s="135">
        <f t="shared" si="61"/>
        <v>376.8</v>
      </c>
      <c r="K81" s="136"/>
      <c r="L81" s="20"/>
      <c r="M81" s="137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</row>
    <row r="82" spans="1:35" ht="60" customHeight="1">
      <c r="A82" s="120" t="s">
        <v>719</v>
      </c>
      <c r="B82" s="122">
        <v>104641</v>
      </c>
      <c r="C82" s="127" t="s">
        <v>146</v>
      </c>
      <c r="D82" s="132" t="s">
        <v>1346</v>
      </c>
      <c r="E82" s="134" t="s">
        <v>13</v>
      </c>
      <c r="F82" s="116">
        <v>59.06</v>
      </c>
      <c r="G82" s="135">
        <v>11.67</v>
      </c>
      <c r="H82" s="135">
        <f t="shared" si="59"/>
        <v>14.41</v>
      </c>
      <c r="I82" s="135">
        <f t="shared" si="60"/>
        <v>689.23</v>
      </c>
      <c r="J82" s="135">
        <f t="shared" si="61"/>
        <v>851.05</v>
      </c>
      <c r="K82" s="136"/>
      <c r="L82" s="20"/>
      <c r="M82" s="137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</row>
    <row r="83" spans="1:35" ht="60" customHeight="1">
      <c r="A83" s="120" t="s">
        <v>720</v>
      </c>
      <c r="B83" s="122" t="s">
        <v>721</v>
      </c>
      <c r="C83" s="127" t="s">
        <v>10</v>
      </c>
      <c r="D83" s="132" t="s">
        <v>1362</v>
      </c>
      <c r="E83" s="134" t="s">
        <v>13</v>
      </c>
      <c r="F83" s="116">
        <v>47.83</v>
      </c>
      <c r="G83" s="135">
        <v>10.97</v>
      </c>
      <c r="H83" s="135">
        <f t="shared" si="59"/>
        <v>13.55</v>
      </c>
      <c r="I83" s="135">
        <f t="shared" si="60"/>
        <v>524.69000000000005</v>
      </c>
      <c r="J83" s="135">
        <f t="shared" si="61"/>
        <v>648.09</v>
      </c>
      <c r="K83" s="136"/>
      <c r="L83" s="20"/>
      <c r="M83" s="137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</row>
    <row r="84" spans="1:35" ht="60" customHeight="1">
      <c r="A84" s="120" t="s">
        <v>725</v>
      </c>
      <c r="B84" s="122" t="s">
        <v>726</v>
      </c>
      <c r="C84" s="127" t="s">
        <v>10</v>
      </c>
      <c r="D84" s="132" t="s">
        <v>1363</v>
      </c>
      <c r="E84" s="134" t="s">
        <v>13</v>
      </c>
      <c r="F84" s="116">
        <v>50.52</v>
      </c>
      <c r="G84" s="135">
        <v>55.3</v>
      </c>
      <c r="H84" s="135">
        <f t="shared" si="59"/>
        <v>68.31</v>
      </c>
      <c r="I84" s="135">
        <f t="shared" si="60"/>
        <v>2793.75</v>
      </c>
      <c r="J84" s="135">
        <f t="shared" si="61"/>
        <v>3451.02</v>
      </c>
      <c r="K84" s="136"/>
      <c r="L84" s="20"/>
      <c r="M84" s="137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</row>
    <row r="85" spans="1:35" ht="39.75" customHeight="1">
      <c r="A85" s="138"/>
      <c r="B85" s="139"/>
      <c r="C85" s="140"/>
      <c r="D85" s="141"/>
      <c r="E85" s="142"/>
      <c r="F85" s="143"/>
      <c r="G85" s="144"/>
      <c r="H85" s="111" t="s">
        <v>303</v>
      </c>
      <c r="I85" s="112">
        <f t="shared" ref="I85:J85" si="62">SUBTOTAL(9,I65:I84)</f>
        <v>9710.7300000000014</v>
      </c>
      <c r="J85" s="112">
        <f t="shared" si="62"/>
        <v>11994.480000000001</v>
      </c>
      <c r="K85" s="20"/>
      <c r="L85" s="20"/>
      <c r="M85" s="137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</row>
    <row r="86" spans="1:35" ht="39.75" customHeight="1">
      <c r="A86" s="82">
        <v>5</v>
      </c>
      <c r="B86" s="84"/>
      <c r="C86" s="86"/>
      <c r="D86" s="84" t="s">
        <v>959</v>
      </c>
      <c r="E86" s="84"/>
      <c r="F86" s="90"/>
      <c r="G86" s="92"/>
      <c r="H86" s="84"/>
      <c r="I86" s="84"/>
      <c r="J86" s="94"/>
      <c r="K86" s="97">
        <f t="shared" ref="K86:L86" si="63">I96</f>
        <v>448.5</v>
      </c>
      <c r="L86" s="97">
        <f t="shared" si="63"/>
        <v>554.03</v>
      </c>
      <c r="M86" s="137"/>
      <c r="N86" s="100">
        <f>A86</f>
        <v>5</v>
      </c>
      <c r="O86" s="103" t="str">
        <f>IF(L86=SUM(L87:L95),"OK","NOK")</f>
        <v>OK</v>
      </c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</row>
    <row r="87" spans="1:35" ht="39.75" customHeight="1">
      <c r="A87" s="32" t="s">
        <v>333</v>
      </c>
      <c r="B87" s="105"/>
      <c r="C87" s="106"/>
      <c r="D87" s="108" t="s">
        <v>965</v>
      </c>
      <c r="E87" s="106"/>
      <c r="F87" s="109"/>
      <c r="G87" s="110"/>
      <c r="H87" s="111" t="s">
        <v>115</v>
      </c>
      <c r="I87" s="112">
        <f t="shared" ref="I87:J87" si="64">SUBTOTAL(9,I88:I95)</f>
        <v>448.5</v>
      </c>
      <c r="J87" s="112">
        <f t="shared" si="64"/>
        <v>554.03</v>
      </c>
      <c r="K87" s="114">
        <f t="shared" ref="K87:L87" si="65">SUM(I88:I95)</f>
        <v>448.5</v>
      </c>
      <c r="L87" s="114">
        <f t="shared" si="65"/>
        <v>554.03</v>
      </c>
      <c r="M87" s="118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</row>
    <row r="88" spans="1:35" ht="60" customHeight="1">
      <c r="A88" s="120" t="s">
        <v>738</v>
      </c>
      <c r="B88" s="210" t="s">
        <v>658</v>
      </c>
      <c r="C88" s="127" t="s">
        <v>10</v>
      </c>
      <c r="D88" s="132" t="s">
        <v>1355</v>
      </c>
      <c r="E88" s="134" t="s">
        <v>160</v>
      </c>
      <c r="F88" s="116">
        <v>0.08</v>
      </c>
      <c r="G88" s="135">
        <v>71.7</v>
      </c>
      <c r="H88" s="135">
        <f t="shared" ref="H88:H95" si="66">TRUNC(G88*(1+$J$5),2)</f>
        <v>88.57</v>
      </c>
      <c r="I88" s="135">
        <f t="shared" ref="I88:I95" si="67">TRUNC(G88*F88,2)</f>
        <v>5.73</v>
      </c>
      <c r="J88" s="135">
        <f t="shared" ref="J88:J95" si="68">TRUNC(H88*F88,2)</f>
        <v>7.08</v>
      </c>
      <c r="K88" s="136"/>
      <c r="L88" s="80"/>
      <c r="M88" s="137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</row>
    <row r="89" spans="1:35" ht="79.5" customHeight="1">
      <c r="A89" s="120" t="s">
        <v>741</v>
      </c>
      <c r="B89" s="217">
        <v>101616</v>
      </c>
      <c r="C89" s="127" t="s">
        <v>146</v>
      </c>
      <c r="D89" s="132" t="s">
        <v>1320</v>
      </c>
      <c r="E89" s="134" t="s">
        <v>13</v>
      </c>
      <c r="F89" s="116">
        <v>0.16</v>
      </c>
      <c r="G89" s="135">
        <v>10.61</v>
      </c>
      <c r="H89" s="135">
        <f t="shared" si="66"/>
        <v>13.1</v>
      </c>
      <c r="I89" s="135">
        <f t="shared" si="67"/>
        <v>1.69</v>
      </c>
      <c r="J89" s="135">
        <f t="shared" si="68"/>
        <v>2.09</v>
      </c>
      <c r="K89" s="136"/>
      <c r="L89" s="80"/>
      <c r="M89" s="137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</row>
    <row r="90" spans="1:35" ht="79.5" customHeight="1">
      <c r="A90" s="120" t="s">
        <v>743</v>
      </c>
      <c r="B90" s="122">
        <v>97882</v>
      </c>
      <c r="C90" s="127" t="s">
        <v>146</v>
      </c>
      <c r="D90" s="132" t="s">
        <v>1364</v>
      </c>
      <c r="E90" s="134" t="s">
        <v>296</v>
      </c>
      <c r="F90" s="116">
        <v>1</v>
      </c>
      <c r="G90" s="135">
        <v>250.52</v>
      </c>
      <c r="H90" s="135">
        <f t="shared" si="66"/>
        <v>309.49</v>
      </c>
      <c r="I90" s="135">
        <f t="shared" si="67"/>
        <v>250.52</v>
      </c>
      <c r="J90" s="135">
        <f t="shared" si="68"/>
        <v>309.49</v>
      </c>
      <c r="K90" s="136"/>
      <c r="L90" s="80"/>
      <c r="M90" s="137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</row>
    <row r="91" spans="1:35" ht="39.75" customHeight="1">
      <c r="A91" s="120" t="s">
        <v>755</v>
      </c>
      <c r="B91" s="122" t="s">
        <v>670</v>
      </c>
      <c r="C91" s="127" t="s">
        <v>10</v>
      </c>
      <c r="D91" s="132" t="s">
        <v>1357</v>
      </c>
      <c r="E91" s="134" t="s">
        <v>160</v>
      </c>
      <c r="F91" s="116">
        <v>0.05</v>
      </c>
      <c r="G91" s="135">
        <v>224.12</v>
      </c>
      <c r="H91" s="135">
        <f t="shared" si="66"/>
        <v>276.87</v>
      </c>
      <c r="I91" s="135">
        <f t="shared" si="67"/>
        <v>11.2</v>
      </c>
      <c r="J91" s="135">
        <f t="shared" si="68"/>
        <v>13.84</v>
      </c>
      <c r="K91" s="136"/>
      <c r="L91" s="80"/>
      <c r="M91" s="137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</row>
    <row r="92" spans="1:35" ht="79.5" customHeight="1">
      <c r="A92" s="120" t="s">
        <v>757</v>
      </c>
      <c r="B92" s="122">
        <v>94963</v>
      </c>
      <c r="C92" s="127" t="s">
        <v>146</v>
      </c>
      <c r="D92" s="132" t="s">
        <v>1365</v>
      </c>
      <c r="E92" s="134" t="s">
        <v>160</v>
      </c>
      <c r="F92" s="116">
        <v>0.01</v>
      </c>
      <c r="G92" s="135">
        <v>443.57</v>
      </c>
      <c r="H92" s="135">
        <f t="shared" si="66"/>
        <v>547.98</v>
      </c>
      <c r="I92" s="135">
        <f t="shared" si="67"/>
        <v>4.43</v>
      </c>
      <c r="J92" s="135">
        <f t="shared" si="68"/>
        <v>5.47</v>
      </c>
      <c r="K92" s="136"/>
      <c r="L92" s="80"/>
      <c r="M92" s="137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</row>
    <row r="93" spans="1:35" ht="60" customHeight="1">
      <c r="A93" s="120" t="s">
        <v>780</v>
      </c>
      <c r="B93" s="122" t="s">
        <v>781</v>
      </c>
      <c r="C93" s="127" t="s">
        <v>10</v>
      </c>
      <c r="D93" s="132" t="s">
        <v>1366</v>
      </c>
      <c r="E93" s="134" t="s">
        <v>35</v>
      </c>
      <c r="F93" s="116">
        <v>8</v>
      </c>
      <c r="G93" s="135">
        <v>7.67</v>
      </c>
      <c r="H93" s="135">
        <f t="shared" si="66"/>
        <v>9.4700000000000006</v>
      </c>
      <c r="I93" s="135">
        <f t="shared" si="67"/>
        <v>61.36</v>
      </c>
      <c r="J93" s="135">
        <f t="shared" si="68"/>
        <v>75.760000000000005</v>
      </c>
      <c r="K93" s="136"/>
      <c r="L93" s="80"/>
      <c r="M93" s="137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</row>
    <row r="94" spans="1:35" ht="60" customHeight="1">
      <c r="A94" s="120" t="s">
        <v>788</v>
      </c>
      <c r="B94" s="122">
        <v>96985</v>
      </c>
      <c r="C94" s="127" t="s">
        <v>146</v>
      </c>
      <c r="D94" s="132" t="s">
        <v>1367</v>
      </c>
      <c r="E94" s="134" t="s">
        <v>296</v>
      </c>
      <c r="F94" s="116">
        <v>1</v>
      </c>
      <c r="G94" s="135">
        <v>87.52</v>
      </c>
      <c r="H94" s="135">
        <f t="shared" si="66"/>
        <v>108.12</v>
      </c>
      <c r="I94" s="135">
        <f t="shared" si="67"/>
        <v>87.52</v>
      </c>
      <c r="J94" s="135">
        <f t="shared" si="68"/>
        <v>108.12</v>
      </c>
      <c r="K94" s="136"/>
      <c r="L94" s="80"/>
      <c r="M94" s="137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</row>
    <row r="95" spans="1:35" ht="39.75" customHeight="1">
      <c r="A95" s="120" t="s">
        <v>800</v>
      </c>
      <c r="B95" s="122" t="s">
        <v>801</v>
      </c>
      <c r="C95" s="127" t="s">
        <v>10</v>
      </c>
      <c r="D95" s="132" t="s">
        <v>1368</v>
      </c>
      <c r="E95" s="134" t="s">
        <v>296</v>
      </c>
      <c r="F95" s="116">
        <v>1</v>
      </c>
      <c r="G95" s="135">
        <v>26.05</v>
      </c>
      <c r="H95" s="135">
        <f t="shared" si="66"/>
        <v>32.18</v>
      </c>
      <c r="I95" s="135">
        <f t="shared" si="67"/>
        <v>26.05</v>
      </c>
      <c r="J95" s="135">
        <f t="shared" si="68"/>
        <v>32.18</v>
      </c>
      <c r="K95" s="136"/>
      <c r="L95" s="80"/>
      <c r="M95" s="137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</row>
    <row r="96" spans="1:35" ht="39.75" customHeight="1">
      <c r="A96" s="138"/>
      <c r="B96" s="139"/>
      <c r="C96" s="140"/>
      <c r="D96" s="141"/>
      <c r="E96" s="142"/>
      <c r="F96" s="143"/>
      <c r="G96" s="144"/>
      <c r="H96" s="111" t="s">
        <v>303</v>
      </c>
      <c r="I96" s="112">
        <f t="shared" ref="I96:J96" si="69">SUBTOTAL(9,I87:I95)</f>
        <v>448.5</v>
      </c>
      <c r="J96" s="112">
        <f t="shared" si="69"/>
        <v>554.03</v>
      </c>
      <c r="K96" s="20"/>
      <c r="L96" s="20"/>
      <c r="M96" s="137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</row>
    <row r="97" spans="1:35" ht="39.75" customHeight="1">
      <c r="A97" s="82">
        <v>6</v>
      </c>
      <c r="B97" s="84"/>
      <c r="C97" s="86"/>
      <c r="D97" s="84" t="s">
        <v>1039</v>
      </c>
      <c r="E97" s="84"/>
      <c r="F97" s="90"/>
      <c r="G97" s="92"/>
      <c r="H97" s="84"/>
      <c r="I97" s="84"/>
      <c r="J97" s="94"/>
      <c r="K97" s="97">
        <f t="shared" ref="K97:L97" si="70">I101</f>
        <v>1977.73</v>
      </c>
      <c r="L97" s="97">
        <f t="shared" si="70"/>
        <v>2443.04</v>
      </c>
      <c r="M97" s="137"/>
      <c r="N97" s="100">
        <f>A97</f>
        <v>6</v>
      </c>
      <c r="O97" s="103" t="str">
        <f>IF(L97=SUM(L98:L99),"OK","NOK")</f>
        <v>OK</v>
      </c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</row>
    <row r="98" spans="1:35" ht="39.75" customHeight="1">
      <c r="A98" s="32" t="s">
        <v>350</v>
      </c>
      <c r="B98" s="105"/>
      <c r="C98" s="106"/>
      <c r="D98" s="108" t="s">
        <v>1042</v>
      </c>
      <c r="E98" s="106"/>
      <c r="F98" s="109"/>
      <c r="G98" s="110"/>
      <c r="H98" s="111" t="s">
        <v>115</v>
      </c>
      <c r="I98" s="112">
        <f t="shared" ref="I98:J98" si="71">SUBTOTAL(9,I99:I100)</f>
        <v>1977.73</v>
      </c>
      <c r="J98" s="112">
        <f t="shared" si="71"/>
        <v>2443.04</v>
      </c>
      <c r="K98" s="114">
        <f t="shared" ref="K98:L98" si="72">SUM(I99:I100)</f>
        <v>1977.73</v>
      </c>
      <c r="L98" s="114">
        <f t="shared" si="72"/>
        <v>2443.04</v>
      </c>
      <c r="M98" s="118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</row>
    <row r="99" spans="1:35" ht="39.75" customHeight="1">
      <c r="A99" s="120" t="s">
        <v>808</v>
      </c>
      <c r="B99" s="122" t="s">
        <v>809</v>
      </c>
      <c r="C99" s="127" t="s">
        <v>84</v>
      </c>
      <c r="D99" s="132" t="s">
        <v>1369</v>
      </c>
      <c r="E99" s="134" t="s">
        <v>13</v>
      </c>
      <c r="F99" s="116">
        <v>101.08</v>
      </c>
      <c r="G99" s="135">
        <v>16.28</v>
      </c>
      <c r="H99" s="135">
        <f t="shared" ref="H99:H100" si="73">TRUNC(G99*(1+$J$5),2)</f>
        <v>20.11</v>
      </c>
      <c r="I99" s="135">
        <f t="shared" ref="I99:I100" si="74">TRUNC(G99*F99,2)</f>
        <v>1645.58</v>
      </c>
      <c r="J99" s="135">
        <f t="shared" ref="J99:J100" si="75">TRUNC(H99*F99,2)</f>
        <v>2032.71</v>
      </c>
      <c r="K99" s="136"/>
      <c r="L99" s="20"/>
      <c r="M99" s="137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</row>
    <row r="100" spans="1:35" ht="60" customHeight="1">
      <c r="A100" s="120" t="s">
        <v>812</v>
      </c>
      <c r="B100" s="122" t="s">
        <v>814</v>
      </c>
      <c r="C100" s="127" t="s">
        <v>813</v>
      </c>
      <c r="D100" s="132" t="s">
        <v>1370</v>
      </c>
      <c r="E100" s="134" t="s">
        <v>816</v>
      </c>
      <c r="F100" s="116">
        <v>1</v>
      </c>
      <c r="G100" s="135">
        <v>332.15</v>
      </c>
      <c r="H100" s="135">
        <f t="shared" si="73"/>
        <v>410.33</v>
      </c>
      <c r="I100" s="135">
        <f t="shared" si="74"/>
        <v>332.15</v>
      </c>
      <c r="J100" s="135">
        <f t="shared" si="75"/>
        <v>410.33</v>
      </c>
      <c r="K100" s="136"/>
      <c r="L100" s="80"/>
      <c r="M100" s="137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</row>
    <row r="101" spans="1:35" ht="39.75" customHeight="1">
      <c r="A101" s="138"/>
      <c r="B101" s="139"/>
      <c r="C101" s="140"/>
      <c r="D101" s="141"/>
      <c r="E101" s="142"/>
      <c r="F101" s="143"/>
      <c r="G101" s="144"/>
      <c r="H101" s="111" t="s">
        <v>303</v>
      </c>
      <c r="I101" s="112">
        <f t="shared" ref="I101:J101" si="76">SUBTOTAL(9,I98:I100)</f>
        <v>1977.73</v>
      </c>
      <c r="J101" s="112">
        <f t="shared" si="76"/>
        <v>2443.04</v>
      </c>
      <c r="K101" s="20"/>
      <c r="L101" s="20"/>
      <c r="M101" s="137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</row>
    <row r="102" spans="1:35" ht="60" customHeight="1">
      <c r="A102" s="241"/>
      <c r="B102" s="242"/>
      <c r="C102" s="243"/>
      <c r="D102" s="244"/>
      <c r="E102" s="245"/>
      <c r="F102" s="246"/>
      <c r="G102" s="247"/>
      <c r="H102" s="248"/>
      <c r="I102" s="249" t="s">
        <v>67</v>
      </c>
      <c r="J102" s="249" t="s">
        <v>68</v>
      </c>
      <c r="K102" s="76"/>
      <c r="L102" s="76"/>
      <c r="M102" s="137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</row>
    <row r="103" spans="1:35" ht="39.75" customHeight="1">
      <c r="A103" s="241"/>
      <c r="B103" s="242"/>
      <c r="C103" s="243"/>
      <c r="D103" s="244"/>
      <c r="E103" s="245"/>
      <c r="F103" s="246"/>
      <c r="G103" s="247"/>
      <c r="H103" s="248" t="s">
        <v>380</v>
      </c>
      <c r="I103" s="250">
        <f>SUMIF(H11:H101,"TOTAL ITEM",I11:I101)</f>
        <v>80650.7</v>
      </c>
      <c r="J103" s="250">
        <f>SUMIF(H11:H101,"TOTAL ITEM",J11:J101)</f>
        <v>99629.589999999982</v>
      </c>
      <c r="K103" s="76"/>
      <c r="L103" s="76"/>
      <c r="M103" s="137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</row>
    <row r="104" spans="1:35" ht="39.75" customHeight="1">
      <c r="A104" s="82">
        <v>7</v>
      </c>
      <c r="B104" s="84"/>
      <c r="C104" s="86"/>
      <c r="D104" s="84" t="s">
        <v>1070</v>
      </c>
      <c r="E104" s="84"/>
      <c r="F104" s="90"/>
      <c r="G104" s="92"/>
      <c r="H104" s="84"/>
      <c r="I104" s="84"/>
      <c r="J104" s="94"/>
      <c r="K104" s="97">
        <f t="shared" ref="K104:L104" si="77">I106</f>
        <v>2814.7</v>
      </c>
      <c r="L104" s="97">
        <f t="shared" si="77"/>
        <v>3477.28</v>
      </c>
      <c r="M104" s="137"/>
      <c r="N104" s="100">
        <f>A104</f>
        <v>7</v>
      </c>
      <c r="O104" s="103" t="str">
        <f>IF(L104=SUM(J106),"OK","NOK")</f>
        <v>OK</v>
      </c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</row>
    <row r="105" spans="1:35" ht="60" customHeight="1">
      <c r="A105" s="120" t="s">
        <v>1073</v>
      </c>
      <c r="B105" s="302" t="s">
        <v>1074</v>
      </c>
      <c r="C105" s="300"/>
      <c r="D105" s="132" t="s">
        <v>1075</v>
      </c>
      <c r="E105" s="127" t="s">
        <v>1076</v>
      </c>
      <c r="F105" s="251">
        <v>3.49E-2</v>
      </c>
      <c r="G105" s="252"/>
      <c r="H105" s="253">
        <f>I103</f>
        <v>80650.7</v>
      </c>
      <c r="I105" s="252">
        <f>TRUNC(H105*F105,2)</f>
        <v>2814.7</v>
      </c>
      <c r="J105" s="135">
        <f>TRUNC(I105*(1+$J$5),2)</f>
        <v>3477.28</v>
      </c>
      <c r="K105" s="20"/>
      <c r="L105" s="20"/>
      <c r="M105" s="137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</row>
    <row r="106" spans="1:35" ht="39.75" customHeight="1">
      <c r="A106" s="138"/>
      <c r="B106" s="139"/>
      <c r="C106" s="140"/>
      <c r="D106" s="141"/>
      <c r="E106" s="142"/>
      <c r="F106" s="143"/>
      <c r="G106" s="144"/>
      <c r="H106" s="111" t="s">
        <v>115</v>
      </c>
      <c r="I106" s="111">
        <f t="shared" ref="I106:J106" si="78">SUM(I105)</f>
        <v>2814.7</v>
      </c>
      <c r="J106" s="111">
        <f t="shared" si="78"/>
        <v>3477.28</v>
      </c>
      <c r="K106" s="20"/>
      <c r="L106" s="20"/>
      <c r="M106" s="137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</row>
    <row r="107" spans="1:35" ht="60" customHeight="1">
      <c r="A107" s="241"/>
      <c r="B107" s="242"/>
      <c r="C107" s="243"/>
      <c r="D107" s="244"/>
      <c r="E107" s="245"/>
      <c r="F107" s="246"/>
      <c r="G107" s="247"/>
      <c r="H107" s="248"/>
      <c r="I107" s="249" t="s">
        <v>67</v>
      </c>
      <c r="J107" s="249" t="s">
        <v>68</v>
      </c>
      <c r="K107" s="20"/>
      <c r="L107" s="20"/>
      <c r="M107" s="137"/>
      <c r="N107" s="165" t="s">
        <v>1086</v>
      </c>
      <c r="O107" s="254">
        <f>SUM(L9:L101)/2+L104</f>
        <v>103106.87000000001</v>
      </c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</row>
    <row r="108" spans="1:35" ht="39.75" customHeight="1">
      <c r="A108" s="241"/>
      <c r="B108" s="242"/>
      <c r="C108" s="243"/>
      <c r="D108" s="244"/>
      <c r="E108" s="245"/>
      <c r="F108" s="246"/>
      <c r="G108" s="247"/>
      <c r="H108" s="248" t="s">
        <v>380</v>
      </c>
      <c r="I108" s="250">
        <f t="shared" ref="I108:J108" si="79">I103+I106</f>
        <v>83465.399999999994</v>
      </c>
      <c r="J108" s="250">
        <f t="shared" si="79"/>
        <v>103106.86999999998</v>
      </c>
      <c r="K108" s="20"/>
      <c r="L108" s="20"/>
      <c r="M108" s="137"/>
      <c r="N108" s="20" t="s">
        <v>729</v>
      </c>
      <c r="O108" s="254">
        <f>J108</f>
        <v>103106.86999999998</v>
      </c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</row>
    <row r="109" spans="1:35" ht="11.25" customHeight="1">
      <c r="A109" s="303"/>
      <c r="B109" s="299"/>
      <c r="C109" s="299"/>
      <c r="D109" s="299"/>
      <c r="E109" s="299"/>
      <c r="F109" s="299"/>
      <c r="G109" s="299"/>
      <c r="H109" s="299"/>
      <c r="I109" s="299"/>
      <c r="J109" s="300"/>
      <c r="K109" s="20"/>
      <c r="L109" s="20"/>
      <c r="M109" s="137"/>
      <c r="N109" s="20"/>
      <c r="O109" s="1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</row>
    <row r="110" spans="1:35" ht="24.75" customHeight="1">
      <c r="A110" s="304" t="s">
        <v>1098</v>
      </c>
      <c r="B110" s="299"/>
      <c r="C110" s="299"/>
      <c r="D110" s="299"/>
      <c r="E110" s="299"/>
      <c r="F110" s="299"/>
      <c r="G110" s="299"/>
      <c r="H110" s="299"/>
      <c r="I110" s="299"/>
      <c r="J110" s="300"/>
      <c r="K110" s="181"/>
      <c r="L110" s="181"/>
      <c r="M110" s="137"/>
      <c r="N110" s="20" t="s">
        <v>1100</v>
      </c>
      <c r="O110" s="103" t="str">
        <f>IF(O107=SUM(O108),"OK","NOK")</f>
        <v>OK</v>
      </c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</row>
    <row r="111" spans="1:35" ht="119.25" customHeight="1">
      <c r="A111" s="305" t="s">
        <v>1103</v>
      </c>
      <c r="B111" s="299"/>
      <c r="C111" s="299"/>
      <c r="D111" s="299"/>
      <c r="E111" s="299"/>
      <c r="F111" s="299"/>
      <c r="G111" s="299"/>
      <c r="H111" s="299"/>
      <c r="I111" s="299"/>
      <c r="J111" s="30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</row>
    <row r="112" spans="1:35" ht="15" customHeight="1">
      <c r="A112" s="20"/>
      <c r="B112" s="20"/>
      <c r="C112" s="165"/>
      <c r="D112" s="20"/>
      <c r="E112" s="20"/>
      <c r="F112" s="180"/>
      <c r="G112" s="181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</row>
    <row r="113" spans="1:35" ht="15" customHeight="1">
      <c r="A113" s="20"/>
      <c r="B113" s="20"/>
      <c r="C113" s="165"/>
      <c r="D113" s="20"/>
      <c r="E113" s="20"/>
      <c r="F113" s="180"/>
      <c r="G113" s="181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</row>
    <row r="114" spans="1:35" ht="15" customHeight="1">
      <c r="A114" s="20"/>
      <c r="B114" s="20"/>
      <c r="C114" s="165"/>
      <c r="D114" s="20"/>
      <c r="E114" s="20"/>
      <c r="F114" s="180"/>
      <c r="G114" s="181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</row>
    <row r="115" spans="1:35" ht="15" customHeight="1">
      <c r="A115" s="20"/>
      <c r="B115" s="20"/>
      <c r="C115" s="165"/>
      <c r="D115" s="20"/>
      <c r="E115" s="20"/>
      <c r="F115" s="180"/>
      <c r="G115" s="181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</row>
    <row r="116" spans="1:35" ht="15.75" customHeight="1">
      <c r="A116" s="20"/>
      <c r="B116" s="20"/>
      <c r="C116" s="165"/>
      <c r="D116" s="20"/>
      <c r="E116" s="20"/>
      <c r="F116" s="180"/>
      <c r="G116" s="181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</row>
    <row r="117" spans="1:35" ht="15.75" customHeight="1">
      <c r="A117" s="20"/>
      <c r="B117" s="20"/>
      <c r="C117" s="165"/>
      <c r="D117" s="20"/>
      <c r="E117" s="20"/>
      <c r="F117" s="180"/>
      <c r="G117" s="181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</row>
    <row r="118" spans="1:35" ht="15.75" customHeight="1">
      <c r="A118" s="20"/>
      <c r="B118" s="20"/>
      <c r="C118" s="165"/>
      <c r="D118" s="20"/>
      <c r="E118" s="20"/>
      <c r="F118" s="180"/>
      <c r="G118" s="181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</row>
    <row r="119" spans="1:35" ht="15.75" customHeight="1">
      <c r="A119" s="20"/>
      <c r="B119" s="20"/>
      <c r="C119" s="165"/>
      <c r="D119" s="20"/>
      <c r="E119" s="20"/>
      <c r="F119" s="180"/>
      <c r="G119" s="181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</row>
    <row r="120" spans="1:35" ht="15.75" customHeight="1">
      <c r="A120" s="20"/>
      <c r="B120" s="20"/>
      <c r="C120" s="165"/>
      <c r="D120" s="20"/>
      <c r="E120" s="20"/>
      <c r="F120" s="180"/>
      <c r="G120" s="181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</row>
    <row r="121" spans="1:35" ht="15.75" customHeight="1">
      <c r="A121" s="20"/>
      <c r="B121" s="20"/>
      <c r="C121" s="165"/>
      <c r="D121" s="20"/>
      <c r="E121" s="20"/>
      <c r="F121" s="180"/>
      <c r="G121" s="181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</row>
    <row r="122" spans="1:35" ht="15.75" customHeight="1">
      <c r="A122" s="20"/>
      <c r="B122" s="20"/>
      <c r="C122" s="165"/>
      <c r="D122" s="20"/>
      <c r="E122" s="20"/>
      <c r="F122" s="180"/>
      <c r="G122" s="181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</row>
    <row r="123" spans="1:35" ht="15.75" customHeight="1">
      <c r="A123" s="20"/>
      <c r="B123" s="20"/>
      <c r="C123" s="165"/>
      <c r="D123" s="20"/>
      <c r="E123" s="20"/>
      <c r="F123" s="180"/>
      <c r="G123" s="181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</row>
    <row r="124" spans="1:35" ht="15.75" customHeight="1">
      <c r="A124" s="20"/>
      <c r="B124" s="20"/>
      <c r="C124" s="165"/>
      <c r="D124" s="20"/>
      <c r="E124" s="20"/>
      <c r="F124" s="180"/>
      <c r="G124" s="181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</row>
    <row r="125" spans="1:35" ht="15.75" customHeight="1">
      <c r="A125" s="20"/>
      <c r="B125" s="20"/>
      <c r="C125" s="165"/>
      <c r="D125" s="20"/>
      <c r="E125" s="20"/>
      <c r="F125" s="180"/>
      <c r="G125" s="181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</row>
    <row r="126" spans="1:35" ht="15.75" customHeight="1">
      <c r="A126" s="20"/>
      <c r="B126" s="20"/>
      <c r="C126" s="165"/>
      <c r="D126" s="20"/>
      <c r="E126" s="20"/>
      <c r="F126" s="180"/>
      <c r="G126" s="181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</row>
    <row r="127" spans="1:35" ht="15.75" customHeight="1">
      <c r="A127" s="20"/>
      <c r="B127" s="20"/>
      <c r="C127" s="165"/>
      <c r="D127" s="20"/>
      <c r="E127" s="20"/>
      <c r="F127" s="180"/>
      <c r="G127" s="181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</row>
    <row r="128" spans="1:35" ht="15.75" customHeight="1">
      <c r="A128" s="20"/>
      <c r="B128" s="20"/>
      <c r="C128" s="165"/>
      <c r="D128" s="20"/>
      <c r="E128" s="20"/>
      <c r="F128" s="180"/>
      <c r="G128" s="181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</row>
    <row r="129" spans="1:35" ht="15.75" customHeight="1">
      <c r="A129" s="20"/>
      <c r="B129" s="20"/>
      <c r="C129" s="165"/>
      <c r="D129" s="20"/>
      <c r="E129" s="20"/>
      <c r="F129" s="180"/>
      <c r="G129" s="181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</row>
    <row r="130" spans="1:35" ht="15.75" customHeight="1">
      <c r="A130" s="20"/>
      <c r="B130" s="20"/>
      <c r="C130" s="165"/>
      <c r="D130" s="20"/>
      <c r="E130" s="20"/>
      <c r="F130" s="180"/>
      <c r="G130" s="181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</row>
    <row r="131" spans="1:35" ht="15.75" customHeight="1">
      <c r="A131" s="20"/>
      <c r="B131" s="20"/>
      <c r="C131" s="165"/>
      <c r="D131" s="20"/>
      <c r="E131" s="20"/>
      <c r="F131" s="180"/>
      <c r="G131" s="181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</row>
    <row r="132" spans="1:35" ht="15.75" customHeight="1">
      <c r="A132" s="20"/>
      <c r="B132" s="20"/>
      <c r="C132" s="165"/>
      <c r="D132" s="20"/>
      <c r="E132" s="20"/>
      <c r="F132" s="180"/>
      <c r="G132" s="181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</row>
    <row r="133" spans="1:35" ht="15.75" customHeight="1">
      <c r="A133" s="20"/>
      <c r="B133" s="20"/>
      <c r="C133" s="165"/>
      <c r="D133" s="20"/>
      <c r="E133" s="20"/>
      <c r="F133" s="180"/>
      <c r="G133" s="181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</row>
    <row r="134" spans="1:35" ht="15.75" customHeight="1">
      <c r="A134" s="20"/>
      <c r="B134" s="20"/>
      <c r="C134" s="165"/>
      <c r="D134" s="20"/>
      <c r="E134" s="20"/>
      <c r="F134" s="180"/>
      <c r="G134" s="181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</row>
    <row r="135" spans="1:35" ht="15.75" customHeight="1">
      <c r="A135" s="20"/>
      <c r="B135" s="20"/>
      <c r="C135" s="165"/>
      <c r="D135" s="20"/>
      <c r="E135" s="20"/>
      <c r="F135" s="180"/>
      <c r="G135" s="181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</row>
    <row r="136" spans="1:35" ht="15.75" customHeight="1">
      <c r="A136" s="20"/>
      <c r="B136" s="20"/>
      <c r="C136" s="165"/>
      <c r="D136" s="20"/>
      <c r="E136" s="20"/>
      <c r="F136" s="180"/>
      <c r="G136" s="181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</row>
    <row r="137" spans="1:35" ht="15.75" customHeight="1">
      <c r="A137" s="20"/>
      <c r="B137" s="20"/>
      <c r="C137" s="165"/>
      <c r="D137" s="20"/>
      <c r="E137" s="20"/>
      <c r="F137" s="180"/>
      <c r="G137" s="181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</row>
    <row r="138" spans="1:35" ht="15.75" customHeight="1">
      <c r="A138" s="20"/>
      <c r="B138" s="20"/>
      <c r="C138" s="165"/>
      <c r="D138" s="20"/>
      <c r="E138" s="20"/>
      <c r="F138" s="180"/>
      <c r="G138" s="181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</row>
    <row r="139" spans="1:35" ht="15.75" customHeight="1">
      <c r="A139" s="20"/>
      <c r="B139" s="20"/>
      <c r="C139" s="165"/>
      <c r="D139" s="20"/>
      <c r="E139" s="20"/>
      <c r="F139" s="180"/>
      <c r="G139" s="181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</row>
    <row r="140" spans="1:35" ht="15.75" customHeight="1">
      <c r="A140" s="20"/>
      <c r="B140" s="20"/>
      <c r="C140" s="165"/>
      <c r="D140" s="20"/>
      <c r="E140" s="20"/>
      <c r="F140" s="180"/>
      <c r="G140" s="181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</row>
    <row r="141" spans="1:35" ht="15.75" customHeight="1">
      <c r="A141" s="20"/>
      <c r="B141" s="20"/>
      <c r="C141" s="165"/>
      <c r="D141" s="20"/>
      <c r="E141" s="20"/>
      <c r="F141" s="180"/>
      <c r="G141" s="181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</row>
    <row r="142" spans="1:35" ht="15.75" customHeight="1">
      <c r="A142" s="20"/>
      <c r="B142" s="20"/>
      <c r="C142" s="165"/>
      <c r="D142" s="20"/>
      <c r="E142" s="20"/>
      <c r="F142" s="180"/>
      <c r="G142" s="181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</row>
    <row r="143" spans="1:35" ht="15.75" customHeight="1">
      <c r="A143" s="20"/>
      <c r="B143" s="20"/>
      <c r="C143" s="165"/>
      <c r="D143" s="20"/>
      <c r="E143" s="20"/>
      <c r="F143" s="180"/>
      <c r="G143" s="181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</row>
    <row r="144" spans="1:35" ht="15.75" customHeight="1">
      <c r="A144" s="20"/>
      <c r="B144" s="20"/>
      <c r="C144" s="165"/>
      <c r="D144" s="20"/>
      <c r="E144" s="20"/>
      <c r="F144" s="180"/>
      <c r="G144" s="181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</row>
    <row r="145" spans="1:35" ht="15.75" customHeight="1">
      <c r="A145" s="20"/>
      <c r="B145" s="20"/>
      <c r="C145" s="165"/>
      <c r="D145" s="20"/>
      <c r="E145" s="20"/>
      <c r="F145" s="180"/>
      <c r="G145" s="181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</row>
    <row r="146" spans="1:35" ht="15.75" customHeight="1">
      <c r="A146" s="20"/>
      <c r="B146" s="20"/>
      <c r="C146" s="165"/>
      <c r="D146" s="20"/>
      <c r="E146" s="20"/>
      <c r="F146" s="180"/>
      <c r="G146" s="181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</row>
    <row r="147" spans="1:35" ht="15.75" customHeight="1">
      <c r="A147" s="20"/>
      <c r="B147" s="20"/>
      <c r="C147" s="165"/>
      <c r="D147" s="20"/>
      <c r="E147" s="20"/>
      <c r="F147" s="180"/>
      <c r="G147" s="181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</row>
    <row r="148" spans="1:35" ht="15.75" customHeight="1">
      <c r="A148" s="20"/>
      <c r="B148" s="20"/>
      <c r="C148" s="165"/>
      <c r="D148" s="20"/>
      <c r="E148" s="20"/>
      <c r="F148" s="180"/>
      <c r="G148" s="181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</row>
    <row r="149" spans="1:35" ht="15.75" customHeight="1">
      <c r="A149" s="20"/>
      <c r="B149" s="20"/>
      <c r="C149" s="165"/>
      <c r="D149" s="20"/>
      <c r="E149" s="20"/>
      <c r="F149" s="180"/>
      <c r="G149" s="181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</row>
    <row r="150" spans="1:35" ht="15.75" customHeight="1">
      <c r="A150" s="20"/>
      <c r="B150" s="20"/>
      <c r="C150" s="165"/>
      <c r="D150" s="20"/>
      <c r="E150" s="20"/>
      <c r="F150" s="180"/>
      <c r="G150" s="181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</row>
    <row r="151" spans="1:35" ht="15.75" customHeight="1">
      <c r="A151" s="20"/>
      <c r="B151" s="20"/>
      <c r="C151" s="165"/>
      <c r="D151" s="20"/>
      <c r="E151" s="20"/>
      <c r="F151" s="180"/>
      <c r="G151" s="181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</row>
    <row r="152" spans="1:35" ht="15.75" customHeight="1">
      <c r="A152" s="20"/>
      <c r="B152" s="20"/>
      <c r="C152" s="165"/>
      <c r="D152" s="20"/>
      <c r="E152" s="20"/>
      <c r="F152" s="180"/>
      <c r="G152" s="181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</row>
    <row r="153" spans="1:35" ht="15.75" customHeight="1">
      <c r="A153" s="20"/>
      <c r="B153" s="20"/>
      <c r="C153" s="165"/>
      <c r="D153" s="20"/>
      <c r="E153" s="20"/>
      <c r="F153" s="180"/>
      <c r="G153" s="181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</row>
    <row r="154" spans="1:35" ht="15.75" customHeight="1">
      <c r="A154" s="20"/>
      <c r="B154" s="20"/>
      <c r="C154" s="165"/>
      <c r="D154" s="20"/>
      <c r="E154" s="20"/>
      <c r="F154" s="180"/>
      <c r="G154" s="181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</row>
    <row r="155" spans="1:35" ht="15.75" customHeight="1">
      <c r="A155" s="20"/>
      <c r="B155" s="20"/>
      <c r="C155" s="165"/>
      <c r="D155" s="20"/>
      <c r="E155" s="20"/>
      <c r="F155" s="180"/>
      <c r="G155" s="181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</row>
    <row r="156" spans="1:35" ht="15.75" customHeight="1">
      <c r="A156" s="20"/>
      <c r="B156" s="20"/>
      <c r="C156" s="165"/>
      <c r="D156" s="20"/>
      <c r="E156" s="20"/>
      <c r="F156" s="180"/>
      <c r="G156" s="181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</row>
    <row r="157" spans="1:35" ht="15.75" customHeight="1">
      <c r="A157" s="20"/>
      <c r="B157" s="20"/>
      <c r="C157" s="165"/>
      <c r="D157" s="20"/>
      <c r="E157" s="20"/>
      <c r="F157" s="180"/>
      <c r="G157" s="181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</row>
    <row r="158" spans="1:35" ht="15.75" customHeight="1">
      <c r="A158" s="20"/>
      <c r="B158" s="20"/>
      <c r="C158" s="165"/>
      <c r="D158" s="20"/>
      <c r="E158" s="20"/>
      <c r="F158" s="180"/>
      <c r="G158" s="181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</row>
    <row r="159" spans="1:35" ht="15.75" customHeight="1">
      <c r="A159" s="20"/>
      <c r="B159" s="20"/>
      <c r="C159" s="165"/>
      <c r="D159" s="20"/>
      <c r="E159" s="20"/>
      <c r="F159" s="180"/>
      <c r="G159" s="181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</row>
    <row r="160" spans="1:35" ht="15.75" customHeight="1">
      <c r="A160" s="20"/>
      <c r="B160" s="20"/>
      <c r="C160" s="165"/>
      <c r="D160" s="20"/>
      <c r="E160" s="20"/>
      <c r="F160" s="180"/>
      <c r="G160" s="181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</row>
    <row r="161" spans="1:35" ht="15.75" customHeight="1">
      <c r="A161" s="20"/>
      <c r="B161" s="20"/>
      <c r="C161" s="165"/>
      <c r="D161" s="20"/>
      <c r="E161" s="20"/>
      <c r="F161" s="180"/>
      <c r="G161" s="181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</row>
    <row r="162" spans="1:35" ht="15.75" customHeight="1">
      <c r="A162" s="20"/>
      <c r="B162" s="20"/>
      <c r="C162" s="165"/>
      <c r="D162" s="20"/>
      <c r="E162" s="20"/>
      <c r="F162" s="180"/>
      <c r="G162" s="181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</row>
    <row r="163" spans="1:35" ht="15.75" customHeight="1">
      <c r="A163" s="20"/>
      <c r="B163" s="20"/>
      <c r="C163" s="165"/>
      <c r="D163" s="20"/>
      <c r="E163" s="20"/>
      <c r="F163" s="180"/>
      <c r="G163" s="181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</row>
    <row r="164" spans="1:35" ht="15.75" customHeight="1">
      <c r="A164" s="20"/>
      <c r="B164" s="20"/>
      <c r="C164" s="165"/>
      <c r="D164" s="20"/>
      <c r="E164" s="20"/>
      <c r="F164" s="180"/>
      <c r="G164" s="181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</row>
    <row r="165" spans="1:35" ht="15.75" customHeight="1">
      <c r="A165" s="20"/>
      <c r="B165" s="20"/>
      <c r="C165" s="165"/>
      <c r="D165" s="20"/>
      <c r="E165" s="20"/>
      <c r="F165" s="180"/>
      <c r="G165" s="181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</row>
    <row r="166" spans="1:35" ht="15.75" customHeight="1">
      <c r="A166" s="20"/>
      <c r="B166" s="20"/>
      <c r="C166" s="165"/>
      <c r="D166" s="20"/>
      <c r="E166" s="20"/>
      <c r="F166" s="180"/>
      <c r="G166" s="181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</row>
    <row r="167" spans="1:35" ht="15.75" customHeight="1">
      <c r="A167" s="20"/>
      <c r="B167" s="20"/>
      <c r="C167" s="165"/>
      <c r="D167" s="20"/>
      <c r="E167" s="20"/>
      <c r="F167" s="180"/>
      <c r="G167" s="181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</row>
    <row r="168" spans="1:35" ht="15.75" customHeight="1">
      <c r="A168" s="20"/>
      <c r="B168" s="20"/>
      <c r="C168" s="165"/>
      <c r="D168" s="20"/>
      <c r="E168" s="20"/>
      <c r="F168" s="180"/>
      <c r="G168" s="181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</row>
    <row r="169" spans="1:35" ht="15.75" customHeight="1">
      <c r="A169" s="20"/>
      <c r="B169" s="20"/>
      <c r="C169" s="165"/>
      <c r="D169" s="20"/>
      <c r="E169" s="20"/>
      <c r="F169" s="180"/>
      <c r="G169" s="181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</row>
    <row r="170" spans="1:35" ht="15.75" customHeight="1">
      <c r="A170" s="20"/>
      <c r="B170" s="20"/>
      <c r="C170" s="165"/>
      <c r="D170" s="20"/>
      <c r="E170" s="20"/>
      <c r="F170" s="180"/>
      <c r="G170" s="181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</row>
    <row r="171" spans="1:35" ht="15.75" customHeight="1">
      <c r="A171" s="20"/>
      <c r="B171" s="20"/>
      <c r="C171" s="165"/>
      <c r="D171" s="20"/>
      <c r="E171" s="20"/>
      <c r="F171" s="180"/>
      <c r="G171" s="181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</row>
    <row r="172" spans="1:35" ht="15.75" customHeight="1">
      <c r="A172" s="20"/>
      <c r="B172" s="20"/>
      <c r="C172" s="165"/>
      <c r="D172" s="20"/>
      <c r="E172" s="20"/>
      <c r="F172" s="180"/>
      <c r="G172" s="181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</row>
    <row r="173" spans="1:35" ht="15.75" customHeight="1">
      <c r="A173" s="20"/>
      <c r="B173" s="20"/>
      <c r="C173" s="165"/>
      <c r="D173" s="20"/>
      <c r="E173" s="20"/>
      <c r="F173" s="180"/>
      <c r="G173" s="181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</row>
    <row r="174" spans="1:35" ht="15.75" customHeight="1">
      <c r="A174" s="20"/>
      <c r="B174" s="20"/>
      <c r="C174" s="165"/>
      <c r="D174" s="20"/>
      <c r="E174" s="20"/>
      <c r="F174" s="180"/>
      <c r="G174" s="181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</row>
    <row r="175" spans="1:35" ht="15.75" customHeight="1">
      <c r="A175" s="20"/>
      <c r="B175" s="20"/>
      <c r="C175" s="165"/>
      <c r="D175" s="20"/>
      <c r="E175" s="20"/>
      <c r="F175" s="180"/>
      <c r="G175" s="181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</row>
    <row r="176" spans="1:35" ht="15.75" customHeight="1">
      <c r="A176" s="20"/>
      <c r="B176" s="20"/>
      <c r="C176" s="165"/>
      <c r="D176" s="20"/>
      <c r="E176" s="20"/>
      <c r="F176" s="180"/>
      <c r="G176" s="181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</row>
    <row r="177" spans="1:35" ht="15.75" customHeight="1">
      <c r="A177" s="20"/>
      <c r="B177" s="20"/>
      <c r="C177" s="165"/>
      <c r="D177" s="20"/>
      <c r="E177" s="20"/>
      <c r="F177" s="180"/>
      <c r="G177" s="181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</row>
    <row r="178" spans="1:35" ht="15.75" customHeight="1">
      <c r="A178" s="20"/>
      <c r="B178" s="20"/>
      <c r="C178" s="165"/>
      <c r="D178" s="20"/>
      <c r="E178" s="20"/>
      <c r="F178" s="180"/>
      <c r="G178" s="181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</row>
    <row r="179" spans="1:35" ht="15.75" customHeight="1">
      <c r="A179" s="20"/>
      <c r="B179" s="20"/>
      <c r="C179" s="165"/>
      <c r="D179" s="20"/>
      <c r="E179" s="20"/>
      <c r="F179" s="180"/>
      <c r="G179" s="181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</row>
    <row r="180" spans="1:35" ht="15.75" customHeight="1">
      <c r="A180" s="20"/>
      <c r="B180" s="20"/>
      <c r="C180" s="165"/>
      <c r="D180" s="20"/>
      <c r="E180" s="20"/>
      <c r="F180" s="180"/>
      <c r="G180" s="181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</row>
    <row r="181" spans="1:35" ht="15.75" customHeight="1">
      <c r="A181" s="20"/>
      <c r="B181" s="20"/>
      <c r="C181" s="165"/>
      <c r="D181" s="20"/>
      <c r="E181" s="20"/>
      <c r="F181" s="180"/>
      <c r="G181" s="181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</row>
    <row r="182" spans="1:35" ht="15.75" customHeight="1">
      <c r="A182" s="20"/>
      <c r="B182" s="20"/>
      <c r="C182" s="165"/>
      <c r="D182" s="20"/>
      <c r="E182" s="20"/>
      <c r="F182" s="180"/>
      <c r="G182" s="181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</row>
    <row r="183" spans="1:35" ht="15.75" customHeight="1">
      <c r="A183" s="20"/>
      <c r="B183" s="20"/>
      <c r="C183" s="165"/>
      <c r="D183" s="20"/>
      <c r="E183" s="20"/>
      <c r="F183" s="180"/>
      <c r="G183" s="181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</row>
    <row r="184" spans="1:35" ht="15.75" customHeight="1">
      <c r="A184" s="20"/>
      <c r="B184" s="20"/>
      <c r="C184" s="165"/>
      <c r="D184" s="20"/>
      <c r="E184" s="20"/>
      <c r="F184" s="180"/>
      <c r="G184" s="181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</row>
    <row r="185" spans="1:35" ht="15.75" customHeight="1">
      <c r="A185" s="20"/>
      <c r="B185" s="20"/>
      <c r="C185" s="165"/>
      <c r="D185" s="20"/>
      <c r="E185" s="20"/>
      <c r="F185" s="180"/>
      <c r="G185" s="181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</row>
    <row r="186" spans="1:35" ht="15.75" customHeight="1">
      <c r="A186" s="20"/>
      <c r="B186" s="20"/>
      <c r="C186" s="165"/>
      <c r="D186" s="20"/>
      <c r="E186" s="20"/>
      <c r="F186" s="180"/>
      <c r="G186" s="181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</row>
    <row r="187" spans="1:35" ht="15.75" customHeight="1">
      <c r="A187" s="20"/>
      <c r="B187" s="20"/>
      <c r="C187" s="165"/>
      <c r="D187" s="20"/>
      <c r="E187" s="20"/>
      <c r="F187" s="180"/>
      <c r="G187" s="181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</row>
    <row r="188" spans="1:35" ht="15.75" customHeight="1">
      <c r="A188" s="20"/>
      <c r="B188" s="20"/>
      <c r="C188" s="165"/>
      <c r="D188" s="20"/>
      <c r="E188" s="20"/>
      <c r="F188" s="180"/>
      <c r="G188" s="181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</row>
    <row r="189" spans="1:35" ht="15.75" customHeight="1">
      <c r="A189" s="20"/>
      <c r="B189" s="20"/>
      <c r="C189" s="165"/>
      <c r="D189" s="20"/>
      <c r="E189" s="20"/>
      <c r="F189" s="180"/>
      <c r="G189" s="181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</row>
    <row r="190" spans="1:35" ht="15.75" customHeight="1">
      <c r="A190" s="20"/>
      <c r="B190" s="20"/>
      <c r="C190" s="165"/>
      <c r="D190" s="20"/>
      <c r="E190" s="20"/>
      <c r="F190" s="180"/>
      <c r="G190" s="181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</row>
    <row r="191" spans="1:35" ht="15.75" customHeight="1">
      <c r="A191" s="20"/>
      <c r="B191" s="20"/>
      <c r="C191" s="165"/>
      <c r="D191" s="20"/>
      <c r="E191" s="20"/>
      <c r="F191" s="180"/>
      <c r="G191" s="181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</row>
    <row r="192" spans="1:35" ht="15.75" customHeight="1">
      <c r="A192" s="20"/>
      <c r="B192" s="20"/>
      <c r="C192" s="165"/>
      <c r="D192" s="20"/>
      <c r="E192" s="20"/>
      <c r="F192" s="180"/>
      <c r="G192" s="181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</row>
    <row r="193" spans="1:35" ht="15.75" customHeight="1">
      <c r="A193" s="20"/>
      <c r="B193" s="20"/>
      <c r="C193" s="165"/>
      <c r="D193" s="20"/>
      <c r="E193" s="20"/>
      <c r="F193" s="180"/>
      <c r="G193" s="181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</row>
    <row r="194" spans="1:35" ht="15.75" customHeight="1">
      <c r="A194" s="20"/>
      <c r="B194" s="20"/>
      <c r="C194" s="165"/>
      <c r="D194" s="20"/>
      <c r="E194" s="20"/>
      <c r="F194" s="180"/>
      <c r="G194" s="181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</row>
    <row r="195" spans="1:35" ht="15.75" customHeight="1">
      <c r="A195" s="20"/>
      <c r="B195" s="20"/>
      <c r="C195" s="165"/>
      <c r="D195" s="20"/>
      <c r="E195" s="20"/>
      <c r="F195" s="180"/>
      <c r="G195" s="181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</row>
    <row r="196" spans="1:35" ht="15.75" customHeight="1">
      <c r="A196" s="20"/>
      <c r="B196" s="20"/>
      <c r="C196" s="165"/>
      <c r="D196" s="20"/>
      <c r="E196" s="20"/>
      <c r="F196" s="180"/>
      <c r="G196" s="181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</row>
    <row r="197" spans="1:35" ht="15.75" customHeight="1">
      <c r="A197" s="20"/>
      <c r="B197" s="20"/>
      <c r="C197" s="165"/>
      <c r="D197" s="20"/>
      <c r="E197" s="20"/>
      <c r="F197" s="180"/>
      <c r="G197" s="181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</row>
    <row r="198" spans="1:35" ht="15.75" customHeight="1">
      <c r="A198" s="20"/>
      <c r="B198" s="20"/>
      <c r="C198" s="165"/>
      <c r="D198" s="20"/>
      <c r="E198" s="20"/>
      <c r="F198" s="180"/>
      <c r="G198" s="181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</row>
    <row r="199" spans="1:35" ht="15.75" customHeight="1">
      <c r="A199" s="20"/>
      <c r="B199" s="20"/>
      <c r="C199" s="165"/>
      <c r="D199" s="20"/>
      <c r="E199" s="20"/>
      <c r="F199" s="180"/>
      <c r="G199" s="181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</row>
    <row r="200" spans="1:35" ht="15.75" customHeight="1">
      <c r="A200" s="20"/>
      <c r="B200" s="20"/>
      <c r="C200" s="165"/>
      <c r="D200" s="20"/>
      <c r="E200" s="20"/>
      <c r="F200" s="180"/>
      <c r="G200" s="181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</row>
    <row r="201" spans="1:35" ht="15.75" customHeight="1">
      <c r="A201" s="20"/>
      <c r="B201" s="20"/>
      <c r="C201" s="165"/>
      <c r="D201" s="20"/>
      <c r="E201" s="20"/>
      <c r="F201" s="180"/>
      <c r="G201" s="181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</row>
    <row r="202" spans="1:35" ht="15.75" customHeight="1">
      <c r="A202" s="20"/>
      <c r="B202" s="20"/>
      <c r="C202" s="165"/>
      <c r="D202" s="20"/>
      <c r="E202" s="20"/>
      <c r="F202" s="180"/>
      <c r="G202" s="181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</row>
    <row r="203" spans="1:35" ht="15.75" customHeight="1">
      <c r="A203" s="20"/>
      <c r="B203" s="20"/>
      <c r="C203" s="165"/>
      <c r="D203" s="20"/>
      <c r="E203" s="20"/>
      <c r="F203" s="180"/>
      <c r="G203" s="181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</row>
    <row r="204" spans="1:35" ht="15.75" customHeight="1">
      <c r="A204" s="20"/>
      <c r="B204" s="20"/>
      <c r="C204" s="165"/>
      <c r="D204" s="20"/>
      <c r="E204" s="20"/>
      <c r="F204" s="180"/>
      <c r="G204" s="181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</row>
    <row r="205" spans="1:35" ht="15.75" customHeight="1">
      <c r="A205" s="20"/>
      <c r="B205" s="20"/>
      <c r="C205" s="165"/>
      <c r="D205" s="20"/>
      <c r="E205" s="20"/>
      <c r="F205" s="180"/>
      <c r="G205" s="181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</row>
    <row r="206" spans="1:35" ht="15.75" customHeight="1">
      <c r="A206" s="20"/>
      <c r="B206" s="20"/>
      <c r="C206" s="165"/>
      <c r="D206" s="20"/>
      <c r="E206" s="20"/>
      <c r="F206" s="180"/>
      <c r="G206" s="181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</row>
    <row r="207" spans="1:35" ht="15.75" customHeight="1">
      <c r="A207" s="20"/>
      <c r="B207" s="20"/>
      <c r="C207" s="165"/>
      <c r="D207" s="20"/>
      <c r="E207" s="20"/>
      <c r="F207" s="180"/>
      <c r="G207" s="181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</row>
    <row r="208" spans="1:35" ht="15.75" customHeight="1">
      <c r="A208" s="20"/>
      <c r="B208" s="20"/>
      <c r="C208" s="165"/>
      <c r="D208" s="20"/>
      <c r="E208" s="20"/>
      <c r="F208" s="180"/>
      <c r="G208" s="181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</row>
    <row r="209" spans="1:35" ht="15.75" customHeight="1">
      <c r="A209" s="20"/>
      <c r="B209" s="20"/>
      <c r="C209" s="165"/>
      <c r="D209" s="20"/>
      <c r="E209" s="20"/>
      <c r="F209" s="180"/>
      <c r="G209" s="181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</row>
    <row r="210" spans="1:35" ht="15.75" customHeight="1">
      <c r="A210" s="20"/>
      <c r="B210" s="20"/>
      <c r="C210" s="165"/>
      <c r="D210" s="20"/>
      <c r="E210" s="20"/>
      <c r="F210" s="180"/>
      <c r="G210" s="181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</row>
    <row r="211" spans="1:35" ht="15.75" customHeight="1">
      <c r="A211" s="20"/>
      <c r="B211" s="20"/>
      <c r="C211" s="165"/>
      <c r="D211" s="20"/>
      <c r="E211" s="20"/>
      <c r="F211" s="180"/>
      <c r="G211" s="181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</row>
    <row r="212" spans="1:35" ht="15.75" customHeight="1">
      <c r="A212" s="20"/>
      <c r="B212" s="20"/>
      <c r="C212" s="165"/>
      <c r="D212" s="20"/>
      <c r="E212" s="20"/>
      <c r="F212" s="180"/>
      <c r="G212" s="181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</row>
    <row r="213" spans="1:35" ht="15.75" customHeight="1">
      <c r="A213" s="20"/>
      <c r="B213" s="20"/>
      <c r="C213" s="165"/>
      <c r="D213" s="20"/>
      <c r="E213" s="20"/>
      <c r="F213" s="180"/>
      <c r="G213" s="181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</row>
    <row r="214" spans="1:35" ht="15.75" customHeight="1">
      <c r="A214" s="20"/>
      <c r="B214" s="20"/>
      <c r="C214" s="165"/>
      <c r="D214" s="20"/>
      <c r="E214" s="20"/>
      <c r="F214" s="180"/>
      <c r="G214" s="181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</row>
    <row r="215" spans="1:35" ht="15.75" customHeight="1">
      <c r="A215" s="20"/>
      <c r="B215" s="20"/>
      <c r="C215" s="165"/>
      <c r="D215" s="20"/>
      <c r="E215" s="20"/>
      <c r="F215" s="180"/>
      <c r="G215" s="181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</row>
    <row r="216" spans="1:35" ht="15.75" customHeight="1">
      <c r="A216" s="20"/>
      <c r="B216" s="20"/>
      <c r="C216" s="165"/>
      <c r="D216" s="20"/>
      <c r="E216" s="20"/>
      <c r="F216" s="180"/>
      <c r="G216" s="181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</row>
    <row r="217" spans="1:35" ht="15.75" customHeight="1">
      <c r="A217" s="20"/>
      <c r="B217" s="20"/>
      <c r="C217" s="165"/>
      <c r="D217" s="20"/>
      <c r="E217" s="20"/>
      <c r="F217" s="180"/>
      <c r="G217" s="181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</row>
    <row r="218" spans="1:35" ht="15.75" customHeight="1">
      <c r="A218" s="20"/>
      <c r="B218" s="20"/>
      <c r="C218" s="165"/>
      <c r="D218" s="20"/>
      <c r="E218" s="20"/>
      <c r="F218" s="180"/>
      <c r="G218" s="181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</row>
    <row r="219" spans="1:35" ht="15.75" customHeight="1">
      <c r="A219" s="20"/>
      <c r="B219" s="20"/>
      <c r="C219" s="165"/>
      <c r="D219" s="20"/>
      <c r="E219" s="20"/>
      <c r="F219" s="180"/>
      <c r="G219" s="181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</row>
    <row r="220" spans="1:35" ht="15.75" customHeight="1">
      <c r="A220" s="20"/>
      <c r="B220" s="20"/>
      <c r="C220" s="165"/>
      <c r="D220" s="20"/>
      <c r="E220" s="20"/>
      <c r="F220" s="180"/>
      <c r="G220" s="181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</row>
    <row r="221" spans="1:35" ht="15.75" customHeight="1">
      <c r="A221" s="20"/>
      <c r="B221" s="20"/>
      <c r="C221" s="165"/>
      <c r="D221" s="20"/>
      <c r="E221" s="20"/>
      <c r="F221" s="180"/>
      <c r="G221" s="181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</row>
    <row r="222" spans="1:35" ht="15.75" customHeight="1">
      <c r="A222" s="20"/>
      <c r="B222" s="20"/>
      <c r="C222" s="165"/>
      <c r="D222" s="20"/>
      <c r="E222" s="20"/>
      <c r="F222" s="180"/>
      <c r="G222" s="181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</row>
    <row r="223" spans="1:35" ht="15.75" customHeight="1">
      <c r="A223" s="20"/>
      <c r="B223" s="20"/>
      <c r="C223" s="165"/>
      <c r="D223" s="20"/>
      <c r="E223" s="20"/>
      <c r="F223" s="180"/>
      <c r="G223" s="181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</row>
    <row r="224" spans="1:35" ht="15.75" customHeight="1">
      <c r="A224" s="20"/>
      <c r="B224" s="20"/>
      <c r="C224" s="165"/>
      <c r="D224" s="20"/>
      <c r="E224" s="20"/>
      <c r="F224" s="180"/>
      <c r="G224" s="181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</row>
    <row r="225" spans="1:35" ht="15.75" customHeight="1">
      <c r="A225" s="20"/>
      <c r="B225" s="20"/>
      <c r="C225" s="165"/>
      <c r="D225" s="20"/>
      <c r="E225" s="20"/>
      <c r="F225" s="180"/>
      <c r="G225" s="181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</row>
    <row r="226" spans="1:35" ht="15.75" customHeight="1">
      <c r="A226" s="20"/>
      <c r="B226" s="20"/>
      <c r="C226" s="165"/>
      <c r="D226" s="20"/>
      <c r="E226" s="20"/>
      <c r="F226" s="180"/>
      <c r="G226" s="181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</row>
    <row r="227" spans="1:35" ht="15.75" customHeight="1">
      <c r="A227" s="20"/>
      <c r="B227" s="20"/>
      <c r="C227" s="165"/>
      <c r="D227" s="20"/>
      <c r="E227" s="20"/>
      <c r="F227" s="180"/>
      <c r="G227" s="181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</row>
    <row r="228" spans="1:35" ht="15.75" customHeight="1">
      <c r="A228" s="20"/>
      <c r="B228" s="20"/>
      <c r="C228" s="165"/>
      <c r="D228" s="20"/>
      <c r="E228" s="20"/>
      <c r="F228" s="180"/>
      <c r="G228" s="181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</row>
    <row r="229" spans="1:35" ht="15.75" customHeight="1">
      <c r="A229" s="20"/>
      <c r="B229" s="20"/>
      <c r="C229" s="165"/>
      <c r="D229" s="20"/>
      <c r="E229" s="20"/>
      <c r="F229" s="180"/>
      <c r="G229" s="181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</row>
    <row r="230" spans="1:35" ht="15.75" customHeight="1">
      <c r="A230" s="20"/>
      <c r="B230" s="20"/>
      <c r="C230" s="165"/>
      <c r="D230" s="20"/>
      <c r="E230" s="20"/>
      <c r="F230" s="180"/>
      <c r="G230" s="181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</row>
    <row r="231" spans="1:35" ht="15.75" customHeight="1">
      <c r="A231" s="20"/>
      <c r="B231" s="20"/>
      <c r="C231" s="165"/>
      <c r="D231" s="20"/>
      <c r="E231" s="20"/>
      <c r="F231" s="180"/>
      <c r="G231" s="181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</row>
    <row r="232" spans="1:35" ht="15.75" customHeight="1">
      <c r="A232" s="20"/>
      <c r="B232" s="20"/>
      <c r="C232" s="165"/>
      <c r="D232" s="20"/>
      <c r="E232" s="20"/>
      <c r="F232" s="180"/>
      <c r="G232" s="181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</row>
    <row r="233" spans="1:35" ht="15.75" customHeight="1">
      <c r="A233" s="20"/>
      <c r="B233" s="20"/>
      <c r="C233" s="165"/>
      <c r="D233" s="20"/>
      <c r="E233" s="20"/>
      <c r="F233" s="180"/>
      <c r="G233" s="181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</row>
    <row r="234" spans="1:35" ht="15.75" customHeight="1">
      <c r="A234" s="20"/>
      <c r="B234" s="20"/>
      <c r="C234" s="165"/>
      <c r="D234" s="20"/>
      <c r="E234" s="20"/>
      <c r="F234" s="180"/>
      <c r="G234" s="181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</row>
    <row r="235" spans="1:35" ht="15.75" customHeight="1">
      <c r="A235" s="20"/>
      <c r="B235" s="20"/>
      <c r="C235" s="165"/>
      <c r="D235" s="20"/>
      <c r="E235" s="20"/>
      <c r="F235" s="180"/>
      <c r="G235" s="181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</row>
    <row r="236" spans="1:35" ht="15.75" customHeight="1">
      <c r="A236" s="20"/>
      <c r="B236" s="20"/>
      <c r="C236" s="165"/>
      <c r="D236" s="20"/>
      <c r="E236" s="20"/>
      <c r="F236" s="180"/>
      <c r="G236" s="181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</row>
    <row r="237" spans="1:35" ht="15.75" customHeight="1">
      <c r="A237" s="20"/>
      <c r="B237" s="20"/>
      <c r="C237" s="165"/>
      <c r="D237" s="20"/>
      <c r="E237" s="20"/>
      <c r="F237" s="180"/>
      <c r="G237" s="181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</row>
    <row r="238" spans="1:35" ht="15.75" customHeight="1">
      <c r="A238" s="20"/>
      <c r="B238" s="20"/>
      <c r="C238" s="165"/>
      <c r="D238" s="20"/>
      <c r="E238" s="20"/>
      <c r="F238" s="180"/>
      <c r="G238" s="181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</row>
    <row r="239" spans="1:35" ht="15.75" customHeight="1">
      <c r="A239" s="20"/>
      <c r="B239" s="20"/>
      <c r="C239" s="165"/>
      <c r="D239" s="20"/>
      <c r="E239" s="20"/>
      <c r="F239" s="180"/>
      <c r="G239" s="181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</row>
    <row r="240" spans="1:35" ht="15.75" customHeight="1">
      <c r="A240" s="20"/>
      <c r="B240" s="20"/>
      <c r="C240" s="165"/>
      <c r="D240" s="20"/>
      <c r="E240" s="20"/>
      <c r="F240" s="180"/>
      <c r="G240" s="181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</row>
    <row r="241" spans="1:35" ht="15.75" customHeight="1">
      <c r="A241" s="20"/>
      <c r="B241" s="20"/>
      <c r="C241" s="165"/>
      <c r="D241" s="20"/>
      <c r="E241" s="20"/>
      <c r="F241" s="180"/>
      <c r="G241" s="181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</row>
    <row r="242" spans="1:35" ht="15.75" customHeight="1">
      <c r="A242" s="20"/>
      <c r="B242" s="20"/>
      <c r="C242" s="165"/>
      <c r="D242" s="20"/>
      <c r="E242" s="20"/>
      <c r="F242" s="180"/>
      <c r="G242" s="181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</row>
    <row r="243" spans="1:35" ht="15.75" customHeight="1">
      <c r="A243" s="20"/>
      <c r="B243" s="20"/>
      <c r="C243" s="165"/>
      <c r="D243" s="20"/>
      <c r="E243" s="20"/>
      <c r="F243" s="180"/>
      <c r="G243" s="181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</row>
    <row r="244" spans="1:35" ht="15.75" customHeight="1">
      <c r="A244" s="20"/>
      <c r="B244" s="20"/>
      <c r="C244" s="165"/>
      <c r="D244" s="20"/>
      <c r="E244" s="20"/>
      <c r="F244" s="180"/>
      <c r="G244" s="181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</row>
    <row r="245" spans="1:35" ht="15.75" customHeight="1">
      <c r="A245" s="20"/>
      <c r="B245" s="20"/>
      <c r="C245" s="165"/>
      <c r="D245" s="20"/>
      <c r="E245" s="20"/>
      <c r="F245" s="180"/>
      <c r="G245" s="181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</row>
    <row r="246" spans="1:35" ht="15.75" customHeight="1">
      <c r="A246" s="20"/>
      <c r="B246" s="20"/>
      <c r="C246" s="165"/>
      <c r="D246" s="20"/>
      <c r="E246" s="20"/>
      <c r="F246" s="180"/>
      <c r="G246" s="181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</row>
    <row r="247" spans="1:35" ht="15.75" customHeight="1">
      <c r="A247" s="20"/>
      <c r="B247" s="20"/>
      <c r="C247" s="165"/>
      <c r="D247" s="20"/>
      <c r="E247" s="20"/>
      <c r="F247" s="180"/>
      <c r="G247" s="181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</row>
    <row r="248" spans="1:35" ht="15.75" customHeight="1">
      <c r="A248" s="20"/>
      <c r="B248" s="20"/>
      <c r="C248" s="165"/>
      <c r="D248" s="20"/>
      <c r="E248" s="20"/>
      <c r="F248" s="180"/>
      <c r="G248" s="181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</row>
    <row r="249" spans="1:35" ht="15.75" customHeight="1">
      <c r="A249" s="20"/>
      <c r="B249" s="20"/>
      <c r="C249" s="165"/>
      <c r="D249" s="20"/>
      <c r="E249" s="20"/>
      <c r="F249" s="180"/>
      <c r="G249" s="181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</row>
    <row r="250" spans="1:35" ht="15.75" customHeight="1">
      <c r="A250" s="20"/>
      <c r="B250" s="20"/>
      <c r="C250" s="165"/>
      <c r="D250" s="20"/>
      <c r="E250" s="20"/>
      <c r="F250" s="180"/>
      <c r="G250" s="181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</row>
    <row r="251" spans="1:35" ht="15.75" customHeight="1">
      <c r="A251" s="20"/>
      <c r="B251" s="20"/>
      <c r="C251" s="165"/>
      <c r="D251" s="20"/>
      <c r="E251" s="20"/>
      <c r="F251" s="180"/>
      <c r="G251" s="181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</row>
    <row r="252" spans="1:35" ht="15.75" customHeight="1">
      <c r="A252" s="20"/>
      <c r="B252" s="20"/>
      <c r="C252" s="165"/>
      <c r="D252" s="20"/>
      <c r="E252" s="20"/>
      <c r="F252" s="180"/>
      <c r="G252" s="181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</row>
    <row r="253" spans="1:35" ht="15.75" customHeight="1">
      <c r="A253" s="20"/>
      <c r="B253" s="20"/>
      <c r="C253" s="165"/>
      <c r="D253" s="20"/>
      <c r="E253" s="20"/>
      <c r="F253" s="180"/>
      <c r="G253" s="181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</row>
    <row r="254" spans="1:35" ht="15.75" customHeight="1">
      <c r="A254" s="20"/>
      <c r="B254" s="20"/>
      <c r="C254" s="165"/>
      <c r="D254" s="20"/>
      <c r="E254" s="20"/>
      <c r="F254" s="180"/>
      <c r="G254" s="181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</row>
    <row r="255" spans="1:35" ht="15.75" customHeight="1">
      <c r="A255" s="20"/>
      <c r="B255" s="20"/>
      <c r="C255" s="165"/>
      <c r="D255" s="20"/>
      <c r="E255" s="20"/>
      <c r="F255" s="180"/>
      <c r="G255" s="181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</row>
    <row r="256" spans="1:35" ht="15.75" customHeight="1">
      <c r="A256" s="20"/>
      <c r="B256" s="20"/>
      <c r="C256" s="165"/>
      <c r="D256" s="20"/>
      <c r="E256" s="20"/>
      <c r="F256" s="180"/>
      <c r="G256" s="181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</row>
    <row r="257" spans="1:35" ht="15.75" customHeight="1">
      <c r="A257" s="20"/>
      <c r="B257" s="20"/>
      <c r="C257" s="165"/>
      <c r="D257" s="20"/>
      <c r="E257" s="20"/>
      <c r="F257" s="180"/>
      <c r="G257" s="181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</row>
    <row r="258" spans="1:35" ht="15.75" customHeight="1">
      <c r="A258" s="20"/>
      <c r="B258" s="20"/>
      <c r="C258" s="165"/>
      <c r="D258" s="20"/>
      <c r="E258" s="20"/>
      <c r="F258" s="180"/>
      <c r="G258" s="181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</row>
    <row r="259" spans="1:35" ht="15.75" customHeight="1">
      <c r="A259" s="20"/>
      <c r="B259" s="20"/>
      <c r="C259" s="165"/>
      <c r="D259" s="20"/>
      <c r="E259" s="20"/>
      <c r="F259" s="180"/>
      <c r="G259" s="181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</row>
    <row r="260" spans="1:35" ht="15.75" customHeight="1">
      <c r="A260" s="20"/>
      <c r="B260" s="20"/>
      <c r="C260" s="165"/>
      <c r="D260" s="20"/>
      <c r="E260" s="20"/>
      <c r="F260" s="180"/>
      <c r="G260" s="181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</row>
    <row r="261" spans="1:35" ht="15.75" customHeight="1">
      <c r="A261" s="20"/>
      <c r="B261" s="20"/>
      <c r="C261" s="165"/>
      <c r="D261" s="20"/>
      <c r="E261" s="20"/>
      <c r="F261" s="180"/>
      <c r="G261" s="181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</row>
    <row r="262" spans="1:35" ht="15.75" customHeight="1">
      <c r="A262" s="20"/>
      <c r="B262" s="20"/>
      <c r="C262" s="165"/>
      <c r="D262" s="20"/>
      <c r="E262" s="20"/>
      <c r="F262" s="180"/>
      <c r="G262" s="181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</row>
    <row r="263" spans="1:35" ht="15.75" customHeight="1">
      <c r="A263" s="20"/>
      <c r="B263" s="20"/>
      <c r="C263" s="165"/>
      <c r="D263" s="20"/>
      <c r="E263" s="20"/>
      <c r="F263" s="180"/>
      <c r="G263" s="181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</row>
    <row r="264" spans="1:35" ht="15.75" customHeight="1">
      <c r="A264" s="20"/>
      <c r="B264" s="20"/>
      <c r="C264" s="165"/>
      <c r="D264" s="20"/>
      <c r="E264" s="20"/>
      <c r="F264" s="180"/>
      <c r="G264" s="181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</row>
    <row r="265" spans="1:35" ht="15.75" customHeight="1">
      <c r="A265" s="20"/>
      <c r="B265" s="20"/>
      <c r="C265" s="165"/>
      <c r="D265" s="20"/>
      <c r="E265" s="20"/>
      <c r="F265" s="180"/>
      <c r="G265" s="181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</row>
    <row r="266" spans="1:35" ht="15.75" customHeight="1">
      <c r="A266" s="20"/>
      <c r="B266" s="20"/>
      <c r="C266" s="165"/>
      <c r="D266" s="20"/>
      <c r="E266" s="20"/>
      <c r="F266" s="180"/>
      <c r="G266" s="181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</row>
    <row r="267" spans="1:35" ht="15.75" customHeight="1">
      <c r="A267" s="20"/>
      <c r="B267" s="20"/>
      <c r="C267" s="165"/>
      <c r="D267" s="20"/>
      <c r="E267" s="20"/>
      <c r="F267" s="180"/>
      <c r="G267" s="181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</row>
    <row r="268" spans="1:35" ht="15.75" customHeight="1">
      <c r="A268" s="20"/>
      <c r="B268" s="20"/>
      <c r="C268" s="165"/>
      <c r="D268" s="20"/>
      <c r="E268" s="20"/>
      <c r="F268" s="180"/>
      <c r="G268" s="181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</row>
    <row r="269" spans="1:35" ht="15.75" customHeight="1">
      <c r="A269" s="20"/>
      <c r="B269" s="20"/>
      <c r="C269" s="165"/>
      <c r="D269" s="20"/>
      <c r="E269" s="20"/>
      <c r="F269" s="180"/>
      <c r="G269" s="181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</row>
    <row r="270" spans="1:35" ht="15.75" customHeight="1">
      <c r="A270" s="20"/>
      <c r="B270" s="20"/>
      <c r="C270" s="165"/>
      <c r="D270" s="20"/>
      <c r="E270" s="20"/>
      <c r="F270" s="180"/>
      <c r="G270" s="181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</row>
    <row r="271" spans="1:35" ht="15.75" customHeight="1">
      <c r="A271" s="20"/>
      <c r="B271" s="20"/>
      <c r="C271" s="165"/>
      <c r="D271" s="20"/>
      <c r="E271" s="20"/>
      <c r="F271" s="180"/>
      <c r="G271" s="181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</row>
    <row r="272" spans="1:35" ht="15.75" customHeight="1">
      <c r="A272" s="20"/>
      <c r="B272" s="20"/>
      <c r="C272" s="165"/>
      <c r="D272" s="20"/>
      <c r="E272" s="20"/>
      <c r="F272" s="180"/>
      <c r="G272" s="181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</row>
    <row r="273" spans="1:35" ht="15.75" customHeight="1">
      <c r="A273" s="20"/>
      <c r="B273" s="20"/>
      <c r="C273" s="165"/>
      <c r="D273" s="20"/>
      <c r="E273" s="20"/>
      <c r="F273" s="180"/>
      <c r="G273" s="181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</row>
    <row r="274" spans="1:35" ht="15.75" customHeight="1">
      <c r="A274" s="20"/>
      <c r="B274" s="20"/>
      <c r="C274" s="165"/>
      <c r="D274" s="20"/>
      <c r="E274" s="20"/>
      <c r="F274" s="180"/>
      <c r="G274" s="181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</row>
    <row r="275" spans="1:35" ht="15.75" customHeight="1">
      <c r="A275" s="20"/>
      <c r="B275" s="20"/>
      <c r="C275" s="165"/>
      <c r="D275" s="20"/>
      <c r="E275" s="20"/>
      <c r="F275" s="180"/>
      <c r="G275" s="181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</row>
    <row r="276" spans="1:35" ht="15.75" customHeight="1">
      <c r="A276" s="20"/>
      <c r="B276" s="20"/>
      <c r="C276" s="165"/>
      <c r="D276" s="20"/>
      <c r="E276" s="20"/>
      <c r="F276" s="180"/>
      <c r="G276" s="181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</row>
    <row r="277" spans="1:35" ht="15.75" customHeight="1">
      <c r="A277" s="20"/>
      <c r="B277" s="20"/>
      <c r="C277" s="165"/>
      <c r="D277" s="20"/>
      <c r="E277" s="20"/>
      <c r="F277" s="180"/>
      <c r="G277" s="181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</row>
    <row r="278" spans="1:35" ht="15.75" customHeight="1">
      <c r="A278" s="20"/>
      <c r="B278" s="20"/>
      <c r="C278" s="165"/>
      <c r="D278" s="20"/>
      <c r="E278" s="20"/>
      <c r="F278" s="180"/>
      <c r="G278" s="181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</row>
    <row r="279" spans="1:35" ht="15.75" customHeight="1">
      <c r="A279" s="20"/>
      <c r="B279" s="20"/>
      <c r="C279" s="165"/>
      <c r="D279" s="20"/>
      <c r="E279" s="20"/>
      <c r="F279" s="180"/>
      <c r="G279" s="181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</row>
    <row r="280" spans="1:35" ht="15.75" customHeight="1">
      <c r="A280" s="20"/>
      <c r="B280" s="20"/>
      <c r="C280" s="165"/>
      <c r="D280" s="20"/>
      <c r="E280" s="20"/>
      <c r="F280" s="180"/>
      <c r="G280" s="181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</row>
    <row r="281" spans="1:35" ht="15.75" customHeight="1">
      <c r="A281" s="20"/>
      <c r="B281" s="20"/>
      <c r="C281" s="165"/>
      <c r="D281" s="20"/>
      <c r="E281" s="20"/>
      <c r="F281" s="180"/>
      <c r="G281" s="181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</row>
    <row r="282" spans="1:35" ht="15.75" customHeight="1">
      <c r="A282" s="20"/>
      <c r="B282" s="20"/>
      <c r="C282" s="165"/>
      <c r="D282" s="20"/>
      <c r="E282" s="20"/>
      <c r="F282" s="180"/>
      <c r="G282" s="181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</row>
    <row r="283" spans="1:35" ht="15.75" customHeight="1">
      <c r="A283" s="20"/>
      <c r="B283" s="20"/>
      <c r="C283" s="165"/>
      <c r="D283" s="20"/>
      <c r="E283" s="20"/>
      <c r="F283" s="180"/>
      <c r="G283" s="181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</row>
    <row r="284" spans="1:35" ht="15.75" customHeight="1">
      <c r="A284" s="20"/>
      <c r="B284" s="20"/>
      <c r="C284" s="165"/>
      <c r="D284" s="20"/>
      <c r="E284" s="20"/>
      <c r="F284" s="180"/>
      <c r="G284" s="181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</row>
    <row r="285" spans="1:35" ht="15.75" customHeight="1">
      <c r="A285" s="20"/>
      <c r="B285" s="20"/>
      <c r="C285" s="165"/>
      <c r="D285" s="20"/>
      <c r="E285" s="20"/>
      <c r="F285" s="180"/>
      <c r="G285" s="181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</row>
    <row r="286" spans="1:35" ht="15.75" customHeight="1">
      <c r="A286" s="20"/>
      <c r="B286" s="20"/>
      <c r="C286" s="165"/>
      <c r="D286" s="20"/>
      <c r="E286" s="20"/>
      <c r="F286" s="180"/>
      <c r="G286" s="181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</row>
    <row r="287" spans="1:35" ht="15.75" customHeight="1">
      <c r="A287" s="20"/>
      <c r="B287" s="20"/>
      <c r="C287" s="165"/>
      <c r="D287" s="20"/>
      <c r="E287" s="20"/>
      <c r="F287" s="180"/>
      <c r="G287" s="181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</row>
    <row r="288" spans="1:35" ht="15.75" customHeight="1">
      <c r="A288" s="20"/>
      <c r="B288" s="20"/>
      <c r="C288" s="165"/>
      <c r="D288" s="20"/>
      <c r="E288" s="20"/>
      <c r="F288" s="180"/>
      <c r="G288" s="181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</row>
    <row r="289" spans="1:35" ht="15.75" customHeight="1">
      <c r="A289" s="20"/>
      <c r="B289" s="20"/>
      <c r="C289" s="165"/>
      <c r="D289" s="20"/>
      <c r="E289" s="20"/>
      <c r="F289" s="180"/>
      <c r="G289" s="181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</row>
    <row r="290" spans="1:35" ht="15.75" customHeight="1">
      <c r="A290" s="20"/>
      <c r="B290" s="20"/>
      <c r="C290" s="165"/>
      <c r="D290" s="20"/>
      <c r="E290" s="20"/>
      <c r="F290" s="180"/>
      <c r="G290" s="181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</row>
    <row r="291" spans="1:35" ht="15.75" customHeight="1">
      <c r="A291" s="20"/>
      <c r="B291" s="20"/>
      <c r="C291" s="165"/>
      <c r="D291" s="20"/>
      <c r="E291" s="20"/>
      <c r="F291" s="180"/>
      <c r="G291" s="181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</row>
    <row r="292" spans="1:35" ht="15.75" customHeight="1">
      <c r="A292" s="20"/>
      <c r="B292" s="20"/>
      <c r="C292" s="165"/>
      <c r="D292" s="20"/>
      <c r="E292" s="20"/>
      <c r="F292" s="180"/>
      <c r="G292" s="181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</row>
    <row r="293" spans="1:35" ht="15.75" customHeight="1">
      <c r="A293" s="20"/>
      <c r="B293" s="20"/>
      <c r="C293" s="165"/>
      <c r="D293" s="20"/>
      <c r="E293" s="20"/>
      <c r="F293" s="180"/>
      <c r="G293" s="181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</row>
    <row r="294" spans="1:35" ht="15.75" customHeight="1">
      <c r="A294" s="20"/>
      <c r="B294" s="20"/>
      <c r="C294" s="165"/>
      <c r="D294" s="20"/>
      <c r="E294" s="20"/>
      <c r="F294" s="180"/>
      <c r="G294" s="181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</row>
    <row r="295" spans="1:35" ht="15.75" customHeight="1">
      <c r="A295" s="20"/>
      <c r="B295" s="20"/>
      <c r="C295" s="165"/>
      <c r="D295" s="20"/>
      <c r="E295" s="20"/>
      <c r="F295" s="180"/>
      <c r="G295" s="181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</row>
    <row r="296" spans="1:35" ht="15.75" customHeight="1">
      <c r="A296" s="20"/>
      <c r="B296" s="20"/>
      <c r="C296" s="165"/>
      <c r="D296" s="20"/>
      <c r="E296" s="20"/>
      <c r="F296" s="180"/>
      <c r="G296" s="181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</row>
    <row r="297" spans="1:35" ht="15.75" customHeight="1">
      <c r="A297" s="20"/>
      <c r="B297" s="20"/>
      <c r="C297" s="165"/>
      <c r="D297" s="20"/>
      <c r="E297" s="20"/>
      <c r="F297" s="180"/>
      <c r="G297" s="181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</row>
    <row r="298" spans="1:35" ht="15.75" customHeight="1">
      <c r="A298" s="20"/>
      <c r="B298" s="20"/>
      <c r="C298" s="165"/>
      <c r="D298" s="20"/>
      <c r="E298" s="20"/>
      <c r="F298" s="180"/>
      <c r="G298" s="181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</row>
    <row r="299" spans="1:35" ht="15.75" customHeight="1">
      <c r="A299" s="20"/>
      <c r="B299" s="20"/>
      <c r="C299" s="165"/>
      <c r="D299" s="20"/>
      <c r="E299" s="20"/>
      <c r="F299" s="180"/>
      <c r="G299" s="181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</row>
    <row r="300" spans="1:35" ht="15.75" customHeight="1">
      <c r="A300" s="20"/>
      <c r="B300" s="20"/>
      <c r="C300" s="165"/>
      <c r="D300" s="20"/>
      <c r="E300" s="20"/>
      <c r="F300" s="180"/>
      <c r="G300" s="181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</row>
    <row r="301" spans="1:35" ht="15.75" customHeight="1">
      <c r="A301" s="20"/>
      <c r="B301" s="20"/>
      <c r="C301" s="165"/>
      <c r="D301" s="20"/>
      <c r="E301" s="20"/>
      <c r="F301" s="180"/>
      <c r="G301" s="181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</row>
    <row r="302" spans="1:35" ht="15.75" customHeight="1">
      <c r="A302" s="20"/>
      <c r="B302" s="20"/>
      <c r="C302" s="165"/>
      <c r="D302" s="20"/>
      <c r="E302" s="20"/>
      <c r="F302" s="180"/>
      <c r="G302" s="181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</row>
    <row r="303" spans="1:35" ht="15.75" customHeight="1">
      <c r="A303" s="20"/>
      <c r="B303" s="20"/>
      <c r="C303" s="165"/>
      <c r="D303" s="20"/>
      <c r="E303" s="20"/>
      <c r="F303" s="180"/>
      <c r="G303" s="181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</row>
    <row r="304" spans="1:35" ht="15.75" customHeight="1">
      <c r="A304" s="20"/>
      <c r="B304" s="20"/>
      <c r="C304" s="165"/>
      <c r="D304" s="20"/>
      <c r="E304" s="20"/>
      <c r="F304" s="180"/>
      <c r="G304" s="181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</row>
    <row r="305" spans="1:35" ht="15.75" customHeight="1">
      <c r="A305" s="20"/>
      <c r="B305" s="20"/>
      <c r="C305" s="165"/>
      <c r="D305" s="20"/>
      <c r="E305" s="20"/>
      <c r="F305" s="180"/>
      <c r="G305" s="181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</row>
    <row r="306" spans="1:35" ht="15.75" customHeight="1">
      <c r="A306" s="20"/>
      <c r="B306" s="20"/>
      <c r="C306" s="165"/>
      <c r="D306" s="20"/>
      <c r="E306" s="20"/>
      <c r="F306" s="180"/>
      <c r="G306" s="181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</row>
    <row r="307" spans="1:35" ht="15.75" customHeight="1">
      <c r="A307" s="20"/>
      <c r="B307" s="20"/>
      <c r="C307" s="165"/>
      <c r="D307" s="20"/>
      <c r="E307" s="20"/>
      <c r="F307" s="180"/>
      <c r="G307" s="181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</row>
    <row r="308" spans="1:35" ht="15.75" customHeight="1">
      <c r="A308" s="20"/>
      <c r="B308" s="20"/>
      <c r="C308" s="165"/>
      <c r="D308" s="20"/>
      <c r="E308" s="20"/>
      <c r="F308" s="180"/>
      <c r="G308" s="181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</row>
    <row r="309" spans="1:35" ht="15.75" customHeight="1">
      <c r="A309" s="20"/>
      <c r="B309" s="20"/>
      <c r="C309" s="165"/>
      <c r="D309" s="20"/>
      <c r="E309" s="20"/>
      <c r="F309" s="180"/>
      <c r="G309" s="181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</row>
    <row r="310" spans="1:35" ht="15.75" customHeight="1">
      <c r="A310" s="20"/>
      <c r="B310" s="20"/>
      <c r="C310" s="165"/>
      <c r="D310" s="20"/>
      <c r="E310" s="20"/>
      <c r="F310" s="180"/>
      <c r="G310" s="181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</row>
    <row r="311" spans="1:35" ht="15.75" customHeight="1">
      <c r="A311" s="20"/>
      <c r="B311" s="20"/>
      <c r="C311" s="165"/>
      <c r="D311" s="20"/>
      <c r="E311" s="20"/>
      <c r="F311" s="180"/>
      <c r="G311" s="181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0"/>
    </row>
    <row r="312" spans="1:35" ht="15.75" customHeight="1">
      <c r="A312" s="20"/>
      <c r="B312" s="20"/>
      <c r="C312" s="165"/>
      <c r="D312" s="20"/>
      <c r="E312" s="20"/>
      <c r="F312" s="180"/>
      <c r="G312" s="181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0"/>
    </row>
    <row r="313" spans="1:35" ht="15.75" customHeight="1">
      <c r="A313" s="20"/>
      <c r="B313" s="20"/>
      <c r="C313" s="165"/>
      <c r="D313" s="20"/>
      <c r="E313" s="20"/>
      <c r="F313" s="180"/>
      <c r="G313" s="181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0"/>
    </row>
    <row r="314" spans="1:35" ht="15.75" customHeight="1">
      <c r="A314" s="20"/>
      <c r="B314" s="20"/>
      <c r="C314" s="165"/>
      <c r="D314" s="20"/>
      <c r="E314" s="20"/>
      <c r="F314" s="180"/>
      <c r="G314" s="181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</row>
    <row r="315" spans="1:35" ht="15.75" customHeight="1">
      <c r="A315" s="20"/>
      <c r="B315" s="20"/>
      <c r="C315" s="165"/>
      <c r="D315" s="20"/>
      <c r="E315" s="20"/>
      <c r="F315" s="180"/>
      <c r="G315" s="181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</row>
    <row r="316" spans="1:35" ht="15.75" customHeight="1">
      <c r="A316" s="20"/>
      <c r="B316" s="20"/>
      <c r="C316" s="165"/>
      <c r="D316" s="20"/>
      <c r="E316" s="20"/>
      <c r="F316" s="180"/>
      <c r="G316" s="181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</row>
    <row r="317" spans="1:35" ht="15.75" customHeight="1">
      <c r="A317" s="20"/>
      <c r="B317" s="20"/>
      <c r="C317" s="165"/>
      <c r="D317" s="20"/>
      <c r="E317" s="20"/>
      <c r="F317" s="180"/>
      <c r="G317" s="181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</row>
    <row r="318" spans="1:35" ht="15.75" customHeight="1">
      <c r="A318" s="20"/>
      <c r="B318" s="20"/>
      <c r="C318" s="165"/>
      <c r="D318" s="20"/>
      <c r="E318" s="20"/>
      <c r="F318" s="180"/>
      <c r="G318" s="181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</row>
    <row r="319" spans="1:35" ht="15.75" customHeight="1">
      <c r="A319" s="20"/>
      <c r="B319" s="20"/>
      <c r="C319" s="165"/>
      <c r="D319" s="20"/>
      <c r="E319" s="20"/>
      <c r="F319" s="180"/>
      <c r="G319" s="181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0"/>
    </row>
    <row r="320" spans="1:35" ht="15.75" customHeight="1">
      <c r="A320" s="20"/>
      <c r="B320" s="20"/>
      <c r="C320" s="165"/>
      <c r="D320" s="20"/>
      <c r="E320" s="20"/>
      <c r="F320" s="180"/>
      <c r="G320" s="181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</row>
    <row r="321" spans="1:35" ht="15.75" customHeight="1">
      <c r="A321" s="20"/>
      <c r="B321" s="20"/>
      <c r="C321" s="165"/>
      <c r="D321" s="20"/>
      <c r="E321" s="20"/>
      <c r="F321" s="180"/>
      <c r="G321" s="181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</row>
    <row r="322" spans="1:35" ht="15.75" customHeight="1">
      <c r="A322" s="20"/>
      <c r="B322" s="20"/>
      <c r="C322" s="165"/>
      <c r="D322" s="20"/>
      <c r="E322" s="20"/>
      <c r="F322" s="180"/>
      <c r="G322" s="181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</row>
    <row r="323" spans="1:35" ht="15.75" customHeight="1">
      <c r="A323" s="20"/>
      <c r="B323" s="20"/>
      <c r="C323" s="165"/>
      <c r="D323" s="20"/>
      <c r="E323" s="20"/>
      <c r="F323" s="180"/>
      <c r="G323" s="181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</row>
    <row r="324" spans="1:35" ht="15.75" customHeight="1">
      <c r="A324" s="20"/>
      <c r="B324" s="20"/>
      <c r="C324" s="165"/>
      <c r="D324" s="20"/>
      <c r="E324" s="20"/>
      <c r="F324" s="180"/>
      <c r="G324" s="181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</row>
    <row r="325" spans="1:35" ht="15.75" customHeight="1">
      <c r="A325" s="20"/>
      <c r="B325" s="20"/>
      <c r="C325" s="165"/>
      <c r="D325" s="20"/>
      <c r="E325" s="20"/>
      <c r="F325" s="180"/>
      <c r="G325" s="181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</row>
    <row r="326" spans="1:35" ht="15.75" customHeight="1">
      <c r="A326" s="20"/>
      <c r="B326" s="20"/>
      <c r="C326" s="165"/>
      <c r="D326" s="20"/>
      <c r="E326" s="20"/>
      <c r="F326" s="180"/>
      <c r="G326" s="181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</row>
    <row r="327" spans="1:35" ht="15.75" customHeight="1">
      <c r="A327" s="20"/>
      <c r="B327" s="20"/>
      <c r="C327" s="165"/>
      <c r="D327" s="20"/>
      <c r="E327" s="20"/>
      <c r="F327" s="180"/>
      <c r="G327" s="181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</row>
    <row r="328" spans="1:35" ht="15.75" customHeight="1">
      <c r="A328" s="20"/>
      <c r="B328" s="20"/>
      <c r="C328" s="165"/>
      <c r="D328" s="20"/>
      <c r="E328" s="20"/>
      <c r="F328" s="180"/>
      <c r="G328" s="181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</row>
    <row r="329" spans="1:35" ht="15.75" customHeight="1">
      <c r="A329" s="20"/>
      <c r="B329" s="20"/>
      <c r="C329" s="165"/>
      <c r="D329" s="20"/>
      <c r="E329" s="20"/>
      <c r="F329" s="180"/>
      <c r="G329" s="181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</row>
    <row r="330" spans="1:35" ht="15.75" customHeight="1">
      <c r="A330" s="20"/>
      <c r="B330" s="20"/>
      <c r="C330" s="165"/>
      <c r="D330" s="20"/>
      <c r="E330" s="20"/>
      <c r="F330" s="180"/>
      <c r="G330" s="181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</row>
    <row r="331" spans="1:35" ht="15.75" customHeight="1">
      <c r="A331" s="20"/>
      <c r="B331" s="20"/>
      <c r="C331" s="165"/>
      <c r="D331" s="20"/>
      <c r="E331" s="20"/>
      <c r="F331" s="180"/>
      <c r="G331" s="181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</row>
    <row r="332" spans="1:35" ht="15.75" customHeight="1">
      <c r="A332" s="20"/>
      <c r="B332" s="20"/>
      <c r="C332" s="165"/>
      <c r="D332" s="20"/>
      <c r="E332" s="20"/>
      <c r="F332" s="180"/>
      <c r="G332" s="181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</row>
    <row r="333" spans="1:35" ht="15.75" customHeight="1">
      <c r="A333" s="20"/>
      <c r="B333" s="20"/>
      <c r="C333" s="165"/>
      <c r="D333" s="20"/>
      <c r="E333" s="20"/>
      <c r="F333" s="180"/>
      <c r="G333" s="181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</row>
    <row r="334" spans="1:35" ht="15.75" customHeight="1">
      <c r="A334" s="20"/>
      <c r="B334" s="20"/>
      <c r="C334" s="165"/>
      <c r="D334" s="20"/>
      <c r="E334" s="20"/>
      <c r="F334" s="180"/>
      <c r="G334" s="181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</row>
    <row r="335" spans="1:35" ht="15.75" customHeight="1">
      <c r="A335" s="20"/>
      <c r="B335" s="20"/>
      <c r="C335" s="165"/>
      <c r="D335" s="20"/>
      <c r="E335" s="20"/>
      <c r="F335" s="180"/>
      <c r="G335" s="181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</row>
    <row r="336" spans="1:35" ht="15.75" customHeight="1">
      <c r="A336" s="20"/>
      <c r="B336" s="20"/>
      <c r="C336" s="165"/>
      <c r="D336" s="20"/>
      <c r="E336" s="20"/>
      <c r="F336" s="180"/>
      <c r="G336" s="181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</row>
    <row r="337" spans="1:35" ht="15.75" customHeight="1">
      <c r="A337" s="20"/>
      <c r="B337" s="20"/>
      <c r="C337" s="165"/>
      <c r="D337" s="20"/>
      <c r="E337" s="20"/>
      <c r="F337" s="180"/>
      <c r="G337" s="181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</row>
    <row r="338" spans="1:35" ht="15.75" customHeight="1">
      <c r="A338" s="20"/>
      <c r="B338" s="20"/>
      <c r="C338" s="165"/>
      <c r="D338" s="20"/>
      <c r="E338" s="20"/>
      <c r="F338" s="180"/>
      <c r="G338" s="181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</row>
    <row r="339" spans="1:35" ht="15.75" customHeight="1">
      <c r="A339" s="20"/>
      <c r="B339" s="20"/>
      <c r="C339" s="165"/>
      <c r="D339" s="20"/>
      <c r="E339" s="20"/>
      <c r="F339" s="180"/>
      <c r="G339" s="181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</row>
    <row r="340" spans="1:35" ht="15.75" customHeight="1">
      <c r="A340" s="20"/>
      <c r="B340" s="20"/>
      <c r="C340" s="165"/>
      <c r="D340" s="20"/>
      <c r="E340" s="20"/>
      <c r="F340" s="180"/>
      <c r="G340" s="181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</row>
    <row r="341" spans="1:35" ht="15.75" customHeight="1">
      <c r="A341" s="20"/>
      <c r="B341" s="20"/>
      <c r="C341" s="165"/>
      <c r="D341" s="20"/>
      <c r="E341" s="20"/>
      <c r="F341" s="180"/>
      <c r="G341" s="181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</row>
    <row r="342" spans="1:35" ht="15.75" customHeight="1">
      <c r="A342" s="20"/>
      <c r="B342" s="20"/>
      <c r="C342" s="165"/>
      <c r="D342" s="20"/>
      <c r="E342" s="20"/>
      <c r="F342" s="180"/>
      <c r="G342" s="181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</row>
    <row r="343" spans="1:35" ht="15.75" customHeight="1">
      <c r="A343" s="20"/>
      <c r="B343" s="20"/>
      <c r="C343" s="165"/>
      <c r="D343" s="20"/>
      <c r="E343" s="20"/>
      <c r="F343" s="180"/>
      <c r="G343" s="181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</row>
    <row r="344" spans="1:35" ht="15.75" customHeight="1">
      <c r="A344" s="20"/>
      <c r="B344" s="20"/>
      <c r="C344" s="165"/>
      <c r="D344" s="20"/>
      <c r="E344" s="20"/>
      <c r="F344" s="180"/>
      <c r="G344" s="181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</row>
    <row r="345" spans="1:35" ht="15.75" customHeight="1">
      <c r="A345" s="20"/>
      <c r="B345" s="20"/>
      <c r="C345" s="165"/>
      <c r="D345" s="20"/>
      <c r="E345" s="20"/>
      <c r="F345" s="180"/>
      <c r="G345" s="181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</row>
    <row r="346" spans="1:35" ht="15.75" customHeight="1">
      <c r="A346" s="20"/>
      <c r="B346" s="20"/>
      <c r="C346" s="165"/>
      <c r="D346" s="20"/>
      <c r="E346" s="20"/>
      <c r="F346" s="180"/>
      <c r="G346" s="181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</row>
    <row r="347" spans="1:35" ht="15.75" customHeight="1">
      <c r="A347" s="20"/>
      <c r="B347" s="20"/>
      <c r="C347" s="165"/>
      <c r="D347" s="20"/>
      <c r="E347" s="20"/>
      <c r="F347" s="180"/>
      <c r="G347" s="181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</row>
    <row r="348" spans="1:35" ht="15.75" customHeight="1">
      <c r="A348" s="20"/>
      <c r="B348" s="20"/>
      <c r="C348" s="165"/>
      <c r="D348" s="20"/>
      <c r="E348" s="20"/>
      <c r="F348" s="180"/>
      <c r="G348" s="181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</row>
    <row r="349" spans="1:35" ht="15.75" customHeight="1">
      <c r="A349" s="20"/>
      <c r="B349" s="20"/>
      <c r="C349" s="165"/>
      <c r="D349" s="20"/>
      <c r="E349" s="20"/>
      <c r="F349" s="180"/>
      <c r="G349" s="181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</row>
    <row r="350" spans="1:35" ht="15.75" customHeight="1">
      <c r="A350" s="20"/>
      <c r="B350" s="20"/>
      <c r="C350" s="165"/>
      <c r="D350" s="20"/>
      <c r="E350" s="20"/>
      <c r="F350" s="180"/>
      <c r="G350" s="181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</row>
    <row r="351" spans="1:35" ht="15.75" customHeight="1">
      <c r="A351" s="20"/>
      <c r="B351" s="20"/>
      <c r="C351" s="165"/>
      <c r="D351" s="20"/>
      <c r="E351" s="20"/>
      <c r="F351" s="180"/>
      <c r="G351" s="181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</row>
    <row r="352" spans="1:35" ht="15.75" customHeight="1">
      <c r="A352" s="20"/>
      <c r="B352" s="20"/>
      <c r="C352" s="165"/>
      <c r="D352" s="20"/>
      <c r="E352" s="20"/>
      <c r="F352" s="180"/>
      <c r="G352" s="181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</row>
    <row r="353" spans="1:35" ht="15.75" customHeight="1">
      <c r="A353" s="20"/>
      <c r="B353" s="20"/>
      <c r="C353" s="165"/>
      <c r="D353" s="20"/>
      <c r="E353" s="20"/>
      <c r="F353" s="180"/>
      <c r="G353" s="181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</row>
    <row r="354" spans="1:35" ht="15.75" customHeight="1">
      <c r="A354" s="20"/>
      <c r="B354" s="20"/>
      <c r="C354" s="165"/>
      <c r="D354" s="20"/>
      <c r="E354" s="20"/>
      <c r="F354" s="180"/>
      <c r="G354" s="181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</row>
    <row r="355" spans="1:35" ht="15.75" customHeight="1">
      <c r="A355" s="20"/>
      <c r="B355" s="20"/>
      <c r="C355" s="165"/>
      <c r="D355" s="20"/>
      <c r="E355" s="20"/>
      <c r="F355" s="180"/>
      <c r="G355" s="181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</row>
    <row r="356" spans="1:35" ht="15.75" customHeight="1">
      <c r="A356" s="20"/>
      <c r="B356" s="20"/>
      <c r="C356" s="165"/>
      <c r="D356" s="20"/>
      <c r="E356" s="20"/>
      <c r="F356" s="180"/>
      <c r="G356" s="181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</row>
    <row r="357" spans="1:35" ht="15.75" customHeight="1">
      <c r="A357" s="20"/>
      <c r="B357" s="20"/>
      <c r="C357" s="165"/>
      <c r="D357" s="20"/>
      <c r="E357" s="20"/>
      <c r="F357" s="180"/>
      <c r="G357" s="181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</row>
    <row r="358" spans="1:35" ht="15.75" customHeight="1">
      <c r="A358" s="20"/>
      <c r="B358" s="20"/>
      <c r="C358" s="165"/>
      <c r="D358" s="20"/>
      <c r="E358" s="20"/>
      <c r="F358" s="180"/>
      <c r="G358" s="181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</row>
    <row r="359" spans="1:35" ht="15.75" customHeight="1">
      <c r="A359" s="20"/>
      <c r="B359" s="20"/>
      <c r="C359" s="165"/>
      <c r="D359" s="20"/>
      <c r="E359" s="20"/>
      <c r="F359" s="180"/>
      <c r="G359" s="181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</row>
    <row r="360" spans="1:35" ht="15.75" customHeight="1">
      <c r="A360" s="20"/>
      <c r="B360" s="20"/>
      <c r="C360" s="165"/>
      <c r="D360" s="20"/>
      <c r="E360" s="20"/>
      <c r="F360" s="180"/>
      <c r="G360" s="181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</row>
    <row r="361" spans="1:35" ht="15.75" customHeight="1">
      <c r="A361" s="20"/>
      <c r="B361" s="20"/>
      <c r="C361" s="165"/>
      <c r="D361" s="20"/>
      <c r="E361" s="20"/>
      <c r="F361" s="180"/>
      <c r="G361" s="181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</row>
    <row r="362" spans="1:35" ht="15.75" customHeight="1">
      <c r="A362" s="20"/>
      <c r="B362" s="20"/>
      <c r="C362" s="165"/>
      <c r="D362" s="20"/>
      <c r="E362" s="20"/>
      <c r="F362" s="180"/>
      <c r="G362" s="181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</row>
    <row r="363" spans="1:35" ht="15.75" customHeight="1">
      <c r="A363" s="20"/>
      <c r="B363" s="20"/>
      <c r="C363" s="165"/>
      <c r="D363" s="20"/>
      <c r="E363" s="20"/>
      <c r="F363" s="180"/>
      <c r="G363" s="181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</row>
    <row r="364" spans="1:35" ht="15.75" customHeight="1">
      <c r="A364" s="20"/>
      <c r="B364" s="20"/>
      <c r="C364" s="165"/>
      <c r="D364" s="20"/>
      <c r="E364" s="20"/>
      <c r="F364" s="180"/>
      <c r="G364" s="181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</row>
    <row r="365" spans="1:35" ht="15.75" customHeight="1">
      <c r="A365" s="20"/>
      <c r="B365" s="20"/>
      <c r="C365" s="165"/>
      <c r="D365" s="20"/>
      <c r="E365" s="20"/>
      <c r="F365" s="180"/>
      <c r="G365" s="181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</row>
    <row r="366" spans="1:35" ht="15.75" customHeight="1">
      <c r="A366" s="20"/>
      <c r="B366" s="20"/>
      <c r="C366" s="165"/>
      <c r="D366" s="20"/>
      <c r="E366" s="20"/>
      <c r="F366" s="180"/>
      <c r="G366" s="181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</row>
    <row r="367" spans="1:35" ht="15.75" customHeight="1">
      <c r="A367" s="20"/>
      <c r="B367" s="20"/>
      <c r="C367" s="165"/>
      <c r="D367" s="20"/>
      <c r="E367" s="20"/>
      <c r="F367" s="180"/>
      <c r="G367" s="181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</row>
    <row r="368" spans="1:35" ht="15.75" customHeight="1">
      <c r="A368" s="20"/>
      <c r="B368" s="20"/>
      <c r="C368" s="165"/>
      <c r="D368" s="20"/>
      <c r="E368" s="20"/>
      <c r="F368" s="180"/>
      <c r="G368" s="181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</row>
    <row r="369" spans="1:35" ht="15.75" customHeight="1">
      <c r="A369" s="20"/>
      <c r="B369" s="20"/>
      <c r="C369" s="165"/>
      <c r="D369" s="20"/>
      <c r="E369" s="20"/>
      <c r="F369" s="180"/>
      <c r="G369" s="181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</row>
    <row r="370" spans="1:35" ht="15.75" customHeight="1">
      <c r="A370" s="20"/>
      <c r="B370" s="20"/>
      <c r="C370" s="165"/>
      <c r="D370" s="20"/>
      <c r="E370" s="20"/>
      <c r="F370" s="180"/>
      <c r="G370" s="181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</row>
    <row r="371" spans="1:35" ht="15.75" customHeight="1">
      <c r="A371" s="20"/>
      <c r="B371" s="20"/>
      <c r="C371" s="165"/>
      <c r="D371" s="20"/>
      <c r="E371" s="20"/>
      <c r="F371" s="180"/>
      <c r="G371" s="181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</row>
    <row r="372" spans="1:35" ht="15.75" customHeight="1">
      <c r="A372" s="20"/>
      <c r="B372" s="20"/>
      <c r="C372" s="165"/>
      <c r="D372" s="20"/>
      <c r="E372" s="20"/>
      <c r="F372" s="180"/>
      <c r="G372" s="181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</row>
    <row r="373" spans="1:35" ht="15.75" customHeight="1">
      <c r="A373" s="20"/>
      <c r="B373" s="20"/>
      <c r="C373" s="165"/>
      <c r="D373" s="20"/>
      <c r="E373" s="20"/>
      <c r="F373" s="180"/>
      <c r="G373" s="181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</row>
    <row r="374" spans="1:35" ht="15.75" customHeight="1">
      <c r="A374" s="20"/>
      <c r="B374" s="20"/>
      <c r="C374" s="165"/>
      <c r="D374" s="20"/>
      <c r="E374" s="20"/>
      <c r="F374" s="180"/>
      <c r="G374" s="181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</row>
    <row r="375" spans="1:35" ht="15.75" customHeight="1">
      <c r="A375" s="20"/>
      <c r="B375" s="20"/>
      <c r="C375" s="165"/>
      <c r="D375" s="20"/>
      <c r="E375" s="20"/>
      <c r="F375" s="180"/>
      <c r="G375" s="181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</row>
    <row r="376" spans="1:35" ht="15.75" customHeight="1">
      <c r="A376" s="20"/>
      <c r="B376" s="20"/>
      <c r="C376" s="165"/>
      <c r="D376" s="20"/>
      <c r="E376" s="20"/>
      <c r="F376" s="180"/>
      <c r="G376" s="181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</row>
    <row r="377" spans="1:35" ht="15.75" customHeight="1">
      <c r="A377" s="20"/>
      <c r="B377" s="20"/>
      <c r="C377" s="165"/>
      <c r="D377" s="20"/>
      <c r="E377" s="20"/>
      <c r="F377" s="180"/>
      <c r="G377" s="181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</row>
    <row r="378" spans="1:35" ht="15.75" customHeight="1">
      <c r="A378" s="20"/>
      <c r="B378" s="20"/>
      <c r="C378" s="165"/>
      <c r="D378" s="20"/>
      <c r="E378" s="20"/>
      <c r="F378" s="180"/>
      <c r="G378" s="181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</row>
    <row r="379" spans="1:35" ht="15.75" customHeight="1">
      <c r="A379" s="20"/>
      <c r="B379" s="20"/>
      <c r="C379" s="165"/>
      <c r="D379" s="20"/>
      <c r="E379" s="20"/>
      <c r="F379" s="180"/>
      <c r="G379" s="181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</row>
    <row r="380" spans="1:35" ht="15.75" customHeight="1">
      <c r="A380" s="20"/>
      <c r="B380" s="20"/>
      <c r="C380" s="165"/>
      <c r="D380" s="20"/>
      <c r="E380" s="20"/>
      <c r="F380" s="180"/>
      <c r="G380" s="181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</row>
    <row r="381" spans="1:35" ht="15.75" customHeight="1">
      <c r="A381" s="20"/>
      <c r="B381" s="20"/>
      <c r="C381" s="165"/>
      <c r="D381" s="20"/>
      <c r="E381" s="20"/>
      <c r="F381" s="180"/>
      <c r="G381" s="181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</row>
    <row r="382" spans="1:35" ht="15.75" customHeight="1">
      <c r="A382" s="20"/>
      <c r="B382" s="20"/>
      <c r="C382" s="165"/>
      <c r="D382" s="20"/>
      <c r="E382" s="20"/>
      <c r="F382" s="180"/>
      <c r="G382" s="181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</row>
    <row r="383" spans="1:35" ht="15.75" customHeight="1">
      <c r="A383" s="20"/>
      <c r="B383" s="20"/>
      <c r="C383" s="165"/>
      <c r="D383" s="20"/>
      <c r="E383" s="20"/>
      <c r="F383" s="180"/>
      <c r="G383" s="181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</row>
    <row r="384" spans="1:35" ht="15.75" customHeight="1">
      <c r="A384" s="20"/>
      <c r="B384" s="20"/>
      <c r="C384" s="165"/>
      <c r="D384" s="20"/>
      <c r="E384" s="20"/>
      <c r="F384" s="180"/>
      <c r="G384" s="181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</row>
    <row r="385" spans="1:35" ht="15.75" customHeight="1">
      <c r="A385" s="20"/>
      <c r="B385" s="20"/>
      <c r="C385" s="165"/>
      <c r="D385" s="20"/>
      <c r="E385" s="20"/>
      <c r="F385" s="180"/>
      <c r="G385" s="181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</row>
    <row r="386" spans="1:35" ht="15.75" customHeight="1">
      <c r="A386" s="20"/>
      <c r="B386" s="20"/>
      <c r="C386" s="165"/>
      <c r="D386" s="20"/>
      <c r="E386" s="20"/>
      <c r="F386" s="180"/>
      <c r="G386" s="181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</row>
    <row r="387" spans="1:35" ht="15.75" customHeight="1">
      <c r="A387" s="20"/>
      <c r="B387" s="20"/>
      <c r="C387" s="165"/>
      <c r="D387" s="20"/>
      <c r="E387" s="20"/>
      <c r="F387" s="180"/>
      <c r="G387" s="181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</row>
    <row r="388" spans="1:35" ht="15.75" customHeight="1">
      <c r="A388" s="20"/>
      <c r="B388" s="20"/>
      <c r="C388" s="165"/>
      <c r="D388" s="20"/>
      <c r="E388" s="20"/>
      <c r="F388" s="180"/>
      <c r="G388" s="181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</row>
    <row r="389" spans="1:35" ht="15.75" customHeight="1">
      <c r="A389" s="20"/>
      <c r="B389" s="20"/>
      <c r="C389" s="165"/>
      <c r="D389" s="20"/>
      <c r="E389" s="20"/>
      <c r="F389" s="180"/>
      <c r="G389" s="181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</row>
    <row r="390" spans="1:35" ht="15.75" customHeight="1">
      <c r="A390" s="20"/>
      <c r="B390" s="20"/>
      <c r="C390" s="165"/>
      <c r="D390" s="20"/>
      <c r="E390" s="20"/>
      <c r="F390" s="180"/>
      <c r="G390" s="181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</row>
    <row r="391" spans="1:35" ht="15.75" customHeight="1">
      <c r="A391" s="20"/>
      <c r="B391" s="20"/>
      <c r="C391" s="165"/>
      <c r="D391" s="20"/>
      <c r="E391" s="20"/>
      <c r="F391" s="180"/>
      <c r="G391" s="181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</row>
    <row r="392" spans="1:35" ht="15.75" customHeight="1">
      <c r="A392" s="20"/>
      <c r="B392" s="20"/>
      <c r="C392" s="165"/>
      <c r="D392" s="20"/>
      <c r="E392" s="20"/>
      <c r="F392" s="180"/>
      <c r="G392" s="181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</row>
    <row r="393" spans="1:35" ht="15.75" customHeight="1">
      <c r="A393" s="20"/>
      <c r="B393" s="20"/>
      <c r="C393" s="165"/>
      <c r="D393" s="20"/>
      <c r="E393" s="20"/>
      <c r="F393" s="180"/>
      <c r="G393" s="181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</row>
    <row r="394" spans="1:35" ht="15.75" customHeight="1">
      <c r="A394" s="20"/>
      <c r="B394" s="20"/>
      <c r="C394" s="165"/>
      <c r="D394" s="20"/>
      <c r="E394" s="20"/>
      <c r="F394" s="180"/>
      <c r="G394" s="181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</row>
    <row r="395" spans="1:35" ht="15.75" customHeight="1">
      <c r="A395" s="20"/>
      <c r="B395" s="20"/>
      <c r="C395" s="165"/>
      <c r="D395" s="20"/>
      <c r="E395" s="20"/>
      <c r="F395" s="180"/>
      <c r="G395" s="181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</row>
    <row r="396" spans="1:35" ht="15.75" customHeight="1">
      <c r="A396" s="20"/>
      <c r="B396" s="20"/>
      <c r="C396" s="165"/>
      <c r="D396" s="20"/>
      <c r="E396" s="20"/>
      <c r="F396" s="180"/>
      <c r="G396" s="181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</row>
    <row r="397" spans="1:35" ht="15.75" customHeight="1">
      <c r="A397" s="20"/>
      <c r="B397" s="20"/>
      <c r="C397" s="165"/>
      <c r="D397" s="20"/>
      <c r="E397" s="20"/>
      <c r="F397" s="180"/>
      <c r="G397" s="181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</row>
    <row r="398" spans="1:35" ht="15.75" customHeight="1">
      <c r="A398" s="20"/>
      <c r="B398" s="20"/>
      <c r="C398" s="165"/>
      <c r="D398" s="20"/>
      <c r="E398" s="20"/>
      <c r="F398" s="180"/>
      <c r="G398" s="181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</row>
    <row r="399" spans="1:35" ht="15.75" customHeight="1">
      <c r="A399" s="20"/>
      <c r="B399" s="20"/>
      <c r="C399" s="165"/>
      <c r="D399" s="20"/>
      <c r="E399" s="20"/>
      <c r="F399" s="180"/>
      <c r="G399" s="181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</row>
    <row r="400" spans="1:35" ht="15.75" customHeight="1">
      <c r="A400" s="20"/>
      <c r="B400" s="20"/>
      <c r="C400" s="165"/>
      <c r="D400" s="20"/>
      <c r="E400" s="20"/>
      <c r="F400" s="180"/>
      <c r="G400" s="181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</row>
    <row r="401" spans="1:35" ht="15.75" customHeight="1">
      <c r="A401" s="20"/>
      <c r="B401" s="20"/>
      <c r="C401" s="165"/>
      <c r="D401" s="20"/>
      <c r="E401" s="20"/>
      <c r="F401" s="180"/>
      <c r="G401" s="181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</row>
    <row r="402" spans="1:35" ht="15.75" customHeight="1">
      <c r="A402" s="20"/>
      <c r="B402" s="20"/>
      <c r="C402" s="165"/>
      <c r="D402" s="20"/>
      <c r="E402" s="20"/>
      <c r="F402" s="180"/>
      <c r="G402" s="181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</row>
    <row r="403" spans="1:35" ht="15.75" customHeight="1">
      <c r="A403" s="20"/>
      <c r="B403" s="20"/>
      <c r="C403" s="165"/>
      <c r="D403" s="20"/>
      <c r="E403" s="20"/>
      <c r="F403" s="180"/>
      <c r="G403" s="181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</row>
    <row r="404" spans="1:35" ht="15.75" customHeight="1">
      <c r="A404" s="20"/>
      <c r="B404" s="20"/>
      <c r="C404" s="165"/>
      <c r="D404" s="20"/>
      <c r="E404" s="20"/>
      <c r="F404" s="180"/>
      <c r="G404" s="181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</row>
    <row r="405" spans="1:35" ht="15.75" customHeight="1">
      <c r="A405" s="20"/>
      <c r="B405" s="20"/>
      <c r="C405" s="165"/>
      <c r="D405" s="20"/>
      <c r="E405" s="20"/>
      <c r="F405" s="180"/>
      <c r="G405" s="181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</row>
    <row r="406" spans="1:35" ht="15.75" customHeight="1">
      <c r="A406" s="20"/>
      <c r="B406" s="20"/>
      <c r="C406" s="165"/>
      <c r="D406" s="20"/>
      <c r="E406" s="20"/>
      <c r="F406" s="180"/>
      <c r="G406" s="181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</row>
    <row r="407" spans="1:35" ht="15.75" customHeight="1">
      <c r="A407" s="20"/>
      <c r="B407" s="20"/>
      <c r="C407" s="165"/>
      <c r="D407" s="20"/>
      <c r="E407" s="20"/>
      <c r="F407" s="180"/>
      <c r="G407" s="181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</row>
    <row r="408" spans="1:35" ht="15.75" customHeight="1">
      <c r="A408" s="20"/>
      <c r="B408" s="20"/>
      <c r="C408" s="165"/>
      <c r="D408" s="20"/>
      <c r="E408" s="20"/>
      <c r="F408" s="180"/>
      <c r="G408" s="181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</row>
    <row r="409" spans="1:35" ht="15.75" customHeight="1">
      <c r="A409" s="20"/>
      <c r="B409" s="20"/>
      <c r="C409" s="165"/>
      <c r="D409" s="20"/>
      <c r="E409" s="20"/>
      <c r="F409" s="180"/>
      <c r="G409" s="181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</row>
    <row r="410" spans="1:35" ht="15.75" customHeight="1">
      <c r="A410" s="20"/>
      <c r="B410" s="20"/>
      <c r="C410" s="165"/>
      <c r="D410" s="20"/>
      <c r="E410" s="20"/>
      <c r="F410" s="180"/>
      <c r="G410" s="181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</row>
    <row r="411" spans="1:35" ht="15.75" customHeight="1">
      <c r="A411" s="20"/>
      <c r="B411" s="20"/>
      <c r="C411" s="165"/>
      <c r="D411" s="20"/>
      <c r="E411" s="20"/>
      <c r="F411" s="180"/>
      <c r="G411" s="181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</row>
    <row r="412" spans="1:35" ht="15.75" customHeight="1">
      <c r="A412" s="20"/>
      <c r="B412" s="20"/>
      <c r="C412" s="165"/>
      <c r="D412" s="20"/>
      <c r="E412" s="20"/>
      <c r="F412" s="180"/>
      <c r="G412" s="181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</row>
    <row r="413" spans="1:35" ht="15.75" customHeight="1">
      <c r="A413" s="20"/>
      <c r="B413" s="20"/>
      <c r="C413" s="165"/>
      <c r="D413" s="20"/>
      <c r="E413" s="20"/>
      <c r="F413" s="180"/>
      <c r="G413" s="181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</row>
    <row r="414" spans="1:35" ht="15.75" customHeight="1">
      <c r="A414" s="20"/>
      <c r="B414" s="20"/>
      <c r="C414" s="165"/>
      <c r="D414" s="20"/>
      <c r="E414" s="20"/>
      <c r="F414" s="180"/>
      <c r="G414" s="181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</row>
    <row r="415" spans="1:35" ht="15.75" customHeight="1">
      <c r="A415" s="20"/>
      <c r="B415" s="20"/>
      <c r="C415" s="165"/>
      <c r="D415" s="20"/>
      <c r="E415" s="20"/>
      <c r="F415" s="180"/>
      <c r="G415" s="181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</row>
    <row r="416" spans="1:35" ht="15.75" customHeight="1">
      <c r="A416" s="20"/>
      <c r="B416" s="20"/>
      <c r="C416" s="165"/>
      <c r="D416" s="20"/>
      <c r="E416" s="20"/>
      <c r="F416" s="180"/>
      <c r="G416" s="181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</row>
    <row r="417" spans="1:35" ht="15.75" customHeight="1">
      <c r="A417" s="20"/>
      <c r="B417" s="20"/>
      <c r="C417" s="165"/>
      <c r="D417" s="20"/>
      <c r="E417" s="20"/>
      <c r="F417" s="180"/>
      <c r="G417" s="181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</row>
    <row r="418" spans="1:35" ht="15.75" customHeight="1">
      <c r="A418" s="20"/>
      <c r="B418" s="20"/>
      <c r="C418" s="165"/>
      <c r="D418" s="20"/>
      <c r="E418" s="20"/>
      <c r="F418" s="180"/>
      <c r="G418" s="181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</row>
    <row r="419" spans="1:35" ht="15.75" customHeight="1">
      <c r="A419" s="20"/>
      <c r="B419" s="20"/>
      <c r="C419" s="165"/>
      <c r="D419" s="20"/>
      <c r="E419" s="20"/>
      <c r="F419" s="180"/>
      <c r="G419" s="181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</row>
    <row r="420" spans="1:35" ht="15.75" customHeight="1">
      <c r="A420" s="20"/>
      <c r="B420" s="20"/>
      <c r="C420" s="165"/>
      <c r="D420" s="20"/>
      <c r="E420" s="20"/>
      <c r="F420" s="180"/>
      <c r="G420" s="181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</row>
    <row r="421" spans="1:35" ht="15.75" customHeight="1">
      <c r="A421" s="20"/>
      <c r="B421" s="20"/>
      <c r="C421" s="165"/>
      <c r="D421" s="20"/>
      <c r="E421" s="20"/>
      <c r="F421" s="180"/>
      <c r="G421" s="181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</row>
    <row r="422" spans="1:35" ht="15.75" customHeight="1">
      <c r="A422" s="20"/>
      <c r="B422" s="20"/>
      <c r="C422" s="165"/>
      <c r="D422" s="20"/>
      <c r="E422" s="20"/>
      <c r="F422" s="180"/>
      <c r="G422" s="181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</row>
    <row r="423" spans="1:35" ht="15.75" customHeight="1">
      <c r="A423" s="20"/>
      <c r="B423" s="20"/>
      <c r="C423" s="165"/>
      <c r="D423" s="20"/>
      <c r="E423" s="20"/>
      <c r="F423" s="180"/>
      <c r="G423" s="181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</row>
    <row r="424" spans="1:35" ht="15.75" customHeight="1">
      <c r="A424" s="20"/>
      <c r="B424" s="20"/>
      <c r="C424" s="165"/>
      <c r="D424" s="20"/>
      <c r="E424" s="20"/>
      <c r="F424" s="180"/>
      <c r="G424" s="181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</row>
    <row r="425" spans="1:35" ht="15.75" customHeight="1">
      <c r="A425" s="20"/>
      <c r="B425" s="20"/>
      <c r="C425" s="165"/>
      <c r="D425" s="20"/>
      <c r="E425" s="20"/>
      <c r="F425" s="180"/>
      <c r="G425" s="181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</row>
    <row r="426" spans="1:35" ht="15.75" customHeight="1">
      <c r="A426" s="20"/>
      <c r="B426" s="20"/>
      <c r="C426" s="165"/>
      <c r="D426" s="20"/>
      <c r="E426" s="20"/>
      <c r="F426" s="180"/>
      <c r="G426" s="181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</row>
    <row r="427" spans="1:35" ht="15.75" customHeight="1">
      <c r="A427" s="20"/>
      <c r="B427" s="20"/>
      <c r="C427" s="165"/>
      <c r="D427" s="20"/>
      <c r="E427" s="20"/>
      <c r="F427" s="180"/>
      <c r="G427" s="181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</row>
    <row r="428" spans="1:35" ht="15.75" customHeight="1">
      <c r="A428" s="20"/>
      <c r="B428" s="20"/>
      <c r="C428" s="165"/>
      <c r="D428" s="20"/>
      <c r="E428" s="20"/>
      <c r="F428" s="180"/>
      <c r="G428" s="181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</row>
    <row r="429" spans="1:35" ht="15.75" customHeight="1">
      <c r="A429" s="20"/>
      <c r="B429" s="20"/>
      <c r="C429" s="165"/>
      <c r="D429" s="20"/>
      <c r="E429" s="20"/>
      <c r="F429" s="180"/>
      <c r="G429" s="181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</row>
    <row r="430" spans="1:35" ht="15.75" customHeight="1">
      <c r="A430" s="20"/>
      <c r="B430" s="20"/>
      <c r="C430" s="165"/>
      <c r="D430" s="20"/>
      <c r="E430" s="20"/>
      <c r="F430" s="180"/>
      <c r="G430" s="181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</row>
    <row r="431" spans="1:35" ht="15.75" customHeight="1">
      <c r="A431" s="20"/>
      <c r="B431" s="20"/>
      <c r="C431" s="165"/>
      <c r="D431" s="20"/>
      <c r="E431" s="20"/>
      <c r="F431" s="180"/>
      <c r="G431" s="181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</row>
    <row r="432" spans="1:35" ht="15.75" customHeight="1">
      <c r="A432" s="20"/>
      <c r="B432" s="20"/>
      <c r="C432" s="165"/>
      <c r="D432" s="20"/>
      <c r="E432" s="20"/>
      <c r="F432" s="180"/>
      <c r="G432" s="181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</row>
    <row r="433" spans="1:35" ht="15.75" customHeight="1">
      <c r="A433" s="20"/>
      <c r="B433" s="20"/>
      <c r="C433" s="165"/>
      <c r="D433" s="20"/>
      <c r="E433" s="20"/>
      <c r="F433" s="180"/>
      <c r="G433" s="181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</row>
    <row r="434" spans="1:35" ht="15.75" customHeight="1">
      <c r="A434" s="20"/>
      <c r="B434" s="20"/>
      <c r="C434" s="165"/>
      <c r="D434" s="20"/>
      <c r="E434" s="20"/>
      <c r="F434" s="180"/>
      <c r="G434" s="181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</row>
    <row r="435" spans="1:35" ht="15.75" customHeight="1">
      <c r="A435" s="20"/>
      <c r="B435" s="20"/>
      <c r="C435" s="165"/>
      <c r="D435" s="20"/>
      <c r="E435" s="20"/>
      <c r="F435" s="180"/>
      <c r="G435" s="181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</row>
    <row r="436" spans="1:35" ht="15.75" customHeight="1">
      <c r="A436" s="20"/>
      <c r="B436" s="20"/>
      <c r="C436" s="165"/>
      <c r="D436" s="20"/>
      <c r="E436" s="20"/>
      <c r="F436" s="180"/>
      <c r="G436" s="181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</row>
    <row r="437" spans="1:35" ht="15.75" customHeight="1">
      <c r="A437" s="20"/>
      <c r="B437" s="20"/>
      <c r="C437" s="165"/>
      <c r="D437" s="20"/>
      <c r="E437" s="20"/>
      <c r="F437" s="180"/>
      <c r="G437" s="181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0"/>
    </row>
    <row r="438" spans="1:35" ht="15.75" customHeight="1">
      <c r="A438" s="20"/>
      <c r="B438" s="20"/>
      <c r="C438" s="165"/>
      <c r="D438" s="20"/>
      <c r="E438" s="20"/>
      <c r="F438" s="180"/>
      <c r="G438" s="181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0"/>
    </row>
    <row r="439" spans="1:35" ht="15.75" customHeight="1">
      <c r="A439" s="20"/>
      <c r="B439" s="20"/>
      <c r="C439" s="165"/>
      <c r="D439" s="20"/>
      <c r="E439" s="20"/>
      <c r="F439" s="180"/>
      <c r="G439" s="181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</row>
    <row r="440" spans="1:35" ht="15.75" customHeight="1">
      <c r="A440" s="20"/>
      <c r="B440" s="20"/>
      <c r="C440" s="165"/>
      <c r="D440" s="20"/>
      <c r="E440" s="20"/>
      <c r="F440" s="180"/>
      <c r="G440" s="181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0"/>
    </row>
    <row r="441" spans="1:35" ht="15.75" customHeight="1">
      <c r="A441" s="20"/>
      <c r="B441" s="20"/>
      <c r="C441" s="165"/>
      <c r="D441" s="20"/>
      <c r="E441" s="20"/>
      <c r="F441" s="180"/>
      <c r="G441" s="181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0"/>
    </row>
    <row r="442" spans="1:35" ht="15.75" customHeight="1">
      <c r="A442" s="20"/>
      <c r="B442" s="20"/>
      <c r="C442" s="165"/>
      <c r="D442" s="20"/>
      <c r="E442" s="20"/>
      <c r="F442" s="180"/>
      <c r="G442" s="181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</row>
    <row r="443" spans="1:35" ht="15.75" customHeight="1">
      <c r="A443" s="20"/>
      <c r="B443" s="20"/>
      <c r="C443" s="165"/>
      <c r="D443" s="20"/>
      <c r="E443" s="20"/>
      <c r="F443" s="180"/>
      <c r="G443" s="181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</row>
    <row r="444" spans="1:35" ht="15.75" customHeight="1">
      <c r="A444" s="20"/>
      <c r="B444" s="20"/>
      <c r="C444" s="165"/>
      <c r="D444" s="20"/>
      <c r="E444" s="20"/>
      <c r="F444" s="180"/>
      <c r="G444" s="181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</row>
    <row r="445" spans="1:35" ht="15.75" customHeight="1">
      <c r="A445" s="20"/>
      <c r="B445" s="20"/>
      <c r="C445" s="165"/>
      <c r="D445" s="20"/>
      <c r="E445" s="20"/>
      <c r="F445" s="180"/>
      <c r="G445" s="181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</row>
    <row r="446" spans="1:35" ht="15.75" customHeight="1">
      <c r="A446" s="20"/>
      <c r="B446" s="20"/>
      <c r="C446" s="165"/>
      <c r="D446" s="20"/>
      <c r="E446" s="20"/>
      <c r="F446" s="180"/>
      <c r="G446" s="181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</row>
    <row r="447" spans="1:35" ht="15.75" customHeight="1">
      <c r="A447" s="20"/>
      <c r="B447" s="20"/>
      <c r="C447" s="165"/>
      <c r="D447" s="20"/>
      <c r="E447" s="20"/>
      <c r="F447" s="180"/>
      <c r="G447" s="181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</row>
    <row r="448" spans="1:35" ht="15.75" customHeight="1">
      <c r="A448" s="20"/>
      <c r="B448" s="20"/>
      <c r="C448" s="165"/>
      <c r="D448" s="20"/>
      <c r="E448" s="20"/>
      <c r="F448" s="180"/>
      <c r="G448" s="181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</row>
    <row r="449" spans="1:35" ht="15.75" customHeight="1">
      <c r="A449" s="20"/>
      <c r="B449" s="20"/>
      <c r="C449" s="165"/>
      <c r="D449" s="20"/>
      <c r="E449" s="20"/>
      <c r="F449" s="180"/>
      <c r="G449" s="181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</row>
    <row r="450" spans="1:35" ht="15.75" customHeight="1">
      <c r="A450" s="20"/>
      <c r="B450" s="20"/>
      <c r="C450" s="165"/>
      <c r="D450" s="20"/>
      <c r="E450" s="20"/>
      <c r="F450" s="180"/>
      <c r="G450" s="181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0"/>
    </row>
    <row r="451" spans="1:35" ht="15.75" customHeight="1">
      <c r="A451" s="20"/>
      <c r="B451" s="20"/>
      <c r="C451" s="165"/>
      <c r="D451" s="20"/>
      <c r="E451" s="20"/>
      <c r="F451" s="180"/>
      <c r="G451" s="181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0"/>
    </row>
    <row r="452" spans="1:35" ht="15.75" customHeight="1">
      <c r="A452" s="20"/>
      <c r="B452" s="20"/>
      <c r="C452" s="165"/>
      <c r="D452" s="20"/>
      <c r="E452" s="20"/>
      <c r="F452" s="180"/>
      <c r="G452" s="181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0"/>
    </row>
    <row r="453" spans="1:35" ht="15.75" customHeight="1">
      <c r="A453" s="20"/>
      <c r="B453" s="20"/>
      <c r="C453" s="165"/>
      <c r="D453" s="20"/>
      <c r="E453" s="20"/>
      <c r="F453" s="180"/>
      <c r="G453" s="181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0"/>
    </row>
    <row r="454" spans="1:35" ht="15.75" customHeight="1">
      <c r="A454" s="20"/>
      <c r="B454" s="20"/>
      <c r="C454" s="165"/>
      <c r="D454" s="20"/>
      <c r="E454" s="20"/>
      <c r="F454" s="180"/>
      <c r="G454" s="181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0"/>
    </row>
    <row r="455" spans="1:35" ht="15.75" customHeight="1">
      <c r="A455" s="20"/>
      <c r="B455" s="20"/>
      <c r="C455" s="165"/>
      <c r="D455" s="20"/>
      <c r="E455" s="20"/>
      <c r="F455" s="180"/>
      <c r="G455" s="181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</row>
    <row r="456" spans="1:35" ht="15.75" customHeight="1">
      <c r="A456" s="20"/>
      <c r="B456" s="20"/>
      <c r="C456" s="165"/>
      <c r="D456" s="20"/>
      <c r="E456" s="20"/>
      <c r="F456" s="180"/>
      <c r="G456" s="181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0"/>
      <c r="AI456" s="20"/>
    </row>
    <row r="457" spans="1:35" ht="15.75" customHeight="1">
      <c r="A457" s="20"/>
      <c r="B457" s="20"/>
      <c r="C457" s="165"/>
      <c r="D457" s="20"/>
      <c r="E457" s="20"/>
      <c r="F457" s="180"/>
      <c r="G457" s="181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0"/>
      <c r="AI457" s="20"/>
    </row>
    <row r="458" spans="1:35" ht="15.75" customHeight="1">
      <c r="A458" s="20"/>
      <c r="B458" s="20"/>
      <c r="C458" s="165"/>
      <c r="D458" s="20"/>
      <c r="E458" s="20"/>
      <c r="F458" s="180"/>
      <c r="G458" s="181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0"/>
      <c r="AI458" s="20"/>
    </row>
    <row r="459" spans="1:35" ht="15.75" customHeight="1">
      <c r="A459" s="20"/>
      <c r="B459" s="20"/>
      <c r="C459" s="165"/>
      <c r="D459" s="20"/>
      <c r="E459" s="20"/>
      <c r="F459" s="180"/>
      <c r="G459" s="181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20"/>
    </row>
    <row r="460" spans="1:35" ht="15.75" customHeight="1">
      <c r="A460" s="20"/>
      <c r="B460" s="20"/>
      <c r="C460" s="165"/>
      <c r="D460" s="20"/>
      <c r="E460" s="20"/>
      <c r="F460" s="180"/>
      <c r="G460" s="181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</row>
    <row r="461" spans="1:35" ht="15.75" customHeight="1">
      <c r="A461" s="20"/>
      <c r="B461" s="20"/>
      <c r="C461" s="165"/>
      <c r="D461" s="20"/>
      <c r="E461" s="20"/>
      <c r="F461" s="180"/>
      <c r="G461" s="181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</row>
    <row r="462" spans="1:35" ht="15.75" customHeight="1">
      <c r="A462" s="20"/>
      <c r="B462" s="20"/>
      <c r="C462" s="165"/>
      <c r="D462" s="20"/>
      <c r="E462" s="20"/>
      <c r="F462" s="180"/>
      <c r="G462" s="181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0"/>
    </row>
    <row r="463" spans="1:35" ht="15.75" customHeight="1">
      <c r="A463" s="20"/>
      <c r="B463" s="20"/>
      <c r="C463" s="165"/>
      <c r="D463" s="20"/>
      <c r="E463" s="20"/>
      <c r="F463" s="180"/>
      <c r="G463" s="181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0"/>
    </row>
    <row r="464" spans="1:35" ht="15.75" customHeight="1">
      <c r="A464" s="20"/>
      <c r="B464" s="20"/>
      <c r="C464" s="165"/>
      <c r="D464" s="20"/>
      <c r="E464" s="20"/>
      <c r="F464" s="180"/>
      <c r="G464" s="181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0"/>
    </row>
    <row r="465" spans="1:35" ht="15.75" customHeight="1">
      <c r="A465" s="20"/>
      <c r="B465" s="20"/>
      <c r="C465" s="165"/>
      <c r="D465" s="20"/>
      <c r="E465" s="20"/>
      <c r="F465" s="180"/>
      <c r="G465" s="181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0"/>
    </row>
    <row r="466" spans="1:35" ht="15.75" customHeight="1">
      <c r="A466" s="20"/>
      <c r="B466" s="20"/>
      <c r="C466" s="165"/>
      <c r="D466" s="20"/>
      <c r="E466" s="20"/>
      <c r="F466" s="180"/>
      <c r="G466" s="181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0"/>
    </row>
    <row r="467" spans="1:35" ht="15.75" customHeight="1">
      <c r="A467" s="20"/>
      <c r="B467" s="20"/>
      <c r="C467" s="165"/>
      <c r="D467" s="20"/>
      <c r="E467" s="20"/>
      <c r="F467" s="180"/>
      <c r="G467" s="181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20"/>
    </row>
    <row r="468" spans="1:35" ht="15.75" customHeight="1">
      <c r="A468" s="20"/>
      <c r="B468" s="20"/>
      <c r="C468" s="165"/>
      <c r="D468" s="20"/>
      <c r="E468" s="20"/>
      <c r="F468" s="180"/>
      <c r="G468" s="181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0"/>
    </row>
    <row r="469" spans="1:35" ht="15.75" customHeight="1">
      <c r="A469" s="20"/>
      <c r="B469" s="20"/>
      <c r="C469" s="165"/>
      <c r="D469" s="20"/>
      <c r="E469" s="20"/>
      <c r="F469" s="180"/>
      <c r="G469" s="181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0"/>
    </row>
    <row r="470" spans="1:35" ht="15.75" customHeight="1">
      <c r="A470" s="20"/>
      <c r="B470" s="20"/>
      <c r="C470" s="165"/>
      <c r="D470" s="20"/>
      <c r="E470" s="20"/>
      <c r="F470" s="180"/>
      <c r="G470" s="181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0"/>
    </row>
    <row r="471" spans="1:35" ht="15.75" customHeight="1">
      <c r="A471" s="20"/>
      <c r="B471" s="20"/>
      <c r="C471" s="165"/>
      <c r="D471" s="20"/>
      <c r="E471" s="20"/>
      <c r="F471" s="180"/>
      <c r="G471" s="181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</row>
    <row r="472" spans="1:35" ht="15.75" customHeight="1">
      <c r="A472" s="20"/>
      <c r="B472" s="20"/>
      <c r="C472" s="165"/>
      <c r="D472" s="20"/>
      <c r="E472" s="20"/>
      <c r="F472" s="180"/>
      <c r="G472" s="181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</row>
    <row r="473" spans="1:35" ht="15.75" customHeight="1">
      <c r="A473" s="20"/>
      <c r="B473" s="20"/>
      <c r="C473" s="165"/>
      <c r="D473" s="20"/>
      <c r="E473" s="20"/>
      <c r="F473" s="180"/>
      <c r="G473" s="181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</row>
    <row r="474" spans="1:35" ht="15.75" customHeight="1">
      <c r="A474" s="20"/>
      <c r="B474" s="20"/>
      <c r="C474" s="165"/>
      <c r="D474" s="20"/>
      <c r="E474" s="20"/>
      <c r="F474" s="180"/>
      <c r="G474" s="181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</row>
    <row r="475" spans="1:35" ht="15.75" customHeight="1">
      <c r="A475" s="20"/>
      <c r="B475" s="20"/>
      <c r="C475" s="165"/>
      <c r="D475" s="20"/>
      <c r="E475" s="20"/>
      <c r="F475" s="180"/>
      <c r="G475" s="181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</row>
    <row r="476" spans="1:35" ht="15.75" customHeight="1">
      <c r="A476" s="20"/>
      <c r="B476" s="20"/>
      <c r="C476" s="165"/>
      <c r="D476" s="20"/>
      <c r="E476" s="20"/>
      <c r="F476" s="180"/>
      <c r="G476" s="181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</row>
    <row r="477" spans="1:35" ht="15.75" customHeight="1">
      <c r="A477" s="20"/>
      <c r="B477" s="20"/>
      <c r="C477" s="165"/>
      <c r="D477" s="20"/>
      <c r="E477" s="20"/>
      <c r="F477" s="180"/>
      <c r="G477" s="181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</row>
    <row r="478" spans="1:35" ht="15.75" customHeight="1">
      <c r="A478" s="20"/>
      <c r="B478" s="20"/>
      <c r="C478" s="165"/>
      <c r="D478" s="20"/>
      <c r="E478" s="20"/>
      <c r="F478" s="180"/>
      <c r="G478" s="181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</row>
    <row r="479" spans="1:35" ht="15.75" customHeight="1">
      <c r="A479" s="20"/>
      <c r="B479" s="20"/>
      <c r="C479" s="165"/>
      <c r="D479" s="20"/>
      <c r="E479" s="20"/>
      <c r="F479" s="180"/>
      <c r="G479" s="181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</row>
    <row r="480" spans="1:35" ht="15.75" customHeight="1">
      <c r="A480" s="20"/>
      <c r="B480" s="20"/>
      <c r="C480" s="165"/>
      <c r="D480" s="20"/>
      <c r="E480" s="20"/>
      <c r="F480" s="180"/>
      <c r="G480" s="181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0"/>
    </row>
    <row r="481" spans="1:35" ht="15.75" customHeight="1">
      <c r="A481" s="20"/>
      <c r="B481" s="20"/>
      <c r="C481" s="165"/>
      <c r="D481" s="20"/>
      <c r="E481" s="20"/>
      <c r="F481" s="180"/>
      <c r="G481" s="181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0"/>
    </row>
    <row r="482" spans="1:35" ht="15.75" customHeight="1">
      <c r="A482" s="20"/>
      <c r="B482" s="20"/>
      <c r="C482" s="165"/>
      <c r="D482" s="20"/>
      <c r="E482" s="20"/>
      <c r="F482" s="180"/>
      <c r="G482" s="181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</row>
    <row r="483" spans="1:35" ht="15.75" customHeight="1">
      <c r="A483" s="20"/>
      <c r="B483" s="20"/>
      <c r="C483" s="165"/>
      <c r="D483" s="20"/>
      <c r="E483" s="20"/>
      <c r="F483" s="180"/>
      <c r="G483" s="181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</row>
    <row r="484" spans="1:35" ht="15.75" customHeight="1">
      <c r="A484" s="20"/>
      <c r="B484" s="20"/>
      <c r="C484" s="165"/>
      <c r="D484" s="20"/>
      <c r="E484" s="20"/>
      <c r="F484" s="180"/>
      <c r="G484" s="181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0"/>
    </row>
    <row r="485" spans="1:35" ht="15.75" customHeight="1">
      <c r="A485" s="20"/>
      <c r="B485" s="20"/>
      <c r="C485" s="165"/>
      <c r="D485" s="20"/>
      <c r="E485" s="20"/>
      <c r="F485" s="180"/>
      <c r="G485" s="181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0"/>
    </row>
    <row r="486" spans="1:35" ht="15.75" customHeight="1">
      <c r="A486" s="20"/>
      <c r="B486" s="20"/>
      <c r="C486" s="165"/>
      <c r="D486" s="20"/>
      <c r="E486" s="20"/>
      <c r="F486" s="180"/>
      <c r="G486" s="181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0"/>
    </row>
    <row r="487" spans="1:35" ht="15.75" customHeight="1">
      <c r="A487" s="20"/>
      <c r="B487" s="20"/>
      <c r="C487" s="165"/>
      <c r="D487" s="20"/>
      <c r="E487" s="20"/>
      <c r="F487" s="180"/>
      <c r="G487" s="181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0"/>
    </row>
    <row r="488" spans="1:35" ht="15.75" customHeight="1">
      <c r="A488" s="20"/>
      <c r="B488" s="20"/>
      <c r="C488" s="165"/>
      <c r="D488" s="20"/>
      <c r="E488" s="20"/>
      <c r="F488" s="180"/>
      <c r="G488" s="181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</row>
    <row r="489" spans="1:35" ht="15.75" customHeight="1">
      <c r="A489" s="20"/>
      <c r="B489" s="20"/>
      <c r="C489" s="165"/>
      <c r="D489" s="20"/>
      <c r="E489" s="20"/>
      <c r="F489" s="180"/>
      <c r="G489" s="181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</row>
    <row r="490" spans="1:35" ht="15.75" customHeight="1">
      <c r="A490" s="20"/>
      <c r="B490" s="20"/>
      <c r="C490" s="165"/>
      <c r="D490" s="20"/>
      <c r="E490" s="20"/>
      <c r="F490" s="180"/>
      <c r="G490" s="181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</row>
    <row r="491" spans="1:35" ht="15.75" customHeight="1">
      <c r="A491" s="20"/>
      <c r="B491" s="20"/>
      <c r="C491" s="165"/>
      <c r="D491" s="20"/>
      <c r="E491" s="20"/>
      <c r="F491" s="180"/>
      <c r="G491" s="181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0"/>
    </row>
    <row r="492" spans="1:35" ht="15.75" customHeight="1">
      <c r="A492" s="20"/>
      <c r="B492" s="20"/>
      <c r="C492" s="165"/>
      <c r="D492" s="20"/>
      <c r="E492" s="20"/>
      <c r="F492" s="180"/>
      <c r="G492" s="181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0"/>
    </row>
    <row r="493" spans="1:35" ht="15.75" customHeight="1">
      <c r="A493" s="20"/>
      <c r="B493" s="20"/>
      <c r="C493" s="165"/>
      <c r="D493" s="20"/>
      <c r="E493" s="20"/>
      <c r="F493" s="180"/>
      <c r="G493" s="181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0"/>
    </row>
    <row r="494" spans="1:35" ht="15.75" customHeight="1">
      <c r="A494" s="20"/>
      <c r="B494" s="20"/>
      <c r="C494" s="165"/>
      <c r="D494" s="20"/>
      <c r="E494" s="20"/>
      <c r="F494" s="180"/>
      <c r="G494" s="181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0"/>
    </row>
    <row r="495" spans="1:35" ht="15.75" customHeight="1">
      <c r="A495" s="20"/>
      <c r="B495" s="20"/>
      <c r="C495" s="165"/>
      <c r="D495" s="20"/>
      <c r="E495" s="20"/>
      <c r="F495" s="180"/>
      <c r="G495" s="181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0"/>
    </row>
    <row r="496" spans="1:35" ht="15.75" customHeight="1">
      <c r="A496" s="20"/>
      <c r="B496" s="20"/>
      <c r="C496" s="165"/>
      <c r="D496" s="20"/>
      <c r="E496" s="20"/>
      <c r="F496" s="180"/>
      <c r="G496" s="181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</row>
    <row r="497" spans="1:35" ht="15.75" customHeight="1">
      <c r="A497" s="20"/>
      <c r="B497" s="20"/>
      <c r="C497" s="165"/>
      <c r="D497" s="20"/>
      <c r="E497" s="20"/>
      <c r="F497" s="180"/>
      <c r="G497" s="181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</row>
    <row r="498" spans="1:35" ht="15.75" customHeight="1">
      <c r="A498" s="20"/>
      <c r="B498" s="20"/>
      <c r="C498" s="165"/>
      <c r="D498" s="20"/>
      <c r="E498" s="20"/>
      <c r="F498" s="180"/>
      <c r="G498" s="181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</row>
    <row r="499" spans="1:35" ht="15.75" customHeight="1">
      <c r="A499" s="20"/>
      <c r="B499" s="20"/>
      <c r="C499" s="165"/>
      <c r="D499" s="20"/>
      <c r="E499" s="20"/>
      <c r="F499" s="180"/>
      <c r="G499" s="181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</row>
    <row r="500" spans="1:35" ht="15.75" customHeight="1">
      <c r="A500" s="20"/>
      <c r="B500" s="20"/>
      <c r="C500" s="165"/>
      <c r="D500" s="20"/>
      <c r="E500" s="20"/>
      <c r="F500" s="180"/>
      <c r="G500" s="181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</row>
    <row r="501" spans="1:35" ht="15.75" customHeight="1">
      <c r="A501" s="20"/>
      <c r="B501" s="20"/>
      <c r="C501" s="165"/>
      <c r="D501" s="20"/>
      <c r="E501" s="20"/>
      <c r="F501" s="180"/>
      <c r="G501" s="181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</row>
    <row r="502" spans="1:35" ht="15.75" customHeight="1">
      <c r="A502" s="20"/>
      <c r="B502" s="20"/>
      <c r="C502" s="165"/>
      <c r="D502" s="20"/>
      <c r="E502" s="20"/>
      <c r="F502" s="180"/>
      <c r="G502" s="181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</row>
    <row r="503" spans="1:35" ht="15.75" customHeight="1">
      <c r="A503" s="20"/>
      <c r="B503" s="20"/>
      <c r="C503" s="165"/>
      <c r="D503" s="20"/>
      <c r="E503" s="20"/>
      <c r="F503" s="180"/>
      <c r="G503" s="181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</row>
    <row r="504" spans="1:35" ht="15.75" customHeight="1">
      <c r="A504" s="20"/>
      <c r="B504" s="20"/>
      <c r="C504" s="165"/>
      <c r="D504" s="20"/>
      <c r="E504" s="20"/>
      <c r="F504" s="180"/>
      <c r="G504" s="181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</row>
    <row r="505" spans="1:35" ht="15.75" customHeight="1">
      <c r="A505" s="20"/>
      <c r="B505" s="20"/>
      <c r="C505" s="165"/>
      <c r="D505" s="20"/>
      <c r="E505" s="20"/>
      <c r="F505" s="180"/>
      <c r="G505" s="181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</row>
    <row r="506" spans="1:35" ht="15.75" customHeight="1">
      <c r="A506" s="20"/>
      <c r="B506" s="20"/>
      <c r="C506" s="165"/>
      <c r="D506" s="20"/>
      <c r="E506" s="20"/>
      <c r="F506" s="180"/>
      <c r="G506" s="181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</row>
    <row r="507" spans="1:35" ht="15.75" customHeight="1">
      <c r="A507" s="20"/>
      <c r="B507" s="20"/>
      <c r="C507" s="165"/>
      <c r="D507" s="20"/>
      <c r="E507" s="20"/>
      <c r="F507" s="180"/>
      <c r="G507" s="181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</row>
    <row r="508" spans="1:35" ht="15.75" customHeight="1">
      <c r="A508" s="20"/>
      <c r="B508" s="20"/>
      <c r="C508" s="165"/>
      <c r="D508" s="20"/>
      <c r="E508" s="20"/>
      <c r="F508" s="180"/>
      <c r="G508" s="181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</row>
    <row r="509" spans="1:35" ht="15.75" customHeight="1">
      <c r="A509" s="20"/>
      <c r="B509" s="20"/>
      <c r="C509" s="165"/>
      <c r="D509" s="20"/>
      <c r="E509" s="20"/>
      <c r="F509" s="180"/>
      <c r="G509" s="181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</row>
    <row r="510" spans="1:35" ht="15.75" customHeight="1">
      <c r="A510" s="20"/>
      <c r="B510" s="20"/>
      <c r="C510" s="165"/>
      <c r="D510" s="20"/>
      <c r="E510" s="20"/>
      <c r="F510" s="180"/>
      <c r="G510" s="181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</row>
    <row r="511" spans="1:35" ht="15.75" customHeight="1">
      <c r="A511" s="20"/>
      <c r="B511" s="20"/>
      <c r="C511" s="165"/>
      <c r="D511" s="20"/>
      <c r="E511" s="20"/>
      <c r="F511" s="180"/>
      <c r="G511" s="181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</row>
    <row r="512" spans="1:35" ht="15.75" customHeight="1">
      <c r="A512" s="20"/>
      <c r="B512" s="20"/>
      <c r="C512" s="165"/>
      <c r="D512" s="20"/>
      <c r="E512" s="20"/>
      <c r="F512" s="180"/>
      <c r="G512" s="181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</row>
    <row r="513" spans="1:35" ht="15.75" customHeight="1">
      <c r="A513" s="20"/>
      <c r="B513" s="20"/>
      <c r="C513" s="165"/>
      <c r="D513" s="20"/>
      <c r="E513" s="20"/>
      <c r="F513" s="180"/>
      <c r="G513" s="181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</row>
    <row r="514" spans="1:35" ht="15.75" customHeight="1">
      <c r="A514" s="20"/>
      <c r="B514" s="20"/>
      <c r="C514" s="165"/>
      <c r="D514" s="20"/>
      <c r="E514" s="20"/>
      <c r="F514" s="180"/>
      <c r="G514" s="181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</row>
    <row r="515" spans="1:35" ht="15.75" customHeight="1">
      <c r="A515" s="20"/>
      <c r="B515" s="20"/>
      <c r="C515" s="165"/>
      <c r="D515" s="20"/>
      <c r="E515" s="20"/>
      <c r="F515" s="180"/>
      <c r="G515" s="181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</row>
    <row r="516" spans="1:35" ht="15.75" customHeight="1">
      <c r="A516" s="20"/>
      <c r="B516" s="20"/>
      <c r="C516" s="165"/>
      <c r="D516" s="20"/>
      <c r="E516" s="20"/>
      <c r="F516" s="180"/>
      <c r="G516" s="181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</row>
    <row r="517" spans="1:35" ht="15.75" customHeight="1">
      <c r="A517" s="20"/>
      <c r="B517" s="20"/>
      <c r="C517" s="165"/>
      <c r="D517" s="20"/>
      <c r="E517" s="20"/>
      <c r="F517" s="180"/>
      <c r="G517" s="181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</row>
    <row r="518" spans="1:35" ht="15.75" customHeight="1">
      <c r="A518" s="20"/>
      <c r="B518" s="20"/>
      <c r="C518" s="165"/>
      <c r="D518" s="20"/>
      <c r="E518" s="20"/>
      <c r="F518" s="180"/>
      <c r="G518" s="181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</row>
    <row r="519" spans="1:35" ht="15.75" customHeight="1">
      <c r="A519" s="20"/>
      <c r="B519" s="20"/>
      <c r="C519" s="165"/>
      <c r="D519" s="20"/>
      <c r="E519" s="20"/>
      <c r="F519" s="180"/>
      <c r="G519" s="181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</row>
    <row r="520" spans="1:35" ht="15.75" customHeight="1">
      <c r="A520" s="20"/>
      <c r="B520" s="20"/>
      <c r="C520" s="165"/>
      <c r="D520" s="20"/>
      <c r="E520" s="20"/>
      <c r="F520" s="180"/>
      <c r="G520" s="181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0"/>
    </row>
    <row r="521" spans="1:35" ht="15.75" customHeight="1">
      <c r="A521" s="20"/>
      <c r="B521" s="20"/>
      <c r="C521" s="165"/>
      <c r="D521" s="20"/>
      <c r="E521" s="20"/>
      <c r="F521" s="180"/>
      <c r="G521" s="181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20"/>
      <c r="AI521" s="20"/>
    </row>
    <row r="522" spans="1:35" ht="15.75" customHeight="1">
      <c r="A522" s="20"/>
      <c r="B522" s="20"/>
      <c r="C522" s="165"/>
      <c r="D522" s="20"/>
      <c r="E522" s="20"/>
      <c r="F522" s="180"/>
      <c r="G522" s="181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20"/>
    </row>
    <row r="523" spans="1:35" ht="15.75" customHeight="1">
      <c r="A523" s="20"/>
      <c r="B523" s="20"/>
      <c r="C523" s="165"/>
      <c r="D523" s="20"/>
      <c r="E523" s="20"/>
      <c r="F523" s="180"/>
      <c r="G523" s="181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20"/>
      <c r="AI523" s="20"/>
    </row>
    <row r="524" spans="1:35" ht="15.75" customHeight="1">
      <c r="A524" s="20"/>
      <c r="B524" s="20"/>
      <c r="C524" s="165"/>
      <c r="D524" s="20"/>
      <c r="E524" s="20"/>
      <c r="F524" s="180"/>
      <c r="G524" s="181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20"/>
      <c r="AI524" s="20"/>
    </row>
    <row r="525" spans="1:35" ht="15.75" customHeight="1">
      <c r="A525" s="20"/>
      <c r="B525" s="20"/>
      <c r="C525" s="165"/>
      <c r="D525" s="20"/>
      <c r="E525" s="20"/>
      <c r="F525" s="180"/>
      <c r="G525" s="181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0"/>
    </row>
    <row r="526" spans="1:35" ht="15.75" customHeight="1">
      <c r="A526" s="20"/>
      <c r="B526" s="20"/>
      <c r="C526" s="165"/>
      <c r="D526" s="20"/>
      <c r="E526" s="20"/>
      <c r="F526" s="180"/>
      <c r="G526" s="181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0"/>
    </row>
    <row r="527" spans="1:35" ht="15.75" customHeight="1">
      <c r="A527" s="20"/>
      <c r="B527" s="20"/>
      <c r="C527" s="165"/>
      <c r="D527" s="20"/>
      <c r="E527" s="20"/>
      <c r="F527" s="180"/>
      <c r="G527" s="181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0"/>
    </row>
    <row r="528" spans="1:35" ht="15.75" customHeight="1">
      <c r="A528" s="20"/>
      <c r="B528" s="20"/>
      <c r="C528" s="165"/>
      <c r="D528" s="20"/>
      <c r="E528" s="20"/>
      <c r="F528" s="180"/>
      <c r="G528" s="181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0"/>
    </row>
    <row r="529" spans="1:35" ht="15.75" customHeight="1">
      <c r="A529" s="20"/>
      <c r="B529" s="20"/>
      <c r="C529" s="165"/>
      <c r="D529" s="20"/>
      <c r="E529" s="20"/>
      <c r="F529" s="180"/>
      <c r="G529" s="181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</row>
    <row r="530" spans="1:35" ht="15.75" customHeight="1">
      <c r="A530" s="20"/>
      <c r="B530" s="20"/>
      <c r="C530" s="165"/>
      <c r="D530" s="20"/>
      <c r="E530" s="20"/>
      <c r="F530" s="180"/>
      <c r="G530" s="181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</row>
    <row r="531" spans="1:35" ht="15.75" customHeight="1">
      <c r="A531" s="20"/>
      <c r="B531" s="20"/>
      <c r="C531" s="165"/>
      <c r="D531" s="20"/>
      <c r="E531" s="20"/>
      <c r="F531" s="180"/>
      <c r="G531" s="181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</row>
    <row r="532" spans="1:35" ht="15.75" customHeight="1">
      <c r="A532" s="20"/>
      <c r="B532" s="20"/>
      <c r="C532" s="165"/>
      <c r="D532" s="20"/>
      <c r="E532" s="20"/>
      <c r="F532" s="180"/>
      <c r="G532" s="181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</row>
    <row r="533" spans="1:35" ht="15.75" customHeight="1">
      <c r="A533" s="20"/>
      <c r="B533" s="20"/>
      <c r="C533" s="165"/>
      <c r="D533" s="20"/>
      <c r="E533" s="20"/>
      <c r="F533" s="180"/>
      <c r="G533" s="181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</row>
    <row r="534" spans="1:35" ht="15.75" customHeight="1">
      <c r="A534" s="20"/>
      <c r="B534" s="20"/>
      <c r="C534" s="165"/>
      <c r="D534" s="20"/>
      <c r="E534" s="20"/>
      <c r="F534" s="180"/>
      <c r="G534" s="181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0"/>
    </row>
    <row r="535" spans="1:35" ht="15.75" customHeight="1">
      <c r="A535" s="20"/>
      <c r="B535" s="20"/>
      <c r="C535" s="165"/>
      <c r="D535" s="20"/>
      <c r="E535" s="20"/>
      <c r="F535" s="180"/>
      <c r="G535" s="181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</row>
    <row r="536" spans="1:35" ht="15.75" customHeight="1">
      <c r="A536" s="20"/>
      <c r="B536" s="20"/>
      <c r="C536" s="165"/>
      <c r="D536" s="20"/>
      <c r="E536" s="20"/>
      <c r="F536" s="180"/>
      <c r="G536" s="181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20"/>
      <c r="AI536" s="20"/>
    </row>
    <row r="537" spans="1:35" ht="15.75" customHeight="1">
      <c r="A537" s="20"/>
      <c r="B537" s="20"/>
      <c r="C537" s="165"/>
      <c r="D537" s="20"/>
      <c r="E537" s="20"/>
      <c r="F537" s="180"/>
      <c r="G537" s="181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  <c r="AH537" s="20"/>
      <c r="AI537" s="20"/>
    </row>
    <row r="538" spans="1:35" ht="15.75" customHeight="1">
      <c r="A538" s="20"/>
      <c r="B538" s="20"/>
      <c r="C538" s="165"/>
      <c r="D538" s="20"/>
      <c r="E538" s="20"/>
      <c r="F538" s="180"/>
      <c r="G538" s="181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0"/>
      <c r="AH538" s="20"/>
      <c r="AI538" s="20"/>
    </row>
    <row r="539" spans="1:35" ht="15.75" customHeight="1">
      <c r="A539" s="20"/>
      <c r="B539" s="20"/>
      <c r="C539" s="165"/>
      <c r="D539" s="20"/>
      <c r="E539" s="20"/>
      <c r="F539" s="180"/>
      <c r="G539" s="181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  <c r="AH539" s="20"/>
      <c r="AI539" s="20"/>
    </row>
    <row r="540" spans="1:35" ht="15.75" customHeight="1">
      <c r="A540" s="20"/>
      <c r="B540" s="20"/>
      <c r="C540" s="165"/>
      <c r="D540" s="20"/>
      <c r="E540" s="20"/>
      <c r="F540" s="180"/>
      <c r="G540" s="181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  <c r="AH540" s="20"/>
      <c r="AI540" s="20"/>
    </row>
    <row r="541" spans="1:35" ht="15.75" customHeight="1">
      <c r="A541" s="20"/>
      <c r="B541" s="20"/>
      <c r="C541" s="165"/>
      <c r="D541" s="20"/>
      <c r="E541" s="20"/>
      <c r="F541" s="180"/>
      <c r="G541" s="181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  <c r="AH541" s="20"/>
      <c r="AI541" s="20"/>
    </row>
    <row r="542" spans="1:35" ht="15.75" customHeight="1">
      <c r="A542" s="20"/>
      <c r="B542" s="20"/>
      <c r="C542" s="165"/>
      <c r="D542" s="20"/>
      <c r="E542" s="20"/>
      <c r="F542" s="180"/>
      <c r="G542" s="181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  <c r="AH542" s="20"/>
      <c r="AI542" s="20"/>
    </row>
    <row r="543" spans="1:35" ht="15.75" customHeight="1">
      <c r="A543" s="20"/>
      <c r="B543" s="20"/>
      <c r="C543" s="165"/>
      <c r="D543" s="20"/>
      <c r="E543" s="20"/>
      <c r="F543" s="180"/>
      <c r="G543" s="181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  <c r="AH543" s="20"/>
      <c r="AI543" s="20"/>
    </row>
    <row r="544" spans="1:35" ht="15.75" customHeight="1">
      <c r="A544" s="20"/>
      <c r="B544" s="20"/>
      <c r="C544" s="165"/>
      <c r="D544" s="20"/>
      <c r="E544" s="20"/>
      <c r="F544" s="180"/>
      <c r="G544" s="181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  <c r="AH544" s="20"/>
      <c r="AI544" s="20"/>
    </row>
    <row r="545" spans="1:35" ht="15.75" customHeight="1">
      <c r="A545" s="20"/>
      <c r="B545" s="20"/>
      <c r="C545" s="165"/>
      <c r="D545" s="20"/>
      <c r="E545" s="20"/>
      <c r="F545" s="180"/>
      <c r="G545" s="181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  <c r="AH545" s="20"/>
      <c r="AI545" s="20"/>
    </row>
    <row r="546" spans="1:35" ht="15.75" customHeight="1">
      <c r="A546" s="20"/>
      <c r="B546" s="20"/>
      <c r="C546" s="165"/>
      <c r="D546" s="20"/>
      <c r="E546" s="20"/>
      <c r="F546" s="180"/>
      <c r="G546" s="181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  <c r="AH546" s="20"/>
      <c r="AI546" s="20"/>
    </row>
    <row r="547" spans="1:35" ht="15.75" customHeight="1">
      <c r="A547" s="20"/>
      <c r="B547" s="20"/>
      <c r="C547" s="165"/>
      <c r="D547" s="20"/>
      <c r="E547" s="20"/>
      <c r="F547" s="180"/>
      <c r="G547" s="181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</row>
    <row r="548" spans="1:35" ht="15.75" customHeight="1">
      <c r="A548" s="20"/>
      <c r="B548" s="20"/>
      <c r="C548" s="165"/>
      <c r="D548" s="20"/>
      <c r="E548" s="20"/>
      <c r="F548" s="180"/>
      <c r="G548" s="181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</row>
    <row r="549" spans="1:35" ht="15.75" customHeight="1">
      <c r="A549" s="20"/>
      <c r="B549" s="20"/>
      <c r="C549" s="165"/>
      <c r="D549" s="20"/>
      <c r="E549" s="20"/>
      <c r="F549" s="180"/>
      <c r="G549" s="181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0"/>
    </row>
    <row r="550" spans="1:35" ht="15.75" customHeight="1">
      <c r="A550" s="20"/>
      <c r="B550" s="20"/>
      <c r="C550" s="165"/>
      <c r="D550" s="20"/>
      <c r="E550" s="20"/>
      <c r="F550" s="180"/>
      <c r="G550" s="181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0"/>
    </row>
    <row r="551" spans="1:35" ht="15.75" customHeight="1">
      <c r="A551" s="20"/>
      <c r="B551" s="20"/>
      <c r="C551" s="165"/>
      <c r="D551" s="20"/>
      <c r="E551" s="20"/>
      <c r="F551" s="180"/>
      <c r="G551" s="181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</row>
    <row r="552" spans="1:35" ht="15.75" customHeight="1">
      <c r="A552" s="20"/>
      <c r="B552" s="20"/>
      <c r="C552" s="165"/>
      <c r="D552" s="20"/>
      <c r="E552" s="20"/>
      <c r="F552" s="180"/>
      <c r="G552" s="181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0"/>
    </row>
    <row r="553" spans="1:35" ht="15.75" customHeight="1">
      <c r="A553" s="20"/>
      <c r="B553" s="20"/>
      <c r="C553" s="165"/>
      <c r="D553" s="20"/>
      <c r="E553" s="20"/>
      <c r="F553" s="180"/>
      <c r="G553" s="181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0"/>
    </row>
    <row r="554" spans="1:35" ht="15.75" customHeight="1">
      <c r="A554" s="20"/>
      <c r="B554" s="20"/>
      <c r="C554" s="165"/>
      <c r="D554" s="20"/>
      <c r="E554" s="20"/>
      <c r="F554" s="180"/>
      <c r="G554" s="181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0"/>
    </row>
    <row r="555" spans="1:35" ht="15.75" customHeight="1">
      <c r="A555" s="20"/>
      <c r="B555" s="20"/>
      <c r="C555" s="165"/>
      <c r="D555" s="20"/>
      <c r="E555" s="20"/>
      <c r="F555" s="180"/>
      <c r="G555" s="181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0"/>
    </row>
    <row r="556" spans="1:35" ht="15.75" customHeight="1">
      <c r="A556" s="20"/>
      <c r="B556" s="20"/>
      <c r="C556" s="165"/>
      <c r="D556" s="20"/>
      <c r="E556" s="20"/>
      <c r="F556" s="180"/>
      <c r="G556" s="181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0"/>
    </row>
    <row r="557" spans="1:35" ht="15.75" customHeight="1">
      <c r="A557" s="20"/>
      <c r="B557" s="20"/>
      <c r="C557" s="165"/>
      <c r="D557" s="20"/>
      <c r="E557" s="20"/>
      <c r="F557" s="180"/>
      <c r="G557" s="181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0"/>
    </row>
    <row r="558" spans="1:35" ht="15.75" customHeight="1">
      <c r="A558" s="20"/>
      <c r="B558" s="20"/>
      <c r="C558" s="165"/>
      <c r="D558" s="20"/>
      <c r="E558" s="20"/>
      <c r="F558" s="180"/>
      <c r="G558" s="181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0"/>
    </row>
    <row r="559" spans="1:35" ht="15.75" customHeight="1">
      <c r="A559" s="20"/>
      <c r="B559" s="20"/>
      <c r="C559" s="165"/>
      <c r="D559" s="20"/>
      <c r="E559" s="20"/>
      <c r="F559" s="180"/>
      <c r="G559" s="181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0"/>
    </row>
    <row r="560" spans="1:35" ht="15.75" customHeight="1">
      <c r="A560" s="20"/>
      <c r="B560" s="20"/>
      <c r="C560" s="165"/>
      <c r="D560" s="20"/>
      <c r="E560" s="20"/>
      <c r="F560" s="180"/>
      <c r="G560" s="181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0"/>
    </row>
    <row r="561" spans="1:35" ht="15.75" customHeight="1">
      <c r="A561" s="20"/>
      <c r="B561" s="20"/>
      <c r="C561" s="165"/>
      <c r="D561" s="20"/>
      <c r="E561" s="20"/>
      <c r="F561" s="180"/>
      <c r="G561" s="181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0"/>
    </row>
    <row r="562" spans="1:35" ht="15.75" customHeight="1">
      <c r="A562" s="20"/>
      <c r="B562" s="20"/>
      <c r="C562" s="165"/>
      <c r="D562" s="20"/>
      <c r="E562" s="20"/>
      <c r="F562" s="180"/>
      <c r="G562" s="181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0"/>
    </row>
    <row r="563" spans="1:35" ht="15.75" customHeight="1">
      <c r="A563" s="20"/>
      <c r="B563" s="20"/>
      <c r="C563" s="165"/>
      <c r="D563" s="20"/>
      <c r="E563" s="20"/>
      <c r="F563" s="180"/>
      <c r="G563" s="181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0"/>
    </row>
    <row r="564" spans="1:35" ht="15.75" customHeight="1">
      <c r="A564" s="20"/>
      <c r="B564" s="20"/>
      <c r="C564" s="165"/>
      <c r="D564" s="20"/>
      <c r="E564" s="20"/>
      <c r="F564" s="180"/>
      <c r="G564" s="181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0"/>
    </row>
    <row r="565" spans="1:35" ht="15.75" customHeight="1">
      <c r="A565" s="20"/>
      <c r="B565" s="20"/>
      <c r="C565" s="165"/>
      <c r="D565" s="20"/>
      <c r="E565" s="20"/>
      <c r="F565" s="180"/>
      <c r="G565" s="181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0"/>
    </row>
    <row r="566" spans="1:35" ht="15.75" customHeight="1">
      <c r="A566" s="20"/>
      <c r="B566" s="20"/>
      <c r="C566" s="165"/>
      <c r="D566" s="20"/>
      <c r="E566" s="20"/>
      <c r="F566" s="180"/>
      <c r="G566" s="181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0"/>
    </row>
    <row r="567" spans="1:35" ht="15.75" customHeight="1">
      <c r="A567" s="20"/>
      <c r="B567" s="20"/>
      <c r="C567" s="165"/>
      <c r="D567" s="20"/>
      <c r="E567" s="20"/>
      <c r="F567" s="180"/>
      <c r="G567" s="181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0"/>
    </row>
    <row r="568" spans="1:35" ht="15.75" customHeight="1">
      <c r="A568" s="20"/>
      <c r="B568" s="20"/>
      <c r="C568" s="165"/>
      <c r="D568" s="20"/>
      <c r="E568" s="20"/>
      <c r="F568" s="180"/>
      <c r="G568" s="181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0"/>
    </row>
    <row r="569" spans="1:35" ht="15.75" customHeight="1">
      <c r="A569" s="20"/>
      <c r="B569" s="20"/>
      <c r="C569" s="165"/>
      <c r="D569" s="20"/>
      <c r="E569" s="20"/>
      <c r="F569" s="180"/>
      <c r="G569" s="181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0"/>
    </row>
    <row r="570" spans="1:35" ht="15.75" customHeight="1">
      <c r="A570" s="20"/>
      <c r="B570" s="20"/>
      <c r="C570" s="165"/>
      <c r="D570" s="20"/>
      <c r="E570" s="20"/>
      <c r="F570" s="180"/>
      <c r="G570" s="181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0"/>
    </row>
    <row r="571" spans="1:35" ht="15.75" customHeight="1">
      <c r="A571" s="20"/>
      <c r="B571" s="20"/>
      <c r="C571" s="165"/>
      <c r="D571" s="20"/>
      <c r="E571" s="20"/>
      <c r="F571" s="180"/>
      <c r="G571" s="181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0"/>
    </row>
    <row r="572" spans="1:35" ht="15.75" customHeight="1">
      <c r="A572" s="20"/>
      <c r="B572" s="20"/>
      <c r="C572" s="165"/>
      <c r="D572" s="20"/>
      <c r="E572" s="20"/>
      <c r="F572" s="180"/>
      <c r="G572" s="181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0"/>
    </row>
    <row r="573" spans="1:35" ht="15.75" customHeight="1">
      <c r="A573" s="20"/>
      <c r="B573" s="20"/>
      <c r="C573" s="165"/>
      <c r="D573" s="20"/>
      <c r="E573" s="20"/>
      <c r="F573" s="180"/>
      <c r="G573" s="181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0"/>
    </row>
    <row r="574" spans="1:35" ht="15.75" customHeight="1">
      <c r="A574" s="20"/>
      <c r="B574" s="20"/>
      <c r="C574" s="165"/>
      <c r="D574" s="20"/>
      <c r="E574" s="20"/>
      <c r="F574" s="180"/>
      <c r="G574" s="181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0"/>
    </row>
    <row r="575" spans="1:35" ht="15.75" customHeight="1">
      <c r="A575" s="20"/>
      <c r="B575" s="20"/>
      <c r="C575" s="165"/>
      <c r="D575" s="20"/>
      <c r="E575" s="20"/>
      <c r="F575" s="180"/>
      <c r="G575" s="181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0"/>
    </row>
    <row r="576" spans="1:35" ht="15.75" customHeight="1">
      <c r="A576" s="20"/>
      <c r="B576" s="20"/>
      <c r="C576" s="165"/>
      <c r="D576" s="20"/>
      <c r="E576" s="20"/>
      <c r="F576" s="180"/>
      <c r="G576" s="181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0"/>
    </row>
    <row r="577" spans="1:35" ht="15.75" customHeight="1">
      <c r="A577" s="20"/>
      <c r="B577" s="20"/>
      <c r="C577" s="165"/>
      <c r="D577" s="20"/>
      <c r="E577" s="20"/>
      <c r="F577" s="180"/>
      <c r="G577" s="181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0"/>
    </row>
    <row r="578" spans="1:35" ht="15.75" customHeight="1">
      <c r="A578" s="20"/>
      <c r="B578" s="20"/>
      <c r="C578" s="165"/>
      <c r="D578" s="20"/>
      <c r="E578" s="20"/>
      <c r="F578" s="180"/>
      <c r="G578" s="181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</row>
    <row r="579" spans="1:35" ht="15.75" customHeight="1">
      <c r="A579" s="20"/>
      <c r="B579" s="20"/>
      <c r="C579" s="165"/>
      <c r="D579" s="20"/>
      <c r="E579" s="20"/>
      <c r="F579" s="180"/>
      <c r="G579" s="181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0"/>
    </row>
    <row r="580" spans="1:35" ht="15.75" customHeight="1">
      <c r="A580" s="20"/>
      <c r="B580" s="20"/>
      <c r="C580" s="165"/>
      <c r="D580" s="20"/>
      <c r="E580" s="20"/>
      <c r="F580" s="180"/>
      <c r="G580" s="181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0"/>
    </row>
    <row r="581" spans="1:35" ht="15.75" customHeight="1">
      <c r="A581" s="20"/>
      <c r="B581" s="20"/>
      <c r="C581" s="165"/>
      <c r="D581" s="20"/>
      <c r="E581" s="20"/>
      <c r="F581" s="180"/>
      <c r="G581" s="181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</row>
    <row r="582" spans="1:35" ht="15.75" customHeight="1">
      <c r="A582" s="20"/>
      <c r="B582" s="20"/>
      <c r="C582" s="165"/>
      <c r="D582" s="20"/>
      <c r="E582" s="20"/>
      <c r="F582" s="180"/>
      <c r="G582" s="181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20"/>
    </row>
    <row r="583" spans="1:35" ht="15.75" customHeight="1">
      <c r="A583" s="20"/>
      <c r="B583" s="20"/>
      <c r="C583" s="165"/>
      <c r="D583" s="20"/>
      <c r="E583" s="20"/>
      <c r="F583" s="180"/>
      <c r="G583" s="181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20"/>
    </row>
    <row r="584" spans="1:35" ht="15.75" customHeight="1">
      <c r="A584" s="20"/>
      <c r="B584" s="20"/>
      <c r="C584" s="165"/>
      <c r="D584" s="20"/>
      <c r="E584" s="20"/>
      <c r="F584" s="180"/>
      <c r="G584" s="181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20"/>
    </row>
    <row r="585" spans="1:35" ht="15.75" customHeight="1">
      <c r="A585" s="20"/>
      <c r="B585" s="20"/>
      <c r="C585" s="165"/>
      <c r="D585" s="20"/>
      <c r="E585" s="20"/>
      <c r="F585" s="180"/>
      <c r="G585" s="181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20"/>
      <c r="AI585" s="20"/>
    </row>
    <row r="586" spans="1:35" ht="15.75" customHeight="1">
      <c r="A586" s="20"/>
      <c r="B586" s="20"/>
      <c r="C586" s="165"/>
      <c r="D586" s="20"/>
      <c r="E586" s="20"/>
      <c r="F586" s="180"/>
      <c r="G586" s="181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</row>
    <row r="587" spans="1:35" ht="15.75" customHeight="1">
      <c r="A587" s="20"/>
      <c r="B587" s="20"/>
      <c r="C587" s="165"/>
      <c r="D587" s="20"/>
      <c r="E587" s="20"/>
      <c r="F587" s="180"/>
      <c r="G587" s="181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0"/>
    </row>
    <row r="588" spans="1:35" ht="15.75" customHeight="1">
      <c r="A588" s="20"/>
      <c r="B588" s="20"/>
      <c r="C588" s="165"/>
      <c r="D588" s="20"/>
      <c r="E588" s="20"/>
      <c r="F588" s="180"/>
      <c r="G588" s="181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0"/>
    </row>
    <row r="589" spans="1:35" ht="15.75" customHeight="1">
      <c r="A589" s="20"/>
      <c r="B589" s="20"/>
      <c r="C589" s="165"/>
      <c r="D589" s="20"/>
      <c r="E589" s="20"/>
      <c r="F589" s="180"/>
      <c r="G589" s="181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0"/>
    </row>
    <row r="590" spans="1:35" ht="15.75" customHeight="1">
      <c r="A590" s="20"/>
      <c r="B590" s="20"/>
      <c r="C590" s="165"/>
      <c r="D590" s="20"/>
      <c r="E590" s="20"/>
      <c r="F590" s="180"/>
      <c r="G590" s="181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20"/>
      <c r="AI590" s="20"/>
    </row>
    <row r="591" spans="1:35" ht="15.75" customHeight="1">
      <c r="A591" s="20"/>
      <c r="B591" s="20"/>
      <c r="C591" s="165"/>
      <c r="D591" s="20"/>
      <c r="E591" s="20"/>
      <c r="F591" s="180"/>
      <c r="G591" s="181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0"/>
    </row>
    <row r="592" spans="1:35" ht="15.75" customHeight="1">
      <c r="A592" s="20"/>
      <c r="B592" s="20"/>
      <c r="C592" s="165"/>
      <c r="D592" s="20"/>
      <c r="E592" s="20"/>
      <c r="F592" s="180"/>
      <c r="G592" s="181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0"/>
    </row>
    <row r="593" spans="1:35" ht="15.75" customHeight="1">
      <c r="A593" s="20"/>
      <c r="B593" s="20"/>
      <c r="C593" s="165"/>
      <c r="D593" s="20"/>
      <c r="E593" s="20"/>
      <c r="F593" s="180"/>
      <c r="G593" s="181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20"/>
      <c r="AI593" s="20"/>
    </row>
    <row r="594" spans="1:35" ht="15.75" customHeight="1">
      <c r="A594" s="20"/>
      <c r="B594" s="20"/>
      <c r="C594" s="165"/>
      <c r="D594" s="20"/>
      <c r="E594" s="20"/>
      <c r="F594" s="180"/>
      <c r="G594" s="181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20"/>
      <c r="AI594" s="20"/>
    </row>
    <row r="595" spans="1:35" ht="15.75" customHeight="1">
      <c r="A595" s="20"/>
      <c r="B595" s="20"/>
      <c r="C595" s="165"/>
      <c r="D595" s="20"/>
      <c r="E595" s="20"/>
      <c r="F595" s="180"/>
      <c r="G595" s="181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20"/>
      <c r="AI595" s="20"/>
    </row>
    <row r="596" spans="1:35" ht="15.75" customHeight="1">
      <c r="A596" s="20"/>
      <c r="B596" s="20"/>
      <c r="C596" s="165"/>
      <c r="D596" s="20"/>
      <c r="E596" s="20"/>
      <c r="F596" s="180"/>
      <c r="G596" s="181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20"/>
      <c r="AI596" s="20"/>
    </row>
    <row r="597" spans="1:35" ht="15.75" customHeight="1">
      <c r="A597" s="20"/>
      <c r="B597" s="20"/>
      <c r="C597" s="165"/>
      <c r="D597" s="20"/>
      <c r="E597" s="20"/>
      <c r="F597" s="180"/>
      <c r="G597" s="181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20"/>
      <c r="AI597" s="20"/>
    </row>
    <row r="598" spans="1:35" ht="15.75" customHeight="1">
      <c r="A598" s="20"/>
      <c r="B598" s="20"/>
      <c r="C598" s="165"/>
      <c r="D598" s="20"/>
      <c r="E598" s="20"/>
      <c r="F598" s="180"/>
      <c r="G598" s="181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20"/>
      <c r="AH598" s="20"/>
      <c r="AI598" s="20"/>
    </row>
    <row r="599" spans="1:35" ht="15.75" customHeight="1">
      <c r="A599" s="20"/>
      <c r="B599" s="20"/>
      <c r="C599" s="165"/>
      <c r="D599" s="20"/>
      <c r="E599" s="20"/>
      <c r="F599" s="180"/>
      <c r="G599" s="181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  <c r="AH599" s="20"/>
      <c r="AI599" s="20"/>
    </row>
    <row r="600" spans="1:35" ht="15.75" customHeight="1">
      <c r="A600" s="20"/>
      <c r="B600" s="20"/>
      <c r="C600" s="165"/>
      <c r="D600" s="20"/>
      <c r="E600" s="20"/>
      <c r="F600" s="180"/>
      <c r="G600" s="181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  <c r="AG600" s="20"/>
      <c r="AH600" s="20"/>
      <c r="AI600" s="20"/>
    </row>
    <row r="601" spans="1:35" ht="15.75" customHeight="1">
      <c r="A601" s="20"/>
      <c r="B601" s="20"/>
      <c r="C601" s="165"/>
      <c r="D601" s="20"/>
      <c r="E601" s="20"/>
      <c r="F601" s="180"/>
      <c r="G601" s="181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  <c r="AG601" s="20"/>
      <c r="AH601" s="20"/>
      <c r="AI601" s="20"/>
    </row>
    <row r="602" spans="1:35" ht="15.75" customHeight="1">
      <c r="A602" s="20"/>
      <c r="B602" s="20"/>
      <c r="C602" s="165"/>
      <c r="D602" s="20"/>
      <c r="E602" s="20"/>
      <c r="F602" s="180"/>
      <c r="G602" s="181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  <c r="AG602" s="20"/>
      <c r="AH602" s="20"/>
      <c r="AI602" s="20"/>
    </row>
    <row r="603" spans="1:35" ht="15.75" customHeight="1">
      <c r="A603" s="20"/>
      <c r="B603" s="20"/>
      <c r="C603" s="165"/>
      <c r="D603" s="20"/>
      <c r="E603" s="20"/>
      <c r="F603" s="180"/>
      <c r="G603" s="181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  <c r="AH603" s="20"/>
      <c r="AI603" s="20"/>
    </row>
    <row r="604" spans="1:35" ht="15.75" customHeight="1">
      <c r="A604" s="20"/>
      <c r="B604" s="20"/>
      <c r="C604" s="165"/>
      <c r="D604" s="20"/>
      <c r="E604" s="20"/>
      <c r="F604" s="180"/>
      <c r="G604" s="181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0"/>
    </row>
    <row r="605" spans="1:35" ht="15.75" customHeight="1">
      <c r="A605" s="20"/>
      <c r="B605" s="20"/>
      <c r="C605" s="165"/>
      <c r="D605" s="20"/>
      <c r="E605" s="20"/>
      <c r="F605" s="180"/>
      <c r="G605" s="181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0"/>
    </row>
    <row r="606" spans="1:35" ht="15.75" customHeight="1">
      <c r="A606" s="20"/>
      <c r="B606" s="20"/>
      <c r="C606" s="165"/>
      <c r="D606" s="20"/>
      <c r="E606" s="20"/>
      <c r="F606" s="180"/>
      <c r="G606" s="181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  <c r="AG606" s="20"/>
      <c r="AH606" s="20"/>
      <c r="AI606" s="20"/>
    </row>
    <row r="607" spans="1:35" ht="15.75" customHeight="1">
      <c r="A607" s="20"/>
      <c r="B607" s="20"/>
      <c r="C607" s="165"/>
      <c r="D607" s="20"/>
      <c r="E607" s="20"/>
      <c r="F607" s="180"/>
      <c r="G607" s="181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  <c r="AG607" s="20"/>
      <c r="AH607" s="20"/>
      <c r="AI607" s="20"/>
    </row>
    <row r="608" spans="1:35" ht="15.75" customHeight="1">
      <c r="A608" s="20"/>
      <c r="B608" s="20"/>
      <c r="C608" s="165"/>
      <c r="D608" s="20"/>
      <c r="E608" s="20"/>
      <c r="F608" s="180"/>
      <c r="G608" s="181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  <c r="AG608" s="20"/>
      <c r="AH608" s="20"/>
      <c r="AI608" s="20"/>
    </row>
    <row r="609" spans="1:35" ht="15.75" customHeight="1">
      <c r="A609" s="20"/>
      <c r="B609" s="20"/>
      <c r="C609" s="165"/>
      <c r="D609" s="20"/>
      <c r="E609" s="20"/>
      <c r="F609" s="180"/>
      <c r="G609" s="181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  <c r="AH609" s="20"/>
      <c r="AI609" s="20"/>
    </row>
    <row r="610" spans="1:35" ht="15.75" customHeight="1">
      <c r="A610" s="20"/>
      <c r="B610" s="20"/>
      <c r="C610" s="165"/>
      <c r="D610" s="20"/>
      <c r="E610" s="20"/>
      <c r="F610" s="180"/>
      <c r="G610" s="181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  <c r="AH610" s="20"/>
      <c r="AI610" s="20"/>
    </row>
    <row r="611" spans="1:35" ht="15.75" customHeight="1">
      <c r="A611" s="20"/>
      <c r="B611" s="20"/>
      <c r="C611" s="165"/>
      <c r="D611" s="20"/>
      <c r="E611" s="20"/>
      <c r="F611" s="180"/>
      <c r="G611" s="181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  <c r="AH611" s="20"/>
      <c r="AI611" s="20"/>
    </row>
    <row r="612" spans="1:35" ht="15.75" customHeight="1">
      <c r="A612" s="20"/>
      <c r="B612" s="20"/>
      <c r="C612" s="165"/>
      <c r="D612" s="20"/>
      <c r="E612" s="20"/>
      <c r="F612" s="180"/>
      <c r="G612" s="181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20"/>
    </row>
    <row r="613" spans="1:35" ht="15.75" customHeight="1">
      <c r="A613" s="20"/>
      <c r="B613" s="20"/>
      <c r="C613" s="165"/>
      <c r="D613" s="20"/>
      <c r="E613" s="20"/>
      <c r="F613" s="180"/>
      <c r="G613" s="181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20"/>
    </row>
    <row r="614" spans="1:35" ht="15.75" customHeight="1">
      <c r="A614" s="20"/>
      <c r="B614" s="20"/>
      <c r="C614" s="165"/>
      <c r="D614" s="20"/>
      <c r="E614" s="20"/>
      <c r="F614" s="180"/>
      <c r="G614" s="181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  <c r="AH614" s="20"/>
      <c r="AI614" s="20"/>
    </row>
    <row r="615" spans="1:35" ht="15.75" customHeight="1">
      <c r="A615" s="20"/>
      <c r="B615" s="20"/>
      <c r="C615" s="165"/>
      <c r="D615" s="20"/>
      <c r="E615" s="20"/>
      <c r="F615" s="180"/>
      <c r="G615" s="181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</row>
    <row r="616" spans="1:35" ht="15.75" customHeight="1">
      <c r="A616" s="20"/>
      <c r="B616" s="20"/>
      <c r="C616" s="165"/>
      <c r="D616" s="20"/>
      <c r="E616" s="20"/>
      <c r="F616" s="180"/>
      <c r="G616" s="181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</row>
    <row r="617" spans="1:35" ht="15.75" customHeight="1">
      <c r="A617" s="20"/>
      <c r="B617" s="20"/>
      <c r="C617" s="165"/>
      <c r="D617" s="20"/>
      <c r="E617" s="20"/>
      <c r="F617" s="180"/>
      <c r="G617" s="181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</row>
    <row r="618" spans="1:35" ht="15.75" customHeight="1">
      <c r="A618" s="20"/>
      <c r="B618" s="20"/>
      <c r="C618" s="165"/>
      <c r="D618" s="20"/>
      <c r="E618" s="20"/>
      <c r="F618" s="180"/>
      <c r="G618" s="181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</row>
    <row r="619" spans="1:35" ht="15.75" customHeight="1">
      <c r="A619" s="20"/>
      <c r="B619" s="20"/>
      <c r="C619" s="165"/>
      <c r="D619" s="20"/>
      <c r="E619" s="20"/>
      <c r="F619" s="180"/>
      <c r="G619" s="181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</row>
    <row r="620" spans="1:35" ht="15.75" customHeight="1">
      <c r="A620" s="20"/>
      <c r="B620" s="20"/>
      <c r="C620" s="165"/>
      <c r="D620" s="20"/>
      <c r="E620" s="20"/>
      <c r="F620" s="180"/>
      <c r="G620" s="181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</row>
    <row r="621" spans="1:35" ht="15.75" customHeight="1">
      <c r="A621" s="20"/>
      <c r="B621" s="20"/>
      <c r="C621" s="165"/>
      <c r="D621" s="20"/>
      <c r="E621" s="20"/>
      <c r="F621" s="180"/>
      <c r="G621" s="181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0"/>
    </row>
    <row r="622" spans="1:35" ht="15.75" customHeight="1">
      <c r="A622" s="20"/>
      <c r="B622" s="20"/>
      <c r="C622" s="165"/>
      <c r="D622" s="20"/>
      <c r="E622" s="20"/>
      <c r="F622" s="180"/>
      <c r="G622" s="181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20"/>
      <c r="AI622" s="20"/>
    </row>
    <row r="623" spans="1:35" ht="15.75" customHeight="1">
      <c r="A623" s="20"/>
      <c r="B623" s="20"/>
      <c r="C623" s="165"/>
      <c r="D623" s="20"/>
      <c r="E623" s="20"/>
      <c r="F623" s="180"/>
      <c r="G623" s="181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20"/>
      <c r="AI623" s="20"/>
    </row>
    <row r="624" spans="1:35" ht="15.75" customHeight="1">
      <c r="A624" s="20"/>
      <c r="B624" s="20"/>
      <c r="C624" s="165"/>
      <c r="D624" s="20"/>
      <c r="E624" s="20"/>
      <c r="F624" s="180"/>
      <c r="G624" s="181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20"/>
      <c r="AI624" s="20"/>
    </row>
    <row r="625" spans="1:35" ht="15.75" customHeight="1">
      <c r="A625" s="20"/>
      <c r="B625" s="20"/>
      <c r="C625" s="165"/>
      <c r="D625" s="20"/>
      <c r="E625" s="20"/>
      <c r="F625" s="180"/>
      <c r="G625" s="181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20"/>
      <c r="AI625" s="20"/>
    </row>
    <row r="626" spans="1:35" ht="15.75" customHeight="1">
      <c r="A626" s="20"/>
      <c r="B626" s="20"/>
      <c r="C626" s="165"/>
      <c r="D626" s="20"/>
      <c r="E626" s="20"/>
      <c r="F626" s="180"/>
      <c r="G626" s="181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20"/>
      <c r="AI626" s="20"/>
    </row>
    <row r="627" spans="1:35" ht="15.75" customHeight="1">
      <c r="A627" s="20"/>
      <c r="B627" s="20"/>
      <c r="C627" s="165"/>
      <c r="D627" s="20"/>
      <c r="E627" s="20"/>
      <c r="F627" s="180"/>
      <c r="G627" s="181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20"/>
      <c r="AI627" s="20"/>
    </row>
    <row r="628" spans="1:35" ht="15.75" customHeight="1">
      <c r="A628" s="20"/>
      <c r="B628" s="20"/>
      <c r="C628" s="165"/>
      <c r="D628" s="20"/>
      <c r="E628" s="20"/>
      <c r="F628" s="180"/>
      <c r="G628" s="181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20"/>
      <c r="AI628" s="20"/>
    </row>
    <row r="629" spans="1:35" ht="15.75" customHeight="1">
      <c r="A629" s="20"/>
      <c r="B629" s="20"/>
      <c r="C629" s="165"/>
      <c r="D629" s="20"/>
      <c r="E629" s="20"/>
      <c r="F629" s="180"/>
      <c r="G629" s="181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20"/>
      <c r="AI629" s="20"/>
    </row>
    <row r="630" spans="1:35" ht="15.75" customHeight="1">
      <c r="A630" s="20"/>
      <c r="B630" s="20"/>
      <c r="C630" s="165"/>
      <c r="D630" s="20"/>
      <c r="E630" s="20"/>
      <c r="F630" s="180"/>
      <c r="G630" s="181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  <c r="AH630" s="20"/>
      <c r="AI630" s="20"/>
    </row>
    <row r="631" spans="1:35" ht="15.75" customHeight="1">
      <c r="A631" s="20"/>
      <c r="B631" s="20"/>
      <c r="C631" s="165"/>
      <c r="D631" s="20"/>
      <c r="E631" s="20"/>
      <c r="F631" s="180"/>
      <c r="G631" s="181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  <c r="AH631" s="20"/>
      <c r="AI631" s="20"/>
    </row>
    <row r="632" spans="1:35" ht="15.75" customHeight="1">
      <c r="A632" s="20"/>
      <c r="B632" s="20"/>
      <c r="C632" s="165"/>
      <c r="D632" s="20"/>
      <c r="E632" s="20"/>
      <c r="F632" s="180"/>
      <c r="G632" s="181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0"/>
      <c r="AH632" s="20"/>
      <c r="AI632" s="20"/>
    </row>
    <row r="633" spans="1:35" ht="15.75" customHeight="1">
      <c r="A633" s="20"/>
      <c r="B633" s="20"/>
      <c r="C633" s="165"/>
      <c r="D633" s="20"/>
      <c r="E633" s="20"/>
      <c r="F633" s="180"/>
      <c r="G633" s="181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0"/>
    </row>
    <row r="634" spans="1:35" ht="15.75" customHeight="1">
      <c r="A634" s="20"/>
      <c r="B634" s="20"/>
      <c r="C634" s="165"/>
      <c r="D634" s="20"/>
      <c r="E634" s="20"/>
      <c r="F634" s="180"/>
      <c r="G634" s="181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0"/>
    </row>
    <row r="635" spans="1:35" ht="15.75" customHeight="1">
      <c r="A635" s="20"/>
      <c r="B635" s="20"/>
      <c r="C635" s="165"/>
      <c r="D635" s="20"/>
      <c r="E635" s="20"/>
      <c r="F635" s="180"/>
      <c r="G635" s="181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  <c r="AH635" s="20"/>
      <c r="AI635" s="20"/>
    </row>
    <row r="636" spans="1:35" ht="15.75" customHeight="1">
      <c r="A636" s="20"/>
      <c r="B636" s="20"/>
      <c r="C636" s="165"/>
      <c r="D636" s="20"/>
      <c r="E636" s="20"/>
      <c r="F636" s="180"/>
      <c r="G636" s="181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  <c r="AH636" s="20"/>
      <c r="AI636" s="20"/>
    </row>
    <row r="637" spans="1:35" ht="15.75" customHeight="1">
      <c r="A637" s="20"/>
      <c r="B637" s="20"/>
      <c r="C637" s="165"/>
      <c r="D637" s="20"/>
      <c r="E637" s="20"/>
      <c r="F637" s="180"/>
      <c r="G637" s="181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  <c r="AH637" s="20"/>
      <c r="AI637" s="20"/>
    </row>
    <row r="638" spans="1:35" ht="15.75" customHeight="1">
      <c r="A638" s="20"/>
      <c r="B638" s="20"/>
      <c r="C638" s="165"/>
      <c r="D638" s="20"/>
      <c r="E638" s="20"/>
      <c r="F638" s="180"/>
      <c r="G638" s="181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  <c r="AH638" s="20"/>
      <c r="AI638" s="20"/>
    </row>
    <row r="639" spans="1:35" ht="15.75" customHeight="1">
      <c r="A639" s="20"/>
      <c r="B639" s="20"/>
      <c r="C639" s="165"/>
      <c r="D639" s="20"/>
      <c r="E639" s="20"/>
      <c r="F639" s="180"/>
      <c r="G639" s="181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  <c r="AH639" s="20"/>
      <c r="AI639" s="20"/>
    </row>
    <row r="640" spans="1:35" ht="15.75" customHeight="1">
      <c r="A640" s="20"/>
      <c r="B640" s="20"/>
      <c r="C640" s="165"/>
      <c r="D640" s="20"/>
      <c r="E640" s="20"/>
      <c r="F640" s="180"/>
      <c r="G640" s="181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  <c r="AH640" s="20"/>
      <c r="AI640" s="20"/>
    </row>
    <row r="641" spans="1:35" ht="15.75" customHeight="1">
      <c r="A641" s="20"/>
      <c r="B641" s="20"/>
      <c r="C641" s="165"/>
      <c r="D641" s="20"/>
      <c r="E641" s="20"/>
      <c r="F641" s="180"/>
      <c r="G641" s="181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  <c r="AH641" s="20"/>
      <c r="AI641" s="20"/>
    </row>
    <row r="642" spans="1:35" ht="15.75" customHeight="1">
      <c r="A642" s="20"/>
      <c r="B642" s="20"/>
      <c r="C642" s="165"/>
      <c r="D642" s="20"/>
      <c r="E642" s="20"/>
      <c r="F642" s="180"/>
      <c r="G642" s="181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  <c r="AH642" s="20"/>
      <c r="AI642" s="20"/>
    </row>
    <row r="643" spans="1:35" ht="15.75" customHeight="1">
      <c r="A643" s="20"/>
      <c r="B643" s="20"/>
      <c r="C643" s="165"/>
      <c r="D643" s="20"/>
      <c r="E643" s="20"/>
      <c r="F643" s="180"/>
      <c r="G643" s="181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  <c r="AH643" s="20"/>
      <c r="AI643" s="20"/>
    </row>
    <row r="644" spans="1:35" ht="15.75" customHeight="1">
      <c r="A644" s="20"/>
      <c r="B644" s="20"/>
      <c r="C644" s="165"/>
      <c r="D644" s="20"/>
      <c r="E644" s="20"/>
      <c r="F644" s="180"/>
      <c r="G644" s="181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</row>
    <row r="645" spans="1:35" ht="15.75" customHeight="1">
      <c r="A645" s="20"/>
      <c r="B645" s="20"/>
      <c r="C645" s="165"/>
      <c r="D645" s="20"/>
      <c r="E645" s="20"/>
      <c r="F645" s="180"/>
      <c r="G645" s="181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</row>
    <row r="646" spans="1:35" ht="15.75" customHeight="1">
      <c r="A646" s="20"/>
      <c r="B646" s="20"/>
      <c r="C646" s="165"/>
      <c r="D646" s="20"/>
      <c r="E646" s="20"/>
      <c r="F646" s="180"/>
      <c r="G646" s="181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0"/>
    </row>
    <row r="647" spans="1:35" ht="15.75" customHeight="1">
      <c r="A647" s="20"/>
      <c r="B647" s="20"/>
      <c r="C647" s="165"/>
      <c r="D647" s="20"/>
      <c r="E647" s="20"/>
      <c r="F647" s="180"/>
      <c r="G647" s="181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0"/>
    </row>
    <row r="648" spans="1:35" ht="15.75" customHeight="1">
      <c r="A648" s="20"/>
      <c r="B648" s="20"/>
      <c r="C648" s="165"/>
      <c r="D648" s="20"/>
      <c r="E648" s="20"/>
      <c r="F648" s="180"/>
      <c r="G648" s="181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0"/>
    </row>
    <row r="649" spans="1:35" ht="15.75" customHeight="1">
      <c r="A649" s="20"/>
      <c r="B649" s="20"/>
      <c r="C649" s="165"/>
      <c r="D649" s="20"/>
      <c r="E649" s="20"/>
      <c r="F649" s="180"/>
      <c r="G649" s="181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0"/>
    </row>
    <row r="650" spans="1:35" ht="15.75" customHeight="1">
      <c r="A650" s="20"/>
      <c r="B650" s="20"/>
      <c r="C650" s="165"/>
      <c r="D650" s="20"/>
      <c r="E650" s="20"/>
      <c r="F650" s="180"/>
      <c r="G650" s="181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0"/>
    </row>
    <row r="651" spans="1:35" ht="15.75" customHeight="1">
      <c r="A651" s="20"/>
      <c r="B651" s="20"/>
      <c r="C651" s="165"/>
      <c r="D651" s="20"/>
      <c r="E651" s="20"/>
      <c r="F651" s="180"/>
      <c r="G651" s="181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20"/>
      <c r="AI651" s="20"/>
    </row>
    <row r="652" spans="1:35" ht="15.75" customHeight="1">
      <c r="A652" s="20"/>
      <c r="B652" s="20"/>
      <c r="C652" s="165"/>
      <c r="D652" s="20"/>
      <c r="E652" s="20"/>
      <c r="F652" s="180"/>
      <c r="G652" s="181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  <c r="AH652" s="20"/>
      <c r="AI652" s="20"/>
    </row>
    <row r="653" spans="1:35" ht="15.75" customHeight="1">
      <c r="A653" s="20"/>
      <c r="B653" s="20"/>
      <c r="C653" s="165"/>
      <c r="D653" s="20"/>
      <c r="E653" s="20"/>
      <c r="F653" s="180"/>
      <c r="G653" s="181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  <c r="AH653" s="20"/>
      <c r="AI653" s="20"/>
    </row>
    <row r="654" spans="1:35" ht="15.75" customHeight="1">
      <c r="A654" s="20"/>
      <c r="B654" s="20"/>
      <c r="C654" s="165"/>
      <c r="D654" s="20"/>
      <c r="E654" s="20"/>
      <c r="F654" s="180"/>
      <c r="G654" s="181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20"/>
      <c r="AI654" s="20"/>
    </row>
    <row r="655" spans="1:35" ht="15.75" customHeight="1">
      <c r="A655" s="20"/>
      <c r="B655" s="20"/>
      <c r="C655" s="165"/>
      <c r="D655" s="20"/>
      <c r="E655" s="20"/>
      <c r="F655" s="180"/>
      <c r="G655" s="181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20"/>
      <c r="AI655" s="20"/>
    </row>
    <row r="656" spans="1:35" ht="15.75" customHeight="1">
      <c r="A656" s="20"/>
      <c r="B656" s="20"/>
      <c r="C656" s="165"/>
      <c r="D656" s="20"/>
      <c r="E656" s="20"/>
      <c r="F656" s="180"/>
      <c r="G656" s="181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20"/>
      <c r="AI656" s="20"/>
    </row>
    <row r="657" spans="1:35" ht="15.75" customHeight="1">
      <c r="A657" s="20"/>
      <c r="B657" s="20"/>
      <c r="C657" s="165"/>
      <c r="D657" s="20"/>
      <c r="E657" s="20"/>
      <c r="F657" s="180"/>
      <c r="G657" s="181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20"/>
      <c r="AI657" s="20"/>
    </row>
    <row r="658" spans="1:35" ht="15.75" customHeight="1">
      <c r="A658" s="20"/>
      <c r="B658" s="20"/>
      <c r="C658" s="165"/>
      <c r="D658" s="20"/>
      <c r="E658" s="20"/>
      <c r="F658" s="180"/>
      <c r="G658" s="181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20"/>
      <c r="AI658" s="20"/>
    </row>
    <row r="659" spans="1:35" ht="15.75" customHeight="1">
      <c r="A659" s="20"/>
      <c r="B659" s="20"/>
      <c r="C659" s="165"/>
      <c r="D659" s="20"/>
      <c r="E659" s="20"/>
      <c r="F659" s="180"/>
      <c r="G659" s="181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20"/>
      <c r="AI659" s="20"/>
    </row>
    <row r="660" spans="1:35" ht="15.75" customHeight="1">
      <c r="A660" s="20"/>
      <c r="B660" s="20"/>
      <c r="C660" s="165"/>
      <c r="D660" s="20"/>
      <c r="E660" s="20"/>
      <c r="F660" s="180"/>
      <c r="G660" s="181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20"/>
      <c r="AI660" s="20"/>
    </row>
    <row r="661" spans="1:35" ht="15.75" customHeight="1">
      <c r="A661" s="20"/>
      <c r="B661" s="20"/>
      <c r="C661" s="165"/>
      <c r="D661" s="20"/>
      <c r="E661" s="20"/>
      <c r="F661" s="180"/>
      <c r="G661" s="181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20"/>
      <c r="AI661" s="20"/>
    </row>
    <row r="662" spans="1:35" ht="15.75" customHeight="1">
      <c r="A662" s="20"/>
      <c r="B662" s="20"/>
      <c r="C662" s="165"/>
      <c r="D662" s="20"/>
      <c r="E662" s="20"/>
      <c r="F662" s="180"/>
      <c r="G662" s="181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0"/>
    </row>
    <row r="663" spans="1:35" ht="15.75" customHeight="1">
      <c r="A663" s="20"/>
      <c r="B663" s="20"/>
      <c r="C663" s="165"/>
      <c r="D663" s="20"/>
      <c r="E663" s="20"/>
      <c r="F663" s="180"/>
      <c r="G663" s="181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0"/>
    </row>
    <row r="664" spans="1:35" ht="15.75" customHeight="1">
      <c r="A664" s="20"/>
      <c r="B664" s="20"/>
      <c r="C664" s="165"/>
      <c r="D664" s="20"/>
      <c r="E664" s="20"/>
      <c r="F664" s="180"/>
      <c r="G664" s="181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  <c r="AH664" s="20"/>
      <c r="AI664" s="20"/>
    </row>
    <row r="665" spans="1:35" ht="15.75" customHeight="1">
      <c r="A665" s="20"/>
      <c r="B665" s="20"/>
      <c r="C665" s="165"/>
      <c r="D665" s="20"/>
      <c r="E665" s="20"/>
      <c r="F665" s="180"/>
      <c r="G665" s="181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  <c r="AG665" s="20"/>
      <c r="AH665" s="20"/>
      <c r="AI665" s="20"/>
    </row>
    <row r="666" spans="1:35" ht="15.75" customHeight="1">
      <c r="A666" s="20"/>
      <c r="B666" s="20"/>
      <c r="C666" s="165"/>
      <c r="D666" s="20"/>
      <c r="E666" s="20"/>
      <c r="F666" s="180"/>
      <c r="G666" s="181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  <c r="AH666" s="20"/>
      <c r="AI666" s="20"/>
    </row>
    <row r="667" spans="1:35" ht="15.75" customHeight="1">
      <c r="A667" s="20"/>
      <c r="B667" s="20"/>
      <c r="C667" s="165"/>
      <c r="D667" s="20"/>
      <c r="E667" s="20"/>
      <c r="F667" s="180"/>
      <c r="G667" s="181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  <c r="AG667" s="20"/>
      <c r="AH667" s="20"/>
      <c r="AI667" s="20"/>
    </row>
    <row r="668" spans="1:35" ht="15.75" customHeight="1">
      <c r="A668" s="20"/>
      <c r="B668" s="20"/>
      <c r="C668" s="165"/>
      <c r="D668" s="20"/>
      <c r="E668" s="20"/>
      <c r="F668" s="180"/>
      <c r="G668" s="181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  <c r="AG668" s="20"/>
      <c r="AH668" s="20"/>
      <c r="AI668" s="20"/>
    </row>
    <row r="669" spans="1:35" ht="15.75" customHeight="1">
      <c r="A669" s="20"/>
      <c r="B669" s="20"/>
      <c r="C669" s="165"/>
      <c r="D669" s="20"/>
      <c r="E669" s="20"/>
      <c r="F669" s="180"/>
      <c r="G669" s="181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  <c r="AG669" s="20"/>
      <c r="AH669" s="20"/>
      <c r="AI669" s="20"/>
    </row>
    <row r="670" spans="1:35" ht="15.75" customHeight="1">
      <c r="A670" s="20"/>
      <c r="B670" s="20"/>
      <c r="C670" s="165"/>
      <c r="D670" s="20"/>
      <c r="E670" s="20"/>
      <c r="F670" s="180"/>
      <c r="G670" s="181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  <c r="AG670" s="20"/>
      <c r="AH670" s="20"/>
      <c r="AI670" s="20"/>
    </row>
    <row r="671" spans="1:35" ht="15.75" customHeight="1">
      <c r="A671" s="20"/>
      <c r="B671" s="20"/>
      <c r="C671" s="165"/>
      <c r="D671" s="20"/>
      <c r="E671" s="20"/>
      <c r="F671" s="180"/>
      <c r="G671" s="181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  <c r="AH671" s="20"/>
      <c r="AI671" s="20"/>
    </row>
    <row r="672" spans="1:35" ht="15.75" customHeight="1">
      <c r="A672" s="20"/>
      <c r="B672" s="20"/>
      <c r="C672" s="165"/>
      <c r="D672" s="20"/>
      <c r="E672" s="20"/>
      <c r="F672" s="180"/>
      <c r="G672" s="181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  <c r="AH672" s="20"/>
      <c r="AI672" s="20"/>
    </row>
    <row r="673" spans="1:35" ht="15.75" customHeight="1">
      <c r="A673" s="20"/>
      <c r="B673" s="20"/>
      <c r="C673" s="165"/>
      <c r="D673" s="20"/>
      <c r="E673" s="20"/>
      <c r="F673" s="180"/>
      <c r="G673" s="181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0"/>
    </row>
    <row r="674" spans="1:35" ht="15.75" customHeight="1">
      <c r="A674" s="20"/>
      <c r="B674" s="20"/>
      <c r="C674" s="165"/>
      <c r="D674" s="20"/>
      <c r="E674" s="20"/>
      <c r="F674" s="180"/>
      <c r="G674" s="181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0"/>
    </row>
    <row r="675" spans="1:35" ht="15.75" customHeight="1">
      <c r="A675" s="20"/>
      <c r="B675" s="20"/>
      <c r="C675" s="165"/>
      <c r="D675" s="20"/>
      <c r="E675" s="20"/>
      <c r="F675" s="180"/>
      <c r="G675" s="181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0"/>
    </row>
    <row r="676" spans="1:35" ht="15.75" customHeight="1">
      <c r="A676" s="20"/>
      <c r="B676" s="20"/>
      <c r="C676" s="165"/>
      <c r="D676" s="20"/>
      <c r="E676" s="20"/>
      <c r="F676" s="180"/>
      <c r="G676" s="181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0"/>
    </row>
    <row r="677" spans="1:35" ht="15.75" customHeight="1">
      <c r="A677" s="20"/>
      <c r="B677" s="20"/>
      <c r="C677" s="165"/>
      <c r="D677" s="20"/>
      <c r="E677" s="20"/>
      <c r="F677" s="180"/>
      <c r="G677" s="181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</row>
    <row r="678" spans="1:35" ht="15.75" customHeight="1">
      <c r="A678" s="20"/>
      <c r="B678" s="20"/>
      <c r="C678" s="165"/>
      <c r="D678" s="20"/>
      <c r="E678" s="20"/>
      <c r="F678" s="180"/>
      <c r="G678" s="181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0"/>
    </row>
    <row r="679" spans="1:35" ht="15.75" customHeight="1">
      <c r="A679" s="20"/>
      <c r="B679" s="20"/>
      <c r="C679" s="165"/>
      <c r="D679" s="20"/>
      <c r="E679" s="20"/>
      <c r="F679" s="180"/>
      <c r="G679" s="181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0"/>
    </row>
    <row r="680" spans="1:35" ht="15.75" customHeight="1">
      <c r="A680" s="20"/>
      <c r="B680" s="20"/>
      <c r="C680" s="165"/>
      <c r="D680" s="20"/>
      <c r="E680" s="20"/>
      <c r="F680" s="180"/>
      <c r="G680" s="181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20"/>
      <c r="AI680" s="20"/>
    </row>
    <row r="681" spans="1:35" ht="15.75" customHeight="1">
      <c r="A681" s="20"/>
      <c r="B681" s="20"/>
      <c r="C681" s="165"/>
      <c r="D681" s="20"/>
      <c r="E681" s="20"/>
      <c r="F681" s="180"/>
      <c r="G681" s="181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20"/>
      <c r="AI681" s="20"/>
    </row>
    <row r="682" spans="1:35" ht="15.75" customHeight="1">
      <c r="A682" s="20"/>
      <c r="B682" s="20"/>
      <c r="C682" s="165"/>
      <c r="D682" s="20"/>
      <c r="E682" s="20"/>
      <c r="F682" s="180"/>
      <c r="G682" s="181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20"/>
      <c r="AI682" s="20"/>
    </row>
    <row r="683" spans="1:35" ht="15.75" customHeight="1">
      <c r="A683" s="20"/>
      <c r="B683" s="20"/>
      <c r="C683" s="165"/>
      <c r="D683" s="20"/>
      <c r="E683" s="20"/>
      <c r="F683" s="180"/>
      <c r="G683" s="181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20"/>
      <c r="AI683" s="20"/>
    </row>
    <row r="684" spans="1:35" ht="15.75" customHeight="1">
      <c r="A684" s="20"/>
      <c r="B684" s="20"/>
      <c r="C684" s="165"/>
      <c r="D684" s="20"/>
      <c r="E684" s="20"/>
      <c r="F684" s="180"/>
      <c r="G684" s="181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20"/>
      <c r="AI684" s="20"/>
    </row>
    <row r="685" spans="1:35" ht="15.75" customHeight="1">
      <c r="A685" s="20"/>
      <c r="B685" s="20"/>
      <c r="C685" s="165"/>
      <c r="D685" s="20"/>
      <c r="E685" s="20"/>
      <c r="F685" s="180"/>
      <c r="G685" s="181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20"/>
      <c r="AI685" s="20"/>
    </row>
    <row r="686" spans="1:35" ht="15.75" customHeight="1">
      <c r="A686" s="20"/>
      <c r="B686" s="20"/>
      <c r="C686" s="165"/>
      <c r="D686" s="20"/>
      <c r="E686" s="20"/>
      <c r="F686" s="180"/>
      <c r="G686" s="181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0"/>
    </row>
    <row r="687" spans="1:35" ht="15.75" customHeight="1">
      <c r="A687" s="20"/>
      <c r="B687" s="20"/>
      <c r="C687" s="165"/>
      <c r="D687" s="20"/>
      <c r="E687" s="20"/>
      <c r="F687" s="180"/>
      <c r="G687" s="181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20"/>
      <c r="AI687" s="20"/>
    </row>
    <row r="688" spans="1:35" ht="15.75" customHeight="1">
      <c r="A688" s="20"/>
      <c r="B688" s="20"/>
      <c r="C688" s="165"/>
      <c r="D688" s="20"/>
      <c r="E688" s="20"/>
      <c r="F688" s="180"/>
      <c r="G688" s="181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</row>
    <row r="689" spans="1:35" ht="15.75" customHeight="1">
      <c r="A689" s="20"/>
      <c r="B689" s="20"/>
      <c r="C689" s="165"/>
      <c r="D689" s="20"/>
      <c r="E689" s="20"/>
      <c r="F689" s="180"/>
      <c r="G689" s="181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</row>
    <row r="690" spans="1:35" ht="15.75" customHeight="1">
      <c r="A690" s="20"/>
      <c r="B690" s="20"/>
      <c r="C690" s="165"/>
      <c r="D690" s="20"/>
      <c r="E690" s="20"/>
      <c r="F690" s="180"/>
      <c r="G690" s="181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20"/>
      <c r="AI690" s="20"/>
    </row>
    <row r="691" spans="1:35" ht="15.75" customHeight="1">
      <c r="A691" s="20"/>
      <c r="B691" s="20"/>
      <c r="C691" s="165"/>
      <c r="D691" s="20"/>
      <c r="E691" s="20"/>
      <c r="F691" s="180"/>
      <c r="G691" s="181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</row>
    <row r="692" spans="1:35" ht="15.75" customHeight="1">
      <c r="A692" s="20"/>
      <c r="B692" s="20"/>
      <c r="C692" s="165"/>
      <c r="D692" s="20"/>
      <c r="E692" s="20"/>
      <c r="F692" s="180"/>
      <c r="G692" s="181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</row>
    <row r="693" spans="1:35" ht="15.75" customHeight="1">
      <c r="A693" s="20"/>
      <c r="B693" s="20"/>
      <c r="C693" s="165"/>
      <c r="D693" s="20"/>
      <c r="E693" s="20"/>
      <c r="F693" s="180"/>
      <c r="G693" s="181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</row>
    <row r="694" spans="1:35" ht="15.75" customHeight="1">
      <c r="A694" s="20"/>
      <c r="B694" s="20"/>
      <c r="C694" s="165"/>
      <c r="D694" s="20"/>
      <c r="E694" s="20"/>
      <c r="F694" s="180"/>
      <c r="G694" s="181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</row>
    <row r="695" spans="1:35" ht="15.75" customHeight="1">
      <c r="A695" s="20"/>
      <c r="B695" s="20"/>
      <c r="C695" s="165"/>
      <c r="D695" s="20"/>
      <c r="E695" s="20"/>
      <c r="F695" s="180"/>
      <c r="G695" s="181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</row>
    <row r="696" spans="1:35" ht="15.75" customHeight="1">
      <c r="A696" s="20"/>
      <c r="B696" s="20"/>
      <c r="C696" s="165"/>
      <c r="D696" s="20"/>
      <c r="E696" s="20"/>
      <c r="F696" s="180"/>
      <c r="G696" s="181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</row>
    <row r="697" spans="1:35" ht="15.75" customHeight="1">
      <c r="A697" s="20"/>
      <c r="B697" s="20"/>
      <c r="C697" s="165"/>
      <c r="D697" s="20"/>
      <c r="E697" s="20"/>
      <c r="F697" s="180"/>
      <c r="G697" s="181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</row>
    <row r="698" spans="1:35" ht="15.75" customHeight="1">
      <c r="A698" s="20"/>
      <c r="B698" s="20"/>
      <c r="C698" s="165"/>
      <c r="D698" s="20"/>
      <c r="E698" s="20"/>
      <c r="F698" s="180"/>
      <c r="G698" s="181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  <c r="AH698" s="20"/>
      <c r="AI698" s="20"/>
    </row>
    <row r="699" spans="1:35" ht="15.75" customHeight="1">
      <c r="A699" s="20"/>
      <c r="B699" s="20"/>
      <c r="C699" s="165"/>
      <c r="D699" s="20"/>
      <c r="E699" s="20"/>
      <c r="F699" s="180"/>
      <c r="G699" s="181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  <c r="AG699" s="20"/>
      <c r="AH699" s="20"/>
      <c r="AI699" s="20"/>
    </row>
    <row r="700" spans="1:35" ht="15.75" customHeight="1">
      <c r="A700" s="20"/>
      <c r="B700" s="20"/>
      <c r="C700" s="165"/>
      <c r="D700" s="20"/>
      <c r="E700" s="20"/>
      <c r="F700" s="180"/>
      <c r="G700" s="181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  <c r="AH700" s="20"/>
      <c r="AI700" s="20"/>
    </row>
    <row r="701" spans="1:35" ht="15.75" customHeight="1">
      <c r="A701" s="20"/>
      <c r="B701" s="20"/>
      <c r="C701" s="165"/>
      <c r="D701" s="20"/>
      <c r="E701" s="20"/>
      <c r="F701" s="180"/>
      <c r="G701" s="181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  <c r="AG701" s="20"/>
      <c r="AH701" s="20"/>
      <c r="AI701" s="20"/>
    </row>
    <row r="702" spans="1:35" ht="15.75" customHeight="1">
      <c r="A702" s="20"/>
      <c r="B702" s="20"/>
      <c r="C702" s="165"/>
      <c r="D702" s="20"/>
      <c r="E702" s="20"/>
      <c r="F702" s="180"/>
      <c r="G702" s="181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0"/>
    </row>
    <row r="703" spans="1:35" ht="15.75" customHeight="1">
      <c r="A703" s="20"/>
      <c r="B703" s="20"/>
      <c r="C703" s="165"/>
      <c r="D703" s="20"/>
      <c r="E703" s="20"/>
      <c r="F703" s="180"/>
      <c r="G703" s="181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0"/>
      <c r="AI703" s="20"/>
    </row>
    <row r="704" spans="1:35" ht="15.75" customHeight="1">
      <c r="A704" s="20"/>
      <c r="B704" s="20"/>
      <c r="C704" s="165"/>
      <c r="D704" s="20"/>
      <c r="E704" s="20"/>
      <c r="F704" s="180"/>
      <c r="G704" s="181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0"/>
    </row>
    <row r="705" spans="1:35" ht="15.75" customHeight="1">
      <c r="A705" s="20"/>
      <c r="B705" s="20"/>
      <c r="C705" s="165"/>
      <c r="D705" s="20"/>
      <c r="E705" s="20"/>
      <c r="F705" s="180"/>
      <c r="G705" s="181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0"/>
    </row>
    <row r="706" spans="1:35" ht="15.75" customHeight="1">
      <c r="A706" s="20"/>
      <c r="B706" s="20"/>
      <c r="C706" s="165"/>
      <c r="D706" s="20"/>
      <c r="E706" s="20"/>
      <c r="F706" s="180"/>
      <c r="G706" s="181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0"/>
    </row>
    <row r="707" spans="1:35" ht="15.75" customHeight="1">
      <c r="A707" s="20"/>
      <c r="B707" s="20"/>
      <c r="C707" s="165"/>
      <c r="D707" s="20"/>
      <c r="E707" s="20"/>
      <c r="F707" s="180"/>
      <c r="G707" s="181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0"/>
    </row>
    <row r="708" spans="1:35" ht="15.75" customHeight="1">
      <c r="A708" s="20"/>
      <c r="B708" s="20"/>
      <c r="C708" s="165"/>
      <c r="D708" s="20"/>
      <c r="E708" s="20"/>
      <c r="F708" s="180"/>
      <c r="G708" s="181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</row>
    <row r="709" spans="1:35" ht="15.75" customHeight="1">
      <c r="A709" s="20"/>
      <c r="B709" s="20"/>
      <c r="C709" s="165"/>
      <c r="D709" s="20"/>
      <c r="E709" s="20"/>
      <c r="F709" s="180"/>
      <c r="G709" s="181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20"/>
      <c r="AI709" s="20"/>
    </row>
    <row r="710" spans="1:35" ht="15.75" customHeight="1">
      <c r="A710" s="20"/>
      <c r="B710" s="20"/>
      <c r="C710" s="165"/>
      <c r="D710" s="20"/>
      <c r="E710" s="20"/>
      <c r="F710" s="180"/>
      <c r="G710" s="181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  <c r="AH710" s="20"/>
      <c r="AI710" s="20"/>
    </row>
    <row r="711" spans="1:35" ht="15.75" customHeight="1">
      <c r="A711" s="20"/>
      <c r="B711" s="20"/>
      <c r="C711" s="165"/>
      <c r="D711" s="20"/>
      <c r="E711" s="20"/>
      <c r="F711" s="180"/>
      <c r="G711" s="181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0"/>
      <c r="AI711" s="20"/>
    </row>
    <row r="712" spans="1:35" ht="15.75" customHeight="1">
      <c r="A712" s="20"/>
      <c r="B712" s="20"/>
      <c r="C712" s="165"/>
      <c r="D712" s="20"/>
      <c r="E712" s="20"/>
      <c r="F712" s="180"/>
      <c r="G712" s="181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20"/>
      <c r="AI712" s="20"/>
    </row>
    <row r="713" spans="1:35" ht="15.75" customHeight="1">
      <c r="A713" s="20"/>
      <c r="B713" s="20"/>
      <c r="C713" s="165"/>
      <c r="D713" s="20"/>
      <c r="E713" s="20"/>
      <c r="F713" s="180"/>
      <c r="G713" s="181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20"/>
      <c r="AI713" s="20"/>
    </row>
    <row r="714" spans="1:35" ht="15.75" customHeight="1">
      <c r="A714" s="20"/>
      <c r="B714" s="20"/>
      <c r="C714" s="165"/>
      <c r="D714" s="20"/>
      <c r="E714" s="20"/>
      <c r="F714" s="180"/>
      <c r="G714" s="181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20"/>
      <c r="AI714" s="20"/>
    </row>
    <row r="715" spans="1:35" ht="15.75" customHeight="1">
      <c r="A715" s="20"/>
      <c r="B715" s="20"/>
      <c r="C715" s="165"/>
      <c r="D715" s="20"/>
      <c r="E715" s="20"/>
      <c r="F715" s="180"/>
      <c r="G715" s="181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20"/>
      <c r="AI715" s="20"/>
    </row>
    <row r="716" spans="1:35" ht="15.75" customHeight="1">
      <c r="A716" s="20"/>
      <c r="B716" s="20"/>
      <c r="C716" s="165"/>
      <c r="D716" s="20"/>
      <c r="E716" s="20"/>
      <c r="F716" s="180"/>
      <c r="G716" s="181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20"/>
      <c r="AI716" s="20"/>
    </row>
    <row r="717" spans="1:35" ht="15.75" customHeight="1">
      <c r="A717" s="20"/>
      <c r="B717" s="20"/>
      <c r="C717" s="165"/>
      <c r="D717" s="20"/>
      <c r="E717" s="20"/>
      <c r="F717" s="180"/>
      <c r="G717" s="181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20"/>
      <c r="AI717" s="20"/>
    </row>
    <row r="718" spans="1:35" ht="15.75" customHeight="1">
      <c r="A718" s="20"/>
      <c r="B718" s="20"/>
      <c r="C718" s="165"/>
      <c r="D718" s="20"/>
      <c r="E718" s="20"/>
      <c r="F718" s="180"/>
      <c r="G718" s="181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20"/>
      <c r="AI718" s="20"/>
    </row>
    <row r="719" spans="1:35" ht="15.75" customHeight="1">
      <c r="A719" s="20"/>
      <c r="B719" s="20"/>
      <c r="C719" s="165"/>
      <c r="D719" s="20"/>
      <c r="E719" s="20"/>
      <c r="F719" s="180"/>
      <c r="G719" s="181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20"/>
      <c r="AI719" s="20"/>
    </row>
    <row r="720" spans="1:35" ht="15.75" customHeight="1">
      <c r="A720" s="20"/>
      <c r="B720" s="20"/>
      <c r="C720" s="165"/>
      <c r="D720" s="20"/>
      <c r="E720" s="20"/>
      <c r="F720" s="180"/>
      <c r="G720" s="181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0"/>
    </row>
    <row r="721" spans="1:35" ht="15.75" customHeight="1">
      <c r="A721" s="20"/>
      <c r="B721" s="20"/>
      <c r="C721" s="165"/>
      <c r="D721" s="20"/>
      <c r="E721" s="20"/>
      <c r="F721" s="180"/>
      <c r="G721" s="181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0"/>
    </row>
    <row r="722" spans="1:35" ht="15.75" customHeight="1">
      <c r="A722" s="20"/>
      <c r="B722" s="20"/>
      <c r="C722" s="165"/>
      <c r="D722" s="20"/>
      <c r="E722" s="20"/>
      <c r="F722" s="180"/>
      <c r="G722" s="181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20"/>
      <c r="AI722" s="20"/>
    </row>
    <row r="723" spans="1:35" ht="15.75" customHeight="1">
      <c r="A723" s="20"/>
      <c r="B723" s="20"/>
      <c r="C723" s="165"/>
      <c r="D723" s="20"/>
      <c r="E723" s="20"/>
      <c r="F723" s="180"/>
      <c r="G723" s="181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20"/>
      <c r="AI723" s="20"/>
    </row>
    <row r="724" spans="1:35" ht="15.75" customHeight="1">
      <c r="A724" s="20"/>
      <c r="B724" s="20"/>
      <c r="C724" s="165"/>
      <c r="D724" s="20"/>
      <c r="E724" s="20"/>
      <c r="F724" s="180"/>
      <c r="G724" s="181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20"/>
      <c r="AI724" s="20"/>
    </row>
    <row r="725" spans="1:35" ht="15.75" customHeight="1">
      <c r="A725" s="20"/>
      <c r="B725" s="20"/>
      <c r="C725" s="165"/>
      <c r="D725" s="20"/>
      <c r="E725" s="20"/>
      <c r="F725" s="180"/>
      <c r="G725" s="181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20"/>
      <c r="AI725" s="20"/>
    </row>
    <row r="726" spans="1:35" ht="15.75" customHeight="1">
      <c r="A726" s="20"/>
      <c r="B726" s="20"/>
      <c r="C726" s="165"/>
      <c r="D726" s="20"/>
      <c r="E726" s="20"/>
      <c r="F726" s="180"/>
      <c r="G726" s="181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20"/>
      <c r="AH726" s="20"/>
      <c r="AI726" s="20"/>
    </row>
    <row r="727" spans="1:35" ht="15.75" customHeight="1">
      <c r="A727" s="20"/>
      <c r="B727" s="20"/>
      <c r="C727" s="165"/>
      <c r="D727" s="20"/>
      <c r="E727" s="20"/>
      <c r="F727" s="180"/>
      <c r="G727" s="181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  <c r="AG727" s="20"/>
      <c r="AH727" s="20"/>
      <c r="AI727" s="20"/>
    </row>
    <row r="728" spans="1:35" ht="15.75" customHeight="1">
      <c r="A728" s="20"/>
      <c r="B728" s="20"/>
      <c r="C728" s="165"/>
      <c r="D728" s="20"/>
      <c r="E728" s="20"/>
      <c r="F728" s="180"/>
      <c r="G728" s="181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  <c r="AG728" s="20"/>
      <c r="AH728" s="20"/>
      <c r="AI728" s="20"/>
    </row>
    <row r="729" spans="1:35" ht="15.75" customHeight="1">
      <c r="A729" s="20"/>
      <c r="B729" s="20"/>
      <c r="C729" s="165"/>
      <c r="D729" s="20"/>
      <c r="E729" s="20"/>
      <c r="F729" s="180"/>
      <c r="G729" s="181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  <c r="AG729" s="20"/>
      <c r="AH729" s="20"/>
      <c r="AI729" s="20"/>
    </row>
    <row r="730" spans="1:35" ht="15.75" customHeight="1">
      <c r="A730" s="20"/>
      <c r="B730" s="20"/>
      <c r="C730" s="165"/>
      <c r="D730" s="20"/>
      <c r="E730" s="20"/>
      <c r="F730" s="180"/>
      <c r="G730" s="181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  <c r="AG730" s="20"/>
      <c r="AH730" s="20"/>
      <c r="AI730" s="20"/>
    </row>
    <row r="731" spans="1:35" ht="15.75" customHeight="1">
      <c r="A731" s="20"/>
      <c r="B731" s="20"/>
      <c r="C731" s="165"/>
      <c r="D731" s="20"/>
      <c r="E731" s="20"/>
      <c r="F731" s="180"/>
      <c r="G731" s="181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0"/>
    </row>
    <row r="732" spans="1:35" ht="15.75" customHeight="1">
      <c r="A732" s="20"/>
      <c r="B732" s="20"/>
      <c r="C732" s="165"/>
      <c r="D732" s="20"/>
      <c r="E732" s="20"/>
      <c r="F732" s="180"/>
      <c r="G732" s="181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0"/>
    </row>
    <row r="733" spans="1:35" ht="15.75" customHeight="1">
      <c r="A733" s="20"/>
      <c r="B733" s="20"/>
      <c r="C733" s="165"/>
      <c r="D733" s="20"/>
      <c r="E733" s="20"/>
      <c r="F733" s="180"/>
      <c r="G733" s="181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0"/>
    </row>
    <row r="734" spans="1:35" ht="15.75" customHeight="1">
      <c r="A734" s="20"/>
      <c r="B734" s="20"/>
      <c r="C734" s="165"/>
      <c r="D734" s="20"/>
      <c r="E734" s="20"/>
      <c r="F734" s="180"/>
      <c r="G734" s="181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0"/>
    </row>
    <row r="735" spans="1:35" ht="15.75" customHeight="1">
      <c r="A735" s="20"/>
      <c r="B735" s="20"/>
      <c r="C735" s="165"/>
      <c r="D735" s="20"/>
      <c r="E735" s="20"/>
      <c r="F735" s="180"/>
      <c r="G735" s="181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0"/>
    </row>
    <row r="736" spans="1:35" ht="15.75" customHeight="1">
      <c r="A736" s="20"/>
      <c r="B736" s="20"/>
      <c r="C736" s="165"/>
      <c r="D736" s="20"/>
      <c r="E736" s="20"/>
      <c r="F736" s="180"/>
      <c r="G736" s="181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0"/>
    </row>
    <row r="737" spans="1:35" ht="15.75" customHeight="1">
      <c r="A737" s="20"/>
      <c r="B737" s="20"/>
      <c r="C737" s="165"/>
      <c r="D737" s="20"/>
      <c r="E737" s="20"/>
      <c r="F737" s="180"/>
      <c r="G737" s="181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0"/>
    </row>
    <row r="738" spans="1:35" ht="15.75" customHeight="1">
      <c r="A738" s="20"/>
      <c r="B738" s="20"/>
      <c r="C738" s="165"/>
      <c r="D738" s="20"/>
      <c r="E738" s="20"/>
      <c r="F738" s="180"/>
      <c r="G738" s="181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20"/>
      <c r="AI738" s="20"/>
    </row>
    <row r="739" spans="1:35" ht="15.75" customHeight="1">
      <c r="A739" s="20"/>
      <c r="B739" s="20"/>
      <c r="C739" s="165"/>
      <c r="D739" s="20"/>
      <c r="E739" s="20"/>
      <c r="F739" s="180"/>
      <c r="G739" s="181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20"/>
      <c r="AH739" s="20"/>
      <c r="AI739" s="20"/>
    </row>
    <row r="740" spans="1:35" ht="15.75" customHeight="1">
      <c r="A740" s="20"/>
      <c r="B740" s="20"/>
      <c r="C740" s="165"/>
      <c r="D740" s="20"/>
      <c r="E740" s="20"/>
      <c r="F740" s="180"/>
      <c r="G740" s="181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  <c r="AH740" s="20"/>
      <c r="AI740" s="20"/>
    </row>
    <row r="741" spans="1:35" ht="15.75" customHeight="1">
      <c r="A741" s="20"/>
      <c r="B741" s="20"/>
      <c r="C741" s="165"/>
      <c r="D741" s="20"/>
      <c r="E741" s="20"/>
      <c r="F741" s="180"/>
      <c r="G741" s="181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20"/>
      <c r="AH741" s="20"/>
      <c r="AI741" s="20"/>
    </row>
    <row r="742" spans="1:35" ht="15.75" customHeight="1">
      <c r="A742" s="20"/>
      <c r="B742" s="20"/>
      <c r="C742" s="165"/>
      <c r="D742" s="20"/>
      <c r="E742" s="20"/>
      <c r="F742" s="180"/>
      <c r="G742" s="181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  <c r="AH742" s="20"/>
      <c r="AI742" s="20"/>
    </row>
    <row r="743" spans="1:35" ht="15.75" customHeight="1">
      <c r="A743" s="20"/>
      <c r="B743" s="20"/>
      <c r="C743" s="165"/>
      <c r="D743" s="20"/>
      <c r="E743" s="20"/>
      <c r="F743" s="180"/>
      <c r="G743" s="181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20"/>
      <c r="AI743" s="20"/>
    </row>
    <row r="744" spans="1:35" ht="15.75" customHeight="1">
      <c r="A744" s="20"/>
      <c r="B744" s="20"/>
      <c r="C744" s="165"/>
      <c r="D744" s="20"/>
      <c r="E744" s="20"/>
      <c r="F744" s="180"/>
      <c r="G744" s="181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20"/>
      <c r="AI744" s="20"/>
    </row>
    <row r="745" spans="1:35" ht="15.75" customHeight="1">
      <c r="A745" s="20"/>
      <c r="B745" s="20"/>
      <c r="C745" s="165"/>
      <c r="D745" s="20"/>
      <c r="E745" s="20"/>
      <c r="F745" s="180"/>
      <c r="G745" s="181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20"/>
      <c r="AI745" s="20"/>
    </row>
    <row r="746" spans="1:35" ht="15.75" customHeight="1">
      <c r="A746" s="20"/>
      <c r="B746" s="20"/>
      <c r="C746" s="165"/>
      <c r="D746" s="20"/>
      <c r="E746" s="20"/>
      <c r="F746" s="180"/>
      <c r="G746" s="181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20"/>
      <c r="AI746" s="20"/>
    </row>
    <row r="747" spans="1:35" ht="15.75" customHeight="1">
      <c r="A747" s="20"/>
      <c r="B747" s="20"/>
      <c r="C747" s="165"/>
      <c r="D747" s="20"/>
      <c r="E747" s="20"/>
      <c r="F747" s="180"/>
      <c r="G747" s="181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20"/>
      <c r="AI747" s="20"/>
    </row>
    <row r="748" spans="1:35" ht="15.75" customHeight="1">
      <c r="A748" s="20"/>
      <c r="B748" s="20"/>
      <c r="C748" s="165"/>
      <c r="D748" s="20"/>
      <c r="E748" s="20"/>
      <c r="F748" s="180"/>
      <c r="G748" s="181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20"/>
      <c r="AI748" s="20"/>
    </row>
    <row r="749" spans="1:35" ht="15.75" customHeight="1">
      <c r="A749" s="20"/>
      <c r="B749" s="20"/>
      <c r="C749" s="165"/>
      <c r="D749" s="20"/>
      <c r="E749" s="20"/>
      <c r="F749" s="180"/>
      <c r="G749" s="181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0"/>
    </row>
    <row r="750" spans="1:35" ht="15.75" customHeight="1">
      <c r="A750" s="20"/>
      <c r="B750" s="20"/>
      <c r="C750" s="165"/>
      <c r="D750" s="20"/>
      <c r="E750" s="20"/>
      <c r="F750" s="180"/>
      <c r="G750" s="181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0"/>
    </row>
    <row r="751" spans="1:35" ht="15.75" customHeight="1">
      <c r="A751" s="20"/>
      <c r="B751" s="20"/>
      <c r="C751" s="165"/>
      <c r="D751" s="20"/>
      <c r="E751" s="20"/>
      <c r="F751" s="180"/>
      <c r="G751" s="181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20"/>
      <c r="AI751" s="20"/>
    </row>
    <row r="752" spans="1:35" ht="15.75" customHeight="1">
      <c r="A752" s="20"/>
      <c r="B752" s="20"/>
      <c r="C752" s="165"/>
      <c r="D752" s="20"/>
      <c r="E752" s="20"/>
      <c r="F752" s="180"/>
      <c r="G752" s="181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20"/>
      <c r="AI752" s="20"/>
    </row>
    <row r="753" spans="1:35" ht="15.75" customHeight="1">
      <c r="A753" s="20"/>
      <c r="B753" s="20"/>
      <c r="C753" s="165"/>
      <c r="D753" s="20"/>
      <c r="E753" s="20"/>
      <c r="F753" s="180"/>
      <c r="G753" s="181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20"/>
      <c r="AI753" s="20"/>
    </row>
    <row r="754" spans="1:35" ht="15.75" customHeight="1">
      <c r="A754" s="20"/>
      <c r="B754" s="20"/>
      <c r="C754" s="165"/>
      <c r="D754" s="20"/>
      <c r="E754" s="20"/>
      <c r="F754" s="180"/>
      <c r="G754" s="181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  <c r="AH754" s="20"/>
      <c r="AI754" s="20"/>
    </row>
    <row r="755" spans="1:35" ht="15.75" customHeight="1">
      <c r="A755" s="20"/>
      <c r="B755" s="20"/>
      <c r="C755" s="165"/>
      <c r="D755" s="20"/>
      <c r="E755" s="20"/>
      <c r="F755" s="180"/>
      <c r="G755" s="181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  <c r="AH755" s="20"/>
      <c r="AI755" s="20"/>
    </row>
    <row r="756" spans="1:35" ht="15.75" customHeight="1">
      <c r="A756" s="20"/>
      <c r="B756" s="20"/>
      <c r="C756" s="165"/>
      <c r="D756" s="20"/>
      <c r="E756" s="20"/>
      <c r="F756" s="180"/>
      <c r="G756" s="181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  <c r="AH756" s="20"/>
      <c r="AI756" s="20"/>
    </row>
    <row r="757" spans="1:35" ht="15.75" customHeight="1">
      <c r="A757" s="20"/>
      <c r="B757" s="20"/>
      <c r="C757" s="165"/>
      <c r="D757" s="20"/>
      <c r="E757" s="20"/>
      <c r="F757" s="180"/>
      <c r="G757" s="181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  <c r="AH757" s="20"/>
      <c r="AI757" s="20"/>
    </row>
    <row r="758" spans="1:35" ht="15.75" customHeight="1">
      <c r="A758" s="20"/>
      <c r="B758" s="20"/>
      <c r="C758" s="165"/>
      <c r="D758" s="20"/>
      <c r="E758" s="20"/>
      <c r="F758" s="180"/>
      <c r="G758" s="181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20"/>
      <c r="AH758" s="20"/>
      <c r="AI758" s="20"/>
    </row>
    <row r="759" spans="1:35" ht="15.75" customHeight="1">
      <c r="A759" s="20"/>
      <c r="B759" s="20"/>
      <c r="C759" s="165"/>
      <c r="D759" s="20"/>
      <c r="E759" s="20"/>
      <c r="F759" s="180"/>
      <c r="G759" s="181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  <c r="AG759" s="20"/>
      <c r="AH759" s="20"/>
      <c r="AI759" s="20"/>
    </row>
    <row r="760" spans="1:35" ht="15.75" customHeight="1">
      <c r="A760" s="20"/>
      <c r="B760" s="20"/>
      <c r="C760" s="165"/>
      <c r="D760" s="20"/>
      <c r="E760" s="20"/>
      <c r="F760" s="180"/>
      <c r="G760" s="181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  <c r="AH760" s="20"/>
      <c r="AI760" s="20"/>
    </row>
    <row r="761" spans="1:35" ht="15.75" customHeight="1">
      <c r="A761" s="20"/>
      <c r="B761" s="20"/>
      <c r="C761" s="165"/>
      <c r="D761" s="20"/>
      <c r="E761" s="20"/>
      <c r="F761" s="180"/>
      <c r="G761" s="181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  <c r="AH761" s="20"/>
      <c r="AI761" s="20"/>
    </row>
    <row r="762" spans="1:35" ht="15.75" customHeight="1">
      <c r="A762" s="20"/>
      <c r="B762" s="20"/>
      <c r="C762" s="165"/>
      <c r="D762" s="20"/>
      <c r="E762" s="20"/>
      <c r="F762" s="180"/>
      <c r="G762" s="181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  <c r="AH762" s="20"/>
      <c r="AI762" s="20"/>
    </row>
    <row r="763" spans="1:35" ht="15.75" customHeight="1">
      <c r="A763" s="20"/>
      <c r="B763" s="20"/>
      <c r="C763" s="165"/>
      <c r="D763" s="20"/>
      <c r="E763" s="20"/>
      <c r="F763" s="180"/>
      <c r="G763" s="181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  <c r="AH763" s="20"/>
      <c r="AI763" s="20"/>
    </row>
    <row r="764" spans="1:35" ht="15.75" customHeight="1">
      <c r="A764" s="20"/>
      <c r="B764" s="20"/>
      <c r="C764" s="165"/>
      <c r="D764" s="20"/>
      <c r="E764" s="20"/>
      <c r="F764" s="180"/>
      <c r="G764" s="181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20"/>
    </row>
    <row r="765" spans="1:35" ht="15.75" customHeight="1">
      <c r="A765" s="20"/>
      <c r="B765" s="20"/>
      <c r="C765" s="165"/>
      <c r="D765" s="20"/>
      <c r="E765" s="20"/>
      <c r="F765" s="180"/>
      <c r="G765" s="181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0"/>
    </row>
    <row r="766" spans="1:35" ht="15.75" customHeight="1">
      <c r="A766" s="20"/>
      <c r="B766" s="20"/>
      <c r="C766" s="165"/>
      <c r="D766" s="20"/>
      <c r="E766" s="20"/>
      <c r="F766" s="180"/>
      <c r="G766" s="181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  <c r="AH766" s="20"/>
      <c r="AI766" s="20"/>
    </row>
    <row r="767" spans="1:35" ht="15.75" customHeight="1">
      <c r="A767" s="20"/>
      <c r="B767" s="20"/>
      <c r="C767" s="165"/>
      <c r="D767" s="20"/>
      <c r="E767" s="20"/>
      <c r="F767" s="180"/>
      <c r="G767" s="181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20"/>
      <c r="AI767" s="20"/>
    </row>
    <row r="768" spans="1:35" ht="15.75" customHeight="1">
      <c r="A768" s="20"/>
      <c r="B768" s="20"/>
      <c r="C768" s="165"/>
      <c r="D768" s="20"/>
      <c r="E768" s="20"/>
      <c r="F768" s="180"/>
      <c r="G768" s="181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20"/>
      <c r="AH768" s="20"/>
      <c r="AI768" s="20"/>
    </row>
    <row r="769" spans="1:35" ht="15.75" customHeight="1">
      <c r="A769" s="20"/>
      <c r="B769" s="20"/>
      <c r="C769" s="165"/>
      <c r="D769" s="20"/>
      <c r="E769" s="20"/>
      <c r="F769" s="180"/>
      <c r="G769" s="181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20"/>
      <c r="AH769" s="20"/>
      <c r="AI769" s="20"/>
    </row>
    <row r="770" spans="1:35" ht="15.75" customHeight="1">
      <c r="A770" s="20"/>
      <c r="B770" s="20"/>
      <c r="C770" s="165"/>
      <c r="D770" s="20"/>
      <c r="E770" s="20"/>
      <c r="F770" s="180"/>
      <c r="G770" s="181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20"/>
      <c r="AH770" s="20"/>
      <c r="AI770" s="20"/>
    </row>
    <row r="771" spans="1:35" ht="15.75" customHeight="1">
      <c r="A771" s="20"/>
      <c r="B771" s="20"/>
      <c r="C771" s="165"/>
      <c r="D771" s="20"/>
      <c r="E771" s="20"/>
      <c r="F771" s="180"/>
      <c r="G771" s="181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20"/>
      <c r="AH771" s="20"/>
      <c r="AI771" s="20"/>
    </row>
    <row r="772" spans="1:35" ht="15.75" customHeight="1">
      <c r="A772" s="20"/>
      <c r="B772" s="20"/>
      <c r="C772" s="165"/>
      <c r="D772" s="20"/>
      <c r="E772" s="20"/>
      <c r="F772" s="180"/>
      <c r="G772" s="181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  <c r="AH772" s="20"/>
      <c r="AI772" s="20"/>
    </row>
    <row r="773" spans="1:35" ht="15.75" customHeight="1">
      <c r="A773" s="20"/>
      <c r="B773" s="20"/>
      <c r="C773" s="165"/>
      <c r="D773" s="20"/>
      <c r="E773" s="20"/>
      <c r="F773" s="180"/>
      <c r="G773" s="181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  <c r="AH773" s="20"/>
      <c r="AI773" s="20"/>
    </row>
    <row r="774" spans="1:35" ht="15.75" customHeight="1">
      <c r="A774" s="20"/>
      <c r="B774" s="20"/>
      <c r="C774" s="165"/>
      <c r="D774" s="20"/>
      <c r="E774" s="20"/>
      <c r="F774" s="180"/>
      <c r="G774" s="181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  <c r="AG774" s="20"/>
      <c r="AH774" s="20"/>
      <c r="AI774" s="20"/>
    </row>
    <row r="775" spans="1:35" ht="15.75" customHeight="1">
      <c r="A775" s="20"/>
      <c r="B775" s="20"/>
      <c r="C775" s="165"/>
      <c r="D775" s="20"/>
      <c r="E775" s="20"/>
      <c r="F775" s="180"/>
      <c r="G775" s="181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20"/>
      <c r="AI775" s="20"/>
    </row>
    <row r="776" spans="1:35" ht="15.75" customHeight="1">
      <c r="A776" s="20"/>
      <c r="B776" s="20"/>
      <c r="C776" s="165"/>
      <c r="D776" s="20"/>
      <c r="E776" s="20"/>
      <c r="F776" s="180"/>
      <c r="G776" s="181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20"/>
      <c r="AI776" s="20"/>
    </row>
    <row r="777" spans="1:35" ht="15.75" customHeight="1">
      <c r="A777" s="20"/>
      <c r="B777" s="20"/>
      <c r="C777" s="165"/>
      <c r="D777" s="20"/>
      <c r="E777" s="20"/>
      <c r="F777" s="180"/>
      <c r="G777" s="181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20"/>
      <c r="AI777" s="20"/>
    </row>
    <row r="778" spans="1:35" ht="15.75" customHeight="1">
      <c r="A778" s="20"/>
      <c r="B778" s="20"/>
      <c r="C778" s="165"/>
      <c r="D778" s="20"/>
      <c r="E778" s="20"/>
      <c r="F778" s="180"/>
      <c r="G778" s="181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</row>
    <row r="779" spans="1:35" ht="15.75" customHeight="1">
      <c r="A779" s="20"/>
      <c r="B779" s="20"/>
      <c r="C779" s="165"/>
      <c r="D779" s="20"/>
      <c r="E779" s="20"/>
      <c r="F779" s="180"/>
      <c r="G779" s="181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</row>
    <row r="780" spans="1:35" ht="15.75" customHeight="1">
      <c r="A780" s="20"/>
      <c r="B780" s="20"/>
      <c r="C780" s="165"/>
      <c r="D780" s="20"/>
      <c r="E780" s="20"/>
      <c r="F780" s="180"/>
      <c r="G780" s="181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20"/>
    </row>
    <row r="781" spans="1:35" ht="15.75" customHeight="1">
      <c r="A781" s="20"/>
      <c r="B781" s="20"/>
      <c r="C781" s="165"/>
      <c r="D781" s="20"/>
      <c r="E781" s="20"/>
      <c r="F781" s="180"/>
      <c r="G781" s="181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20"/>
      <c r="AI781" s="20"/>
    </row>
    <row r="782" spans="1:35" ht="15.75" customHeight="1">
      <c r="A782" s="20"/>
      <c r="B782" s="20"/>
      <c r="C782" s="165"/>
      <c r="D782" s="20"/>
      <c r="E782" s="20"/>
      <c r="F782" s="180"/>
      <c r="G782" s="181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20"/>
      <c r="AI782" s="20"/>
    </row>
    <row r="783" spans="1:35" ht="15.75" customHeight="1">
      <c r="A783" s="20"/>
      <c r="B783" s="20"/>
      <c r="C783" s="165"/>
      <c r="D783" s="20"/>
      <c r="E783" s="20"/>
      <c r="F783" s="180"/>
      <c r="G783" s="181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20"/>
      <c r="AI783" s="20"/>
    </row>
    <row r="784" spans="1:35" ht="15.75" customHeight="1">
      <c r="A784" s="20"/>
      <c r="B784" s="20"/>
      <c r="C784" s="165"/>
      <c r="D784" s="20"/>
      <c r="E784" s="20"/>
      <c r="F784" s="180"/>
      <c r="G784" s="181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20"/>
    </row>
    <row r="785" spans="1:35" ht="15.75" customHeight="1">
      <c r="A785" s="20"/>
      <c r="B785" s="20"/>
      <c r="C785" s="165"/>
      <c r="D785" s="20"/>
      <c r="E785" s="20"/>
      <c r="F785" s="180"/>
      <c r="G785" s="181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20"/>
      <c r="AI785" s="20"/>
    </row>
    <row r="786" spans="1:35" ht="15.75" customHeight="1">
      <c r="A786" s="20"/>
      <c r="B786" s="20"/>
      <c r="C786" s="165"/>
      <c r="D786" s="20"/>
      <c r="E786" s="20"/>
      <c r="F786" s="180"/>
      <c r="G786" s="181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20"/>
      <c r="AI786" s="20"/>
    </row>
    <row r="787" spans="1:35" ht="15.75" customHeight="1">
      <c r="A787" s="20"/>
      <c r="B787" s="20"/>
      <c r="C787" s="165"/>
      <c r="D787" s="20"/>
      <c r="E787" s="20"/>
      <c r="F787" s="180"/>
      <c r="G787" s="181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20"/>
      <c r="AI787" s="20"/>
    </row>
    <row r="788" spans="1:35" ht="15.75" customHeight="1">
      <c r="A788" s="20"/>
      <c r="B788" s="20"/>
      <c r="C788" s="165"/>
      <c r="D788" s="20"/>
      <c r="E788" s="20"/>
      <c r="F788" s="180"/>
      <c r="G788" s="181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0"/>
    </row>
    <row r="789" spans="1:35" ht="15.75" customHeight="1">
      <c r="A789" s="20"/>
      <c r="B789" s="20"/>
      <c r="C789" s="165"/>
      <c r="D789" s="20"/>
      <c r="E789" s="20"/>
      <c r="F789" s="180"/>
      <c r="G789" s="181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</row>
    <row r="790" spans="1:35" ht="15.75" customHeight="1">
      <c r="A790" s="20"/>
      <c r="B790" s="20"/>
      <c r="C790" s="165"/>
      <c r="D790" s="20"/>
      <c r="E790" s="20"/>
      <c r="F790" s="180"/>
      <c r="G790" s="181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0"/>
    </row>
    <row r="791" spans="1:35" ht="15.75" customHeight="1">
      <c r="A791" s="20"/>
      <c r="B791" s="20"/>
      <c r="C791" s="165"/>
      <c r="D791" s="20"/>
      <c r="E791" s="20"/>
      <c r="F791" s="180"/>
      <c r="G791" s="181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0"/>
    </row>
    <row r="792" spans="1:35" ht="15.75" customHeight="1">
      <c r="A792" s="20"/>
      <c r="B792" s="20"/>
      <c r="C792" s="165"/>
      <c r="D792" s="20"/>
      <c r="E792" s="20"/>
      <c r="F792" s="180"/>
      <c r="G792" s="181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0"/>
    </row>
    <row r="793" spans="1:35" ht="15.75" customHeight="1">
      <c r="A793" s="20"/>
      <c r="B793" s="20"/>
      <c r="C793" s="165"/>
      <c r="D793" s="20"/>
      <c r="E793" s="20"/>
      <c r="F793" s="180"/>
      <c r="G793" s="181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0"/>
    </row>
    <row r="794" spans="1:35" ht="15.75" customHeight="1">
      <c r="A794" s="20"/>
      <c r="B794" s="20"/>
      <c r="C794" s="165"/>
      <c r="D794" s="20"/>
      <c r="E794" s="20"/>
      <c r="F794" s="180"/>
      <c r="G794" s="181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0"/>
    </row>
    <row r="795" spans="1:35" ht="15.75" customHeight="1">
      <c r="A795" s="20"/>
      <c r="B795" s="20"/>
      <c r="C795" s="165"/>
      <c r="D795" s="20"/>
      <c r="E795" s="20"/>
      <c r="F795" s="180"/>
      <c r="G795" s="181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0"/>
    </row>
    <row r="796" spans="1:35" ht="15.75" customHeight="1">
      <c r="A796" s="20"/>
      <c r="B796" s="20"/>
      <c r="C796" s="165"/>
      <c r="D796" s="20"/>
      <c r="E796" s="20"/>
      <c r="F796" s="180"/>
      <c r="G796" s="181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20"/>
      <c r="AI796" s="20"/>
    </row>
    <row r="797" spans="1:35" ht="15.75" customHeight="1">
      <c r="A797" s="20"/>
      <c r="B797" s="20"/>
      <c r="C797" s="165"/>
      <c r="D797" s="20"/>
      <c r="E797" s="20"/>
      <c r="F797" s="180"/>
      <c r="G797" s="181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20"/>
      <c r="AH797" s="20"/>
      <c r="AI797" s="20"/>
    </row>
    <row r="798" spans="1:35" ht="15.75" customHeight="1">
      <c r="A798" s="20"/>
      <c r="B798" s="20"/>
      <c r="C798" s="165"/>
      <c r="D798" s="20"/>
      <c r="E798" s="20"/>
      <c r="F798" s="180"/>
      <c r="G798" s="181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20"/>
      <c r="AH798" s="20"/>
      <c r="AI798" s="20"/>
    </row>
    <row r="799" spans="1:35" ht="15.75" customHeight="1">
      <c r="A799" s="20"/>
      <c r="B799" s="20"/>
      <c r="C799" s="165"/>
      <c r="D799" s="20"/>
      <c r="E799" s="20"/>
      <c r="F799" s="180"/>
      <c r="G799" s="181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20"/>
      <c r="AH799" s="20"/>
      <c r="AI799" s="20"/>
    </row>
    <row r="800" spans="1:35" ht="15.75" customHeight="1">
      <c r="A800" s="20"/>
      <c r="B800" s="20"/>
      <c r="C800" s="165"/>
      <c r="D800" s="20"/>
      <c r="E800" s="20"/>
      <c r="F800" s="180"/>
      <c r="G800" s="181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20"/>
      <c r="AH800" s="20"/>
      <c r="AI800" s="20"/>
    </row>
    <row r="801" spans="1:35" ht="15.75" customHeight="1">
      <c r="A801" s="20"/>
      <c r="B801" s="20"/>
      <c r="C801" s="165"/>
      <c r="D801" s="20"/>
      <c r="E801" s="20"/>
      <c r="F801" s="180"/>
      <c r="G801" s="181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20"/>
      <c r="AH801" s="20"/>
      <c r="AI801" s="20"/>
    </row>
    <row r="802" spans="1:35" ht="15.75" customHeight="1">
      <c r="A802" s="20"/>
      <c r="B802" s="20"/>
      <c r="C802" s="165"/>
      <c r="D802" s="20"/>
      <c r="E802" s="20"/>
      <c r="F802" s="180"/>
      <c r="G802" s="181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  <c r="AH802" s="20"/>
      <c r="AI802" s="20"/>
    </row>
    <row r="803" spans="1:35" ht="15.75" customHeight="1">
      <c r="A803" s="20"/>
      <c r="B803" s="20"/>
      <c r="C803" s="165"/>
      <c r="D803" s="20"/>
      <c r="E803" s="20"/>
      <c r="F803" s="180"/>
      <c r="G803" s="181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  <c r="AH803" s="20"/>
      <c r="AI803" s="20"/>
    </row>
    <row r="804" spans="1:35" ht="15.75" customHeight="1">
      <c r="A804" s="20"/>
      <c r="B804" s="20"/>
      <c r="C804" s="165"/>
      <c r="D804" s="20"/>
      <c r="E804" s="20"/>
      <c r="F804" s="180"/>
      <c r="G804" s="181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  <c r="AH804" s="20"/>
      <c r="AI804" s="20"/>
    </row>
    <row r="805" spans="1:35" ht="15.75" customHeight="1">
      <c r="A805" s="20"/>
      <c r="B805" s="20"/>
      <c r="C805" s="165"/>
      <c r="D805" s="20"/>
      <c r="E805" s="20"/>
      <c r="F805" s="180"/>
      <c r="G805" s="181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  <c r="AG805" s="20"/>
      <c r="AH805" s="20"/>
      <c r="AI805" s="20"/>
    </row>
    <row r="806" spans="1:35" ht="15.75" customHeight="1">
      <c r="A806" s="20"/>
      <c r="B806" s="20"/>
      <c r="C806" s="165"/>
      <c r="D806" s="20"/>
      <c r="E806" s="20"/>
      <c r="F806" s="180"/>
      <c r="G806" s="181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20"/>
      <c r="AH806" s="20"/>
      <c r="AI806" s="20"/>
    </row>
    <row r="807" spans="1:35" ht="15.75" customHeight="1">
      <c r="A807" s="20"/>
      <c r="B807" s="20"/>
      <c r="C807" s="165"/>
      <c r="D807" s="20"/>
      <c r="E807" s="20"/>
      <c r="F807" s="180"/>
      <c r="G807" s="181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0"/>
    </row>
    <row r="808" spans="1:35" ht="15.75" customHeight="1">
      <c r="A808" s="20"/>
      <c r="B808" s="20"/>
      <c r="C808" s="165"/>
      <c r="D808" s="20"/>
      <c r="E808" s="20"/>
      <c r="F808" s="180"/>
      <c r="G808" s="181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0"/>
    </row>
    <row r="809" spans="1:35" ht="15.75" customHeight="1">
      <c r="A809" s="20"/>
      <c r="B809" s="20"/>
      <c r="C809" s="165"/>
      <c r="D809" s="20"/>
      <c r="E809" s="20"/>
      <c r="F809" s="180"/>
      <c r="G809" s="181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20"/>
      <c r="AI809" s="20"/>
    </row>
    <row r="810" spans="1:35" ht="15.75" customHeight="1">
      <c r="A810" s="20"/>
      <c r="B810" s="20"/>
      <c r="C810" s="165"/>
      <c r="D810" s="20"/>
      <c r="E810" s="20"/>
      <c r="F810" s="180"/>
      <c r="G810" s="181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20"/>
      <c r="AI810" s="20"/>
    </row>
    <row r="811" spans="1:35" ht="15.75" customHeight="1">
      <c r="A811" s="20"/>
      <c r="B811" s="20"/>
      <c r="C811" s="165"/>
      <c r="D811" s="20"/>
      <c r="E811" s="20"/>
      <c r="F811" s="180"/>
      <c r="G811" s="181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20"/>
      <c r="AI811" s="20"/>
    </row>
    <row r="812" spans="1:35" ht="15.75" customHeight="1">
      <c r="A812" s="20"/>
      <c r="B812" s="20"/>
      <c r="C812" s="165"/>
      <c r="D812" s="20"/>
      <c r="E812" s="20"/>
      <c r="F812" s="180"/>
      <c r="G812" s="181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20"/>
      <c r="AI812" s="20"/>
    </row>
    <row r="813" spans="1:35" ht="15.75" customHeight="1">
      <c r="A813" s="20"/>
      <c r="B813" s="20"/>
      <c r="C813" s="165"/>
      <c r="D813" s="20"/>
      <c r="E813" s="20"/>
      <c r="F813" s="180"/>
      <c r="G813" s="181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20"/>
      <c r="AI813" s="20"/>
    </row>
    <row r="814" spans="1:35" ht="15.75" customHeight="1">
      <c r="A814" s="20"/>
      <c r="B814" s="20"/>
      <c r="C814" s="165"/>
      <c r="D814" s="20"/>
      <c r="E814" s="20"/>
      <c r="F814" s="180"/>
      <c r="G814" s="181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20"/>
      <c r="AI814" s="20"/>
    </row>
    <row r="815" spans="1:35" ht="15.75" customHeight="1">
      <c r="A815" s="20"/>
      <c r="B815" s="20"/>
      <c r="C815" s="165"/>
      <c r="D815" s="20"/>
      <c r="E815" s="20"/>
      <c r="F815" s="180"/>
      <c r="G815" s="181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20"/>
      <c r="AI815" s="20"/>
    </row>
    <row r="816" spans="1:35" ht="15.75" customHeight="1">
      <c r="A816" s="20"/>
      <c r="B816" s="20"/>
      <c r="C816" s="165"/>
      <c r="D816" s="20"/>
      <c r="E816" s="20"/>
      <c r="F816" s="180"/>
      <c r="G816" s="181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20"/>
      <c r="AI816" s="20"/>
    </row>
    <row r="817" spans="1:35" ht="15.75" customHeight="1">
      <c r="A817" s="20"/>
      <c r="B817" s="20"/>
      <c r="C817" s="165"/>
      <c r="D817" s="20"/>
      <c r="E817" s="20"/>
      <c r="F817" s="180"/>
      <c r="G817" s="181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  <c r="AH817" s="20"/>
      <c r="AI817" s="20"/>
    </row>
    <row r="818" spans="1:35" ht="15.75" customHeight="1">
      <c r="A818" s="20"/>
      <c r="B818" s="20"/>
      <c r="C818" s="165"/>
      <c r="D818" s="20"/>
      <c r="E818" s="20"/>
      <c r="F818" s="180"/>
      <c r="G818" s="181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20"/>
      <c r="AI818" s="20"/>
    </row>
    <row r="819" spans="1:35" ht="15.75" customHeight="1">
      <c r="A819" s="20"/>
      <c r="B819" s="20"/>
      <c r="C819" s="165"/>
      <c r="D819" s="20"/>
      <c r="E819" s="20"/>
      <c r="F819" s="180"/>
      <c r="G819" s="181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0"/>
    </row>
    <row r="820" spans="1:35" ht="15.75" customHeight="1">
      <c r="A820" s="20"/>
      <c r="B820" s="20"/>
      <c r="C820" s="165"/>
      <c r="D820" s="20"/>
      <c r="E820" s="20"/>
      <c r="F820" s="180"/>
      <c r="G820" s="181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20"/>
      <c r="AI820" s="20"/>
    </row>
    <row r="821" spans="1:35" ht="15.75" customHeight="1">
      <c r="A821" s="20"/>
      <c r="B821" s="20"/>
      <c r="C821" s="165"/>
      <c r="D821" s="20"/>
      <c r="E821" s="20"/>
      <c r="F821" s="180"/>
      <c r="G821" s="181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0"/>
    </row>
    <row r="822" spans="1:35" ht="15.75" customHeight="1">
      <c r="A822" s="20"/>
      <c r="B822" s="20"/>
      <c r="C822" s="165"/>
      <c r="D822" s="20"/>
      <c r="E822" s="20"/>
      <c r="F822" s="180"/>
      <c r="G822" s="181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  <c r="AH822" s="20"/>
      <c r="AI822" s="20"/>
    </row>
    <row r="823" spans="1:35" ht="15.75" customHeight="1">
      <c r="A823" s="20"/>
      <c r="B823" s="20"/>
      <c r="C823" s="165"/>
      <c r="D823" s="20"/>
      <c r="E823" s="20"/>
      <c r="F823" s="180"/>
      <c r="G823" s="181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  <c r="AH823" s="20"/>
      <c r="AI823" s="20"/>
    </row>
    <row r="824" spans="1:35" ht="15.75" customHeight="1">
      <c r="A824" s="20"/>
      <c r="B824" s="20"/>
      <c r="C824" s="165"/>
      <c r="D824" s="20"/>
      <c r="E824" s="20"/>
      <c r="F824" s="180"/>
      <c r="G824" s="181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20"/>
    </row>
    <row r="825" spans="1:35" ht="15.75" customHeight="1">
      <c r="A825" s="20"/>
      <c r="B825" s="20"/>
      <c r="C825" s="165"/>
      <c r="D825" s="20"/>
      <c r="E825" s="20"/>
      <c r="F825" s="180"/>
      <c r="G825" s="181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20"/>
      <c r="AI825" s="20"/>
    </row>
    <row r="826" spans="1:35" ht="15.75" customHeight="1">
      <c r="A826" s="20"/>
      <c r="B826" s="20"/>
      <c r="C826" s="165"/>
      <c r="D826" s="20"/>
      <c r="E826" s="20"/>
      <c r="F826" s="180"/>
      <c r="G826" s="181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20"/>
      <c r="AH826" s="20"/>
      <c r="AI826" s="20"/>
    </row>
    <row r="827" spans="1:35" ht="15.75" customHeight="1">
      <c r="A827" s="20"/>
      <c r="B827" s="20"/>
      <c r="C827" s="165"/>
      <c r="D827" s="20"/>
      <c r="E827" s="20"/>
      <c r="F827" s="180"/>
      <c r="G827" s="181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20"/>
      <c r="AH827" s="20"/>
      <c r="AI827" s="20"/>
    </row>
    <row r="828" spans="1:35" ht="15.75" customHeight="1">
      <c r="A828" s="20"/>
      <c r="B828" s="20"/>
      <c r="C828" s="165"/>
      <c r="D828" s="20"/>
      <c r="E828" s="20"/>
      <c r="F828" s="180"/>
      <c r="G828" s="181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20"/>
      <c r="AH828" s="20"/>
      <c r="AI828" s="20"/>
    </row>
    <row r="829" spans="1:35" ht="15.75" customHeight="1">
      <c r="A829" s="20"/>
      <c r="B829" s="20"/>
      <c r="C829" s="165"/>
      <c r="D829" s="20"/>
      <c r="E829" s="20"/>
      <c r="F829" s="180"/>
      <c r="G829" s="181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20"/>
      <c r="AH829" s="20"/>
      <c r="AI829" s="20"/>
    </row>
    <row r="830" spans="1:35" ht="15.75" customHeight="1">
      <c r="A830" s="20"/>
      <c r="B830" s="20"/>
      <c r="C830" s="165"/>
      <c r="D830" s="20"/>
      <c r="E830" s="20"/>
      <c r="F830" s="180"/>
      <c r="G830" s="181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20"/>
      <c r="AH830" s="20"/>
      <c r="AI830" s="20"/>
    </row>
    <row r="831" spans="1:35" ht="15.75" customHeight="1">
      <c r="A831" s="20"/>
      <c r="B831" s="20"/>
      <c r="C831" s="165"/>
      <c r="D831" s="20"/>
      <c r="E831" s="20"/>
      <c r="F831" s="180"/>
      <c r="G831" s="181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  <c r="AH831" s="20"/>
      <c r="AI831" s="20"/>
    </row>
    <row r="832" spans="1:35" ht="15.75" customHeight="1">
      <c r="A832" s="20"/>
      <c r="B832" s="20"/>
      <c r="C832" s="165"/>
      <c r="D832" s="20"/>
      <c r="E832" s="20"/>
      <c r="F832" s="180"/>
      <c r="G832" s="181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  <c r="AH832" s="20"/>
      <c r="AI832" s="20"/>
    </row>
    <row r="833" spans="1:35" ht="15.75" customHeight="1">
      <c r="A833" s="20"/>
      <c r="B833" s="20"/>
      <c r="C833" s="165"/>
      <c r="D833" s="20"/>
      <c r="E833" s="20"/>
      <c r="F833" s="180"/>
      <c r="G833" s="181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  <c r="AG833" s="20"/>
      <c r="AH833" s="20"/>
      <c r="AI833" s="20"/>
    </row>
    <row r="834" spans="1:35" ht="15.75" customHeight="1">
      <c r="A834" s="20"/>
      <c r="B834" s="20"/>
      <c r="C834" s="165"/>
      <c r="D834" s="20"/>
      <c r="E834" s="20"/>
      <c r="F834" s="180"/>
      <c r="G834" s="181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  <c r="AG834" s="20"/>
      <c r="AH834" s="20"/>
      <c r="AI834" s="20"/>
    </row>
    <row r="835" spans="1:35" ht="15.75" customHeight="1">
      <c r="A835" s="20"/>
      <c r="B835" s="20"/>
      <c r="C835" s="165"/>
      <c r="D835" s="20"/>
      <c r="E835" s="20"/>
      <c r="F835" s="180"/>
      <c r="G835" s="181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20"/>
      <c r="AH835" s="20"/>
      <c r="AI835" s="20"/>
    </row>
    <row r="836" spans="1:35" ht="15.75" customHeight="1">
      <c r="A836" s="20"/>
      <c r="B836" s="20"/>
      <c r="C836" s="165"/>
      <c r="D836" s="20"/>
      <c r="E836" s="20"/>
      <c r="F836" s="180"/>
      <c r="G836" s="181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  <c r="AH836" s="20"/>
      <c r="AI836" s="20"/>
    </row>
    <row r="837" spans="1:35" ht="15.75" customHeight="1">
      <c r="A837" s="20"/>
      <c r="B837" s="20"/>
      <c r="C837" s="165"/>
      <c r="D837" s="20"/>
      <c r="E837" s="20"/>
      <c r="F837" s="180"/>
      <c r="G837" s="181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  <c r="AH837" s="20"/>
      <c r="AI837" s="20"/>
    </row>
    <row r="838" spans="1:35" ht="15.75" customHeight="1">
      <c r="A838" s="20"/>
      <c r="B838" s="20"/>
      <c r="C838" s="165"/>
      <c r="D838" s="20"/>
      <c r="E838" s="20"/>
      <c r="F838" s="180"/>
      <c r="G838" s="181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  <c r="AG838" s="20"/>
      <c r="AH838" s="20"/>
      <c r="AI838" s="20"/>
    </row>
    <row r="839" spans="1:35" ht="15.75" customHeight="1">
      <c r="A839" s="20"/>
      <c r="B839" s="20"/>
      <c r="C839" s="165"/>
      <c r="D839" s="20"/>
      <c r="E839" s="20"/>
      <c r="F839" s="180"/>
      <c r="G839" s="181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20"/>
      <c r="AI839" s="20"/>
    </row>
    <row r="840" spans="1:35" ht="15.75" customHeight="1">
      <c r="A840" s="20"/>
      <c r="B840" s="20"/>
      <c r="C840" s="165"/>
      <c r="D840" s="20"/>
      <c r="E840" s="20"/>
      <c r="F840" s="180"/>
      <c r="G840" s="181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  <c r="AH840" s="20"/>
      <c r="AI840" s="20"/>
    </row>
    <row r="841" spans="1:35" ht="15.75" customHeight="1">
      <c r="A841" s="20"/>
      <c r="B841" s="20"/>
      <c r="C841" s="165"/>
      <c r="D841" s="20"/>
      <c r="E841" s="20"/>
      <c r="F841" s="180"/>
      <c r="G841" s="181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20"/>
      <c r="AI841" s="20"/>
    </row>
    <row r="842" spans="1:35" ht="15.75" customHeight="1">
      <c r="A842" s="20"/>
      <c r="B842" s="20"/>
      <c r="C842" s="165"/>
      <c r="D842" s="20"/>
      <c r="E842" s="20"/>
      <c r="F842" s="180"/>
      <c r="G842" s="181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20"/>
      <c r="AI842" s="20"/>
    </row>
    <row r="843" spans="1:35" ht="15.75" customHeight="1">
      <c r="A843" s="20"/>
      <c r="B843" s="20"/>
      <c r="C843" s="165"/>
      <c r="D843" s="20"/>
      <c r="E843" s="20"/>
      <c r="F843" s="180"/>
      <c r="G843" s="181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20"/>
      <c r="AI843" s="20"/>
    </row>
    <row r="844" spans="1:35" ht="15.75" customHeight="1">
      <c r="A844" s="20"/>
      <c r="B844" s="20"/>
      <c r="C844" s="165"/>
      <c r="D844" s="20"/>
      <c r="E844" s="20"/>
      <c r="F844" s="180"/>
      <c r="G844" s="181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20"/>
      <c r="AI844" s="20"/>
    </row>
    <row r="845" spans="1:35" ht="15.75" customHeight="1">
      <c r="A845" s="20"/>
      <c r="B845" s="20"/>
      <c r="C845" s="165"/>
      <c r="D845" s="20"/>
      <c r="E845" s="20"/>
      <c r="F845" s="180"/>
      <c r="G845" s="181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20"/>
      <c r="AI845" s="20"/>
    </row>
    <row r="846" spans="1:35" ht="15.75" customHeight="1">
      <c r="A846" s="20"/>
      <c r="B846" s="20"/>
      <c r="C846" s="165"/>
      <c r="D846" s="20"/>
      <c r="E846" s="20"/>
      <c r="F846" s="180"/>
      <c r="G846" s="181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20"/>
      <c r="AI846" s="20"/>
    </row>
    <row r="847" spans="1:35" ht="15.75" customHeight="1">
      <c r="A847" s="20"/>
      <c r="B847" s="20"/>
      <c r="C847" s="165"/>
      <c r="D847" s="20"/>
      <c r="E847" s="20"/>
      <c r="F847" s="180"/>
      <c r="G847" s="181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0"/>
    </row>
    <row r="848" spans="1:35" ht="15.75" customHeight="1">
      <c r="A848" s="20"/>
      <c r="B848" s="20"/>
      <c r="C848" s="165"/>
      <c r="D848" s="20"/>
      <c r="E848" s="20"/>
      <c r="F848" s="180"/>
      <c r="G848" s="181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0"/>
    </row>
    <row r="849" spans="1:35" ht="15.75" customHeight="1">
      <c r="A849" s="20"/>
      <c r="B849" s="20"/>
      <c r="C849" s="165"/>
      <c r="D849" s="20"/>
      <c r="E849" s="20"/>
      <c r="F849" s="180"/>
      <c r="G849" s="181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0"/>
    </row>
    <row r="850" spans="1:35" ht="15.75" customHeight="1">
      <c r="A850" s="20"/>
      <c r="B850" s="20"/>
      <c r="C850" s="165"/>
      <c r="D850" s="20"/>
      <c r="E850" s="20"/>
      <c r="F850" s="180"/>
      <c r="G850" s="181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0"/>
    </row>
    <row r="851" spans="1:35" ht="15.75" customHeight="1">
      <c r="A851" s="20"/>
      <c r="B851" s="20"/>
      <c r="C851" s="165"/>
      <c r="D851" s="20"/>
      <c r="E851" s="20"/>
      <c r="F851" s="180"/>
      <c r="G851" s="181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0"/>
    </row>
    <row r="852" spans="1:35" ht="15.75" customHeight="1">
      <c r="A852" s="20"/>
      <c r="B852" s="20"/>
      <c r="C852" s="165"/>
      <c r="D852" s="20"/>
      <c r="E852" s="20"/>
      <c r="F852" s="180"/>
      <c r="G852" s="181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20"/>
      <c r="AI852" s="20"/>
    </row>
    <row r="853" spans="1:35" ht="15.75" customHeight="1">
      <c r="A853" s="20"/>
      <c r="B853" s="20"/>
      <c r="C853" s="165"/>
      <c r="D853" s="20"/>
      <c r="E853" s="20"/>
      <c r="F853" s="180"/>
      <c r="G853" s="181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0"/>
    </row>
    <row r="854" spans="1:35" ht="15.75" customHeight="1">
      <c r="A854" s="20"/>
      <c r="B854" s="20"/>
      <c r="C854" s="165"/>
      <c r="D854" s="20"/>
      <c r="E854" s="20"/>
      <c r="F854" s="180"/>
      <c r="G854" s="181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20"/>
      <c r="AI854" s="20"/>
    </row>
    <row r="855" spans="1:35" ht="15.75" customHeight="1">
      <c r="A855" s="20"/>
      <c r="B855" s="20"/>
      <c r="C855" s="165"/>
      <c r="D855" s="20"/>
      <c r="E855" s="20"/>
      <c r="F855" s="180"/>
      <c r="G855" s="181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20"/>
      <c r="AH855" s="20"/>
      <c r="AI855" s="20"/>
    </row>
    <row r="856" spans="1:35" ht="15.75" customHeight="1">
      <c r="A856" s="20"/>
      <c r="B856" s="20"/>
      <c r="C856" s="165"/>
      <c r="D856" s="20"/>
      <c r="E856" s="20"/>
      <c r="F856" s="180"/>
      <c r="G856" s="181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20"/>
      <c r="AH856" s="20"/>
      <c r="AI856" s="20"/>
    </row>
    <row r="857" spans="1:35" ht="15.75" customHeight="1">
      <c r="A857" s="20"/>
      <c r="B857" s="20"/>
      <c r="C857" s="165"/>
      <c r="D857" s="20"/>
      <c r="E857" s="20"/>
      <c r="F857" s="180"/>
      <c r="G857" s="181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20"/>
      <c r="AH857" s="20"/>
      <c r="AI857" s="20"/>
    </row>
    <row r="858" spans="1:35" ht="15.75" customHeight="1">
      <c r="A858" s="20"/>
      <c r="B858" s="20"/>
      <c r="C858" s="165"/>
      <c r="D858" s="20"/>
      <c r="E858" s="20"/>
      <c r="F858" s="180"/>
      <c r="G858" s="181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20"/>
      <c r="AH858" s="20"/>
      <c r="AI858" s="20"/>
    </row>
    <row r="859" spans="1:35" ht="15.75" customHeight="1">
      <c r="A859" s="20"/>
      <c r="B859" s="20"/>
      <c r="C859" s="165"/>
      <c r="D859" s="20"/>
      <c r="E859" s="20"/>
      <c r="F859" s="180"/>
      <c r="G859" s="181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20"/>
      <c r="AH859" s="20"/>
      <c r="AI859" s="20"/>
    </row>
    <row r="860" spans="1:35" ht="15.75" customHeight="1">
      <c r="A860" s="20"/>
      <c r="B860" s="20"/>
      <c r="C860" s="165"/>
      <c r="D860" s="20"/>
      <c r="E860" s="20"/>
      <c r="F860" s="180"/>
      <c r="G860" s="181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  <c r="AG860" s="20"/>
      <c r="AH860" s="20"/>
      <c r="AI860" s="20"/>
    </row>
    <row r="861" spans="1:35" ht="15.75" customHeight="1">
      <c r="A861" s="20"/>
      <c r="B861" s="20"/>
      <c r="C861" s="165"/>
      <c r="D861" s="20"/>
      <c r="E861" s="20"/>
      <c r="F861" s="180"/>
      <c r="G861" s="181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  <c r="AG861" s="20"/>
      <c r="AH861" s="20"/>
      <c r="AI861" s="20"/>
    </row>
    <row r="862" spans="1:35" ht="15.75" customHeight="1">
      <c r="A862" s="20"/>
      <c r="B862" s="20"/>
      <c r="C862" s="165"/>
      <c r="D862" s="20"/>
      <c r="E862" s="20"/>
      <c r="F862" s="180"/>
      <c r="G862" s="181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  <c r="AH862" s="20"/>
      <c r="AI862" s="20"/>
    </row>
    <row r="863" spans="1:35" ht="15.75" customHeight="1">
      <c r="A863" s="20"/>
      <c r="B863" s="20"/>
      <c r="C863" s="165"/>
      <c r="D863" s="20"/>
      <c r="E863" s="20"/>
      <c r="F863" s="180"/>
      <c r="G863" s="181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  <c r="AH863" s="20"/>
      <c r="AI863" s="20"/>
    </row>
    <row r="864" spans="1:35" ht="15.75" customHeight="1">
      <c r="A864" s="20"/>
      <c r="B864" s="20"/>
      <c r="C864" s="165"/>
      <c r="D864" s="20"/>
      <c r="E864" s="20"/>
      <c r="F864" s="180"/>
      <c r="G864" s="181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20"/>
      <c r="AH864" s="20"/>
      <c r="AI864" s="20"/>
    </row>
    <row r="865" spans="1:35" ht="15.75" customHeight="1">
      <c r="A865" s="20"/>
      <c r="B865" s="20"/>
      <c r="C865" s="165"/>
      <c r="D865" s="20"/>
      <c r="E865" s="20"/>
      <c r="F865" s="180"/>
      <c r="G865" s="181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  <c r="AH865" s="20"/>
      <c r="AI865" s="20"/>
    </row>
    <row r="866" spans="1:35" ht="15.75" customHeight="1">
      <c r="A866" s="20"/>
      <c r="B866" s="20"/>
      <c r="C866" s="165"/>
      <c r="D866" s="20"/>
      <c r="E866" s="20"/>
      <c r="F866" s="180"/>
      <c r="G866" s="181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0"/>
    </row>
    <row r="867" spans="1:35" ht="15.75" customHeight="1">
      <c r="A867" s="20"/>
      <c r="B867" s="20"/>
      <c r="C867" s="165"/>
      <c r="D867" s="20"/>
      <c r="E867" s="20"/>
      <c r="F867" s="180"/>
      <c r="G867" s="181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  <c r="AG867" s="20"/>
      <c r="AH867" s="20"/>
      <c r="AI867" s="20"/>
    </row>
    <row r="868" spans="1:35" ht="15.75" customHeight="1">
      <c r="A868" s="20"/>
      <c r="B868" s="20"/>
      <c r="C868" s="165"/>
      <c r="D868" s="20"/>
      <c r="E868" s="20"/>
      <c r="F868" s="180"/>
      <c r="G868" s="181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  <c r="AG868" s="20"/>
      <c r="AH868" s="20"/>
      <c r="AI868" s="20"/>
    </row>
    <row r="869" spans="1:35" ht="15.75" customHeight="1">
      <c r="A869" s="20"/>
      <c r="B869" s="20"/>
      <c r="C869" s="165"/>
      <c r="D869" s="20"/>
      <c r="E869" s="20"/>
      <c r="F869" s="180"/>
      <c r="G869" s="181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  <c r="AG869" s="20"/>
      <c r="AH869" s="20"/>
      <c r="AI869" s="20"/>
    </row>
    <row r="870" spans="1:35" ht="15.75" customHeight="1">
      <c r="A870" s="20"/>
      <c r="B870" s="20"/>
      <c r="C870" s="165"/>
      <c r="D870" s="20"/>
      <c r="E870" s="20"/>
      <c r="F870" s="180"/>
      <c r="G870" s="181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  <c r="AG870" s="20"/>
      <c r="AH870" s="20"/>
      <c r="AI870" s="20"/>
    </row>
    <row r="871" spans="1:35" ht="15.75" customHeight="1">
      <c r="A871" s="20"/>
      <c r="B871" s="20"/>
      <c r="C871" s="165"/>
      <c r="D871" s="20"/>
      <c r="E871" s="20"/>
      <c r="F871" s="180"/>
      <c r="G871" s="181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20"/>
      <c r="AI871" s="20"/>
    </row>
    <row r="872" spans="1:35" ht="15.75" customHeight="1">
      <c r="A872" s="20"/>
      <c r="B872" s="20"/>
      <c r="C872" s="165"/>
      <c r="D872" s="20"/>
      <c r="E872" s="20"/>
      <c r="F872" s="180"/>
      <c r="G872" s="181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  <c r="AH872" s="20"/>
      <c r="AI872" s="20"/>
    </row>
    <row r="873" spans="1:35" ht="15.75" customHeight="1">
      <c r="A873" s="20"/>
      <c r="B873" s="20"/>
      <c r="C873" s="165"/>
      <c r="D873" s="20"/>
      <c r="E873" s="20"/>
      <c r="F873" s="180"/>
      <c r="G873" s="181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20"/>
      <c r="AI873" s="20"/>
    </row>
    <row r="874" spans="1:35" ht="15.75" customHeight="1">
      <c r="A874" s="20"/>
      <c r="B874" s="20"/>
      <c r="C874" s="165"/>
      <c r="D874" s="20"/>
      <c r="E874" s="20"/>
      <c r="F874" s="180"/>
      <c r="G874" s="181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20"/>
      <c r="AI874" s="20"/>
    </row>
    <row r="875" spans="1:35" ht="15.75" customHeight="1">
      <c r="A875" s="20"/>
      <c r="B875" s="20"/>
      <c r="C875" s="165"/>
      <c r="D875" s="20"/>
      <c r="E875" s="20"/>
      <c r="F875" s="180"/>
      <c r="G875" s="181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20"/>
      <c r="AI875" s="20"/>
    </row>
    <row r="876" spans="1:35" ht="15.75" customHeight="1">
      <c r="A876" s="20"/>
      <c r="B876" s="20"/>
      <c r="C876" s="165"/>
      <c r="D876" s="20"/>
      <c r="E876" s="20"/>
      <c r="F876" s="180"/>
      <c r="G876" s="181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20"/>
      <c r="AI876" s="20"/>
    </row>
    <row r="877" spans="1:35" ht="15.75" customHeight="1">
      <c r="A877" s="20"/>
      <c r="B877" s="20"/>
      <c r="C877" s="165"/>
      <c r="D877" s="20"/>
      <c r="E877" s="20"/>
      <c r="F877" s="180"/>
      <c r="G877" s="181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20"/>
      <c r="AI877" s="20"/>
    </row>
    <row r="878" spans="1:35" ht="15.75" customHeight="1">
      <c r="A878" s="20"/>
      <c r="B878" s="20"/>
      <c r="C878" s="165"/>
      <c r="D878" s="20"/>
      <c r="E878" s="20"/>
      <c r="F878" s="180"/>
      <c r="G878" s="181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20"/>
      <c r="AI878" s="20"/>
    </row>
    <row r="879" spans="1:35" ht="15.75" customHeight="1">
      <c r="A879" s="20"/>
      <c r="B879" s="20"/>
      <c r="C879" s="165"/>
      <c r="D879" s="20"/>
      <c r="E879" s="20"/>
      <c r="F879" s="180"/>
      <c r="G879" s="181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  <c r="AH879" s="20"/>
      <c r="AI879" s="20"/>
    </row>
    <row r="880" spans="1:35" ht="15.75" customHeight="1">
      <c r="A880" s="20"/>
      <c r="B880" s="20"/>
      <c r="C880" s="165"/>
      <c r="D880" s="20"/>
      <c r="E880" s="20"/>
      <c r="F880" s="180"/>
      <c r="G880" s="181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20"/>
      <c r="AI880" s="20"/>
    </row>
    <row r="881" spans="1:35" ht="15.75" customHeight="1">
      <c r="A881" s="20"/>
      <c r="B881" s="20"/>
      <c r="C881" s="165"/>
      <c r="D881" s="20"/>
      <c r="E881" s="20"/>
      <c r="F881" s="180"/>
      <c r="G881" s="181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20"/>
      <c r="AI881" s="20"/>
    </row>
    <row r="882" spans="1:35" ht="15.75" customHeight="1">
      <c r="A882" s="20"/>
      <c r="B882" s="20"/>
      <c r="C882" s="165"/>
      <c r="D882" s="20"/>
      <c r="E882" s="20"/>
      <c r="F882" s="180"/>
      <c r="G882" s="181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20"/>
      <c r="AI882" s="20"/>
    </row>
    <row r="883" spans="1:35" ht="15.75" customHeight="1">
      <c r="A883" s="20"/>
      <c r="B883" s="20"/>
      <c r="C883" s="165"/>
      <c r="D883" s="20"/>
      <c r="E883" s="20"/>
      <c r="F883" s="180"/>
      <c r="G883" s="181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20"/>
      <c r="AI883" s="20"/>
    </row>
    <row r="884" spans="1:35" ht="15.75" customHeight="1">
      <c r="A884" s="20"/>
      <c r="B884" s="20"/>
      <c r="C884" s="165"/>
      <c r="D884" s="20"/>
      <c r="E884" s="20"/>
      <c r="F884" s="180"/>
      <c r="G884" s="181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20"/>
      <c r="AI884" s="20"/>
    </row>
    <row r="885" spans="1:35" ht="15.75" customHeight="1">
      <c r="A885" s="20"/>
      <c r="B885" s="20"/>
      <c r="C885" s="165"/>
      <c r="D885" s="20"/>
      <c r="E885" s="20"/>
      <c r="F885" s="180"/>
      <c r="G885" s="181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20"/>
      <c r="AI885" s="20"/>
    </row>
    <row r="886" spans="1:35" ht="15.75" customHeight="1">
      <c r="A886" s="20"/>
      <c r="B886" s="20"/>
      <c r="C886" s="165"/>
      <c r="D886" s="20"/>
      <c r="E886" s="20"/>
      <c r="F886" s="180"/>
      <c r="G886" s="181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  <c r="AH886" s="20"/>
      <c r="AI886" s="20"/>
    </row>
    <row r="887" spans="1:35" ht="15.75" customHeight="1">
      <c r="A887" s="20"/>
      <c r="B887" s="20"/>
      <c r="C887" s="165"/>
      <c r="D887" s="20"/>
      <c r="E887" s="20"/>
      <c r="F887" s="180"/>
      <c r="G887" s="181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  <c r="AG887" s="20"/>
      <c r="AH887" s="20"/>
      <c r="AI887" s="20"/>
    </row>
    <row r="888" spans="1:35" ht="15.75" customHeight="1">
      <c r="A888" s="20"/>
      <c r="B888" s="20"/>
      <c r="C888" s="165"/>
      <c r="D888" s="20"/>
      <c r="E888" s="20"/>
      <c r="F888" s="180"/>
      <c r="G888" s="181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  <c r="AG888" s="20"/>
      <c r="AH888" s="20"/>
      <c r="AI888" s="20"/>
    </row>
    <row r="889" spans="1:35" ht="15.75" customHeight="1">
      <c r="A889" s="20"/>
      <c r="B889" s="20"/>
      <c r="C889" s="165"/>
      <c r="D889" s="20"/>
      <c r="E889" s="20"/>
      <c r="F889" s="180"/>
      <c r="G889" s="181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  <c r="AG889" s="20"/>
      <c r="AH889" s="20"/>
      <c r="AI889" s="20"/>
    </row>
    <row r="890" spans="1:35" ht="15.75" customHeight="1">
      <c r="A890" s="20"/>
      <c r="B890" s="20"/>
      <c r="C890" s="165"/>
      <c r="D890" s="20"/>
      <c r="E890" s="20"/>
      <c r="F890" s="180"/>
      <c r="G890" s="181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  <c r="AH890" s="20"/>
      <c r="AI890" s="20"/>
    </row>
    <row r="891" spans="1:35" ht="15.75" customHeight="1">
      <c r="A891" s="20"/>
      <c r="B891" s="20"/>
      <c r="C891" s="165"/>
      <c r="D891" s="20"/>
      <c r="E891" s="20"/>
      <c r="F891" s="180"/>
      <c r="G891" s="181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  <c r="AG891" s="20"/>
      <c r="AH891" s="20"/>
      <c r="AI891" s="20"/>
    </row>
    <row r="892" spans="1:35" ht="15.75" customHeight="1">
      <c r="A892" s="20"/>
      <c r="B892" s="20"/>
      <c r="C892" s="165"/>
      <c r="D892" s="20"/>
      <c r="E892" s="20"/>
      <c r="F892" s="180"/>
      <c r="G892" s="181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  <c r="AH892" s="20"/>
      <c r="AI892" s="20"/>
    </row>
    <row r="893" spans="1:35" ht="15.75" customHeight="1">
      <c r="A893" s="20"/>
      <c r="B893" s="20"/>
      <c r="C893" s="165"/>
      <c r="D893" s="20"/>
      <c r="E893" s="20"/>
      <c r="F893" s="180"/>
      <c r="G893" s="181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  <c r="AH893" s="20"/>
      <c r="AI893" s="20"/>
    </row>
    <row r="894" spans="1:35" ht="15.75" customHeight="1">
      <c r="A894" s="20"/>
      <c r="B894" s="20"/>
      <c r="C894" s="165"/>
      <c r="D894" s="20"/>
      <c r="E894" s="20"/>
      <c r="F894" s="180"/>
      <c r="G894" s="181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  <c r="AH894" s="20"/>
      <c r="AI894" s="20"/>
    </row>
    <row r="895" spans="1:35" ht="15.75" customHeight="1">
      <c r="A895" s="20"/>
      <c r="B895" s="20"/>
      <c r="C895" s="165"/>
      <c r="D895" s="20"/>
      <c r="E895" s="20"/>
      <c r="F895" s="180"/>
      <c r="G895" s="181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  <c r="AH895" s="20"/>
      <c r="AI895" s="20"/>
    </row>
    <row r="896" spans="1:35" ht="15.75" customHeight="1">
      <c r="A896" s="20"/>
      <c r="B896" s="20"/>
      <c r="C896" s="165"/>
      <c r="D896" s="20"/>
      <c r="E896" s="20"/>
      <c r="F896" s="180"/>
      <c r="G896" s="181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  <c r="AH896" s="20"/>
      <c r="AI896" s="20"/>
    </row>
    <row r="897" spans="1:35" ht="15.75" customHeight="1">
      <c r="A897" s="20"/>
      <c r="B897" s="20"/>
      <c r="C897" s="165"/>
      <c r="D897" s="20"/>
      <c r="E897" s="20"/>
      <c r="F897" s="180"/>
      <c r="G897" s="181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  <c r="AG897" s="20"/>
      <c r="AH897" s="20"/>
      <c r="AI897" s="20"/>
    </row>
    <row r="898" spans="1:35" ht="15.75" customHeight="1">
      <c r="A898" s="20"/>
      <c r="B898" s="20"/>
      <c r="C898" s="165"/>
      <c r="D898" s="20"/>
      <c r="E898" s="20"/>
      <c r="F898" s="180"/>
      <c r="G898" s="181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  <c r="AG898" s="20"/>
      <c r="AH898" s="20"/>
      <c r="AI898" s="20"/>
    </row>
    <row r="899" spans="1:35" ht="15.75" customHeight="1">
      <c r="A899" s="20"/>
      <c r="B899" s="20"/>
      <c r="C899" s="165"/>
      <c r="D899" s="20"/>
      <c r="E899" s="20"/>
      <c r="F899" s="180"/>
      <c r="G899" s="181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  <c r="AH899" s="20"/>
      <c r="AI899" s="20"/>
    </row>
    <row r="900" spans="1:35" ht="15.75" customHeight="1">
      <c r="A900" s="20"/>
      <c r="B900" s="20"/>
      <c r="C900" s="165"/>
      <c r="D900" s="20"/>
      <c r="E900" s="20"/>
      <c r="F900" s="180"/>
      <c r="G900" s="181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  <c r="AG900" s="20"/>
      <c r="AH900" s="20"/>
      <c r="AI900" s="20"/>
    </row>
    <row r="901" spans="1:35" ht="15.75" customHeight="1">
      <c r="A901" s="20"/>
      <c r="B901" s="20"/>
      <c r="C901" s="165"/>
      <c r="D901" s="20"/>
      <c r="E901" s="20"/>
      <c r="F901" s="180"/>
      <c r="G901" s="181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  <c r="AG901" s="20"/>
      <c r="AH901" s="20"/>
      <c r="AI901" s="20"/>
    </row>
    <row r="902" spans="1:35" ht="15.75" customHeight="1">
      <c r="A902" s="20"/>
      <c r="B902" s="20"/>
      <c r="C902" s="165"/>
      <c r="D902" s="20"/>
      <c r="E902" s="20"/>
      <c r="F902" s="180"/>
      <c r="G902" s="181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  <c r="AG902" s="20"/>
      <c r="AH902" s="20"/>
      <c r="AI902" s="20"/>
    </row>
    <row r="903" spans="1:35" ht="15.75" customHeight="1">
      <c r="A903" s="20"/>
      <c r="B903" s="20"/>
      <c r="C903" s="165"/>
      <c r="D903" s="20"/>
      <c r="E903" s="20"/>
      <c r="F903" s="180"/>
      <c r="G903" s="181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20"/>
      <c r="AI903" s="20"/>
    </row>
    <row r="904" spans="1:35" ht="15.75" customHeight="1">
      <c r="A904" s="20"/>
      <c r="B904" s="20"/>
      <c r="C904" s="165"/>
      <c r="D904" s="20"/>
      <c r="E904" s="20"/>
      <c r="F904" s="180"/>
      <c r="G904" s="181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20"/>
      <c r="AI904" s="20"/>
    </row>
    <row r="905" spans="1:35" ht="15.75" customHeight="1">
      <c r="A905" s="20"/>
      <c r="B905" s="20"/>
      <c r="C905" s="165"/>
      <c r="D905" s="20"/>
      <c r="E905" s="20"/>
      <c r="F905" s="180"/>
      <c r="G905" s="181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20"/>
      <c r="AI905" s="20"/>
    </row>
    <row r="906" spans="1:35" ht="15.75" customHeight="1">
      <c r="A906" s="20"/>
      <c r="B906" s="20"/>
      <c r="C906" s="165"/>
      <c r="D906" s="20"/>
      <c r="E906" s="20"/>
      <c r="F906" s="180"/>
      <c r="G906" s="181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20"/>
      <c r="AI906" s="20"/>
    </row>
    <row r="907" spans="1:35" ht="15.75" customHeight="1">
      <c r="A907" s="20"/>
      <c r="B907" s="20"/>
      <c r="C907" s="165"/>
      <c r="D907" s="20"/>
      <c r="E907" s="20"/>
      <c r="F907" s="180"/>
      <c r="G907" s="181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20"/>
      <c r="AI907" s="20"/>
    </row>
    <row r="908" spans="1:35" ht="15.75" customHeight="1">
      <c r="A908" s="20"/>
      <c r="B908" s="20"/>
      <c r="C908" s="165"/>
      <c r="D908" s="20"/>
      <c r="E908" s="20"/>
      <c r="F908" s="180"/>
      <c r="G908" s="181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20"/>
      <c r="AI908" s="20"/>
    </row>
    <row r="909" spans="1:35" ht="15.75" customHeight="1">
      <c r="A909" s="20"/>
      <c r="B909" s="20"/>
      <c r="C909" s="165"/>
      <c r="D909" s="20"/>
      <c r="E909" s="20"/>
      <c r="F909" s="180"/>
      <c r="G909" s="181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20"/>
      <c r="AI909" s="20"/>
    </row>
    <row r="910" spans="1:35" ht="15.75" customHeight="1">
      <c r="A910" s="20"/>
      <c r="B910" s="20"/>
      <c r="C910" s="165"/>
      <c r="D910" s="20"/>
      <c r="E910" s="20"/>
      <c r="F910" s="180"/>
      <c r="G910" s="181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20"/>
      <c r="AI910" s="20"/>
    </row>
    <row r="911" spans="1:35" ht="15.75" customHeight="1">
      <c r="A911" s="20"/>
      <c r="B911" s="20"/>
      <c r="C911" s="165"/>
      <c r="D911" s="20"/>
      <c r="E911" s="20"/>
      <c r="F911" s="180"/>
      <c r="G911" s="181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20"/>
      <c r="AI911" s="20"/>
    </row>
    <row r="912" spans="1:35" ht="15.75" customHeight="1">
      <c r="A912" s="20"/>
      <c r="B912" s="20"/>
      <c r="C912" s="165"/>
      <c r="D912" s="20"/>
      <c r="E912" s="20"/>
      <c r="F912" s="180"/>
      <c r="G912" s="181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20"/>
      <c r="AI912" s="20"/>
    </row>
    <row r="913" spans="1:35" ht="15.75" customHeight="1">
      <c r="A913" s="20"/>
      <c r="B913" s="20"/>
      <c r="C913" s="165"/>
      <c r="D913" s="20"/>
      <c r="E913" s="20"/>
      <c r="F913" s="180"/>
      <c r="G913" s="181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20"/>
      <c r="AI913" s="20"/>
    </row>
    <row r="914" spans="1:35" ht="15.75" customHeight="1">
      <c r="A914" s="20"/>
      <c r="B914" s="20"/>
      <c r="C914" s="165"/>
      <c r="D914" s="20"/>
      <c r="E914" s="20"/>
      <c r="F914" s="180"/>
      <c r="G914" s="181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20"/>
      <c r="AI914" s="20"/>
    </row>
    <row r="915" spans="1:35" ht="15.75" customHeight="1">
      <c r="A915" s="20"/>
      <c r="B915" s="20"/>
      <c r="C915" s="165"/>
      <c r="D915" s="20"/>
      <c r="E915" s="20"/>
      <c r="F915" s="180"/>
      <c r="G915" s="181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20"/>
      <c r="AI915" s="20"/>
    </row>
    <row r="916" spans="1:35" ht="15.75" customHeight="1">
      <c r="A916" s="20"/>
      <c r="B916" s="20"/>
      <c r="C916" s="165"/>
      <c r="D916" s="20"/>
      <c r="E916" s="20"/>
      <c r="F916" s="180"/>
      <c r="G916" s="181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20"/>
      <c r="AI916" s="20"/>
    </row>
    <row r="917" spans="1:35" ht="15.75" customHeight="1">
      <c r="A917" s="20"/>
      <c r="B917" s="20"/>
      <c r="C917" s="165"/>
      <c r="D917" s="20"/>
      <c r="E917" s="20"/>
      <c r="F917" s="180"/>
      <c r="G917" s="181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20"/>
      <c r="AI917" s="20"/>
    </row>
    <row r="918" spans="1:35" ht="15.75" customHeight="1">
      <c r="A918" s="20"/>
      <c r="B918" s="20"/>
      <c r="C918" s="165"/>
      <c r="D918" s="20"/>
      <c r="E918" s="20"/>
      <c r="F918" s="180"/>
      <c r="G918" s="181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20"/>
      <c r="AH918" s="20"/>
      <c r="AI918" s="20"/>
    </row>
    <row r="919" spans="1:35" ht="15.75" customHeight="1">
      <c r="A919" s="20"/>
      <c r="B919" s="20"/>
      <c r="C919" s="165"/>
      <c r="D919" s="20"/>
      <c r="E919" s="20"/>
      <c r="F919" s="180"/>
      <c r="G919" s="181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  <c r="AG919" s="20"/>
      <c r="AH919" s="20"/>
      <c r="AI919" s="20"/>
    </row>
    <row r="920" spans="1:35" ht="15.75" customHeight="1">
      <c r="A920" s="20"/>
      <c r="B920" s="20"/>
      <c r="C920" s="165"/>
      <c r="D920" s="20"/>
      <c r="E920" s="20"/>
      <c r="F920" s="180"/>
      <c r="G920" s="181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  <c r="AH920" s="20"/>
      <c r="AI920" s="20"/>
    </row>
    <row r="921" spans="1:35" ht="15.75" customHeight="1">
      <c r="A921" s="20"/>
      <c r="B921" s="20"/>
      <c r="C921" s="165"/>
      <c r="D921" s="20"/>
      <c r="E921" s="20"/>
      <c r="F921" s="180"/>
      <c r="G921" s="181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  <c r="AG921" s="20"/>
      <c r="AH921" s="20"/>
      <c r="AI921" s="20"/>
    </row>
    <row r="922" spans="1:35" ht="15.75" customHeight="1">
      <c r="A922" s="20"/>
      <c r="B922" s="20"/>
      <c r="C922" s="165"/>
      <c r="D922" s="20"/>
      <c r="E922" s="20"/>
      <c r="F922" s="180"/>
      <c r="G922" s="181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  <c r="AG922" s="20"/>
      <c r="AH922" s="20"/>
      <c r="AI922" s="20"/>
    </row>
    <row r="923" spans="1:35" ht="15.75" customHeight="1">
      <c r="A923" s="20"/>
      <c r="B923" s="20"/>
      <c r="C923" s="165"/>
      <c r="D923" s="20"/>
      <c r="E923" s="20"/>
      <c r="F923" s="180"/>
      <c r="G923" s="181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  <c r="AG923" s="20"/>
      <c r="AH923" s="20"/>
      <c r="AI923" s="20"/>
    </row>
    <row r="924" spans="1:35" ht="15.75" customHeight="1">
      <c r="A924" s="20"/>
      <c r="B924" s="20"/>
      <c r="C924" s="165"/>
      <c r="D924" s="20"/>
      <c r="E924" s="20"/>
      <c r="F924" s="180"/>
      <c r="G924" s="181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  <c r="AH924" s="20"/>
      <c r="AI924" s="20"/>
    </row>
    <row r="925" spans="1:35" ht="15.75" customHeight="1">
      <c r="A925" s="20"/>
      <c r="B925" s="20"/>
      <c r="C925" s="165"/>
      <c r="D925" s="20"/>
      <c r="E925" s="20"/>
      <c r="F925" s="180"/>
      <c r="G925" s="181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  <c r="AG925" s="20"/>
      <c r="AH925" s="20"/>
      <c r="AI925" s="20"/>
    </row>
    <row r="926" spans="1:35" ht="15.75" customHeight="1">
      <c r="A926" s="20"/>
      <c r="B926" s="20"/>
      <c r="C926" s="165"/>
      <c r="D926" s="20"/>
      <c r="E926" s="20"/>
      <c r="F926" s="180"/>
      <c r="G926" s="181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  <c r="AG926" s="20"/>
      <c r="AH926" s="20"/>
      <c r="AI926" s="20"/>
    </row>
    <row r="927" spans="1:35" ht="15.75" customHeight="1">
      <c r="A927" s="20"/>
      <c r="B927" s="20"/>
      <c r="C927" s="165"/>
      <c r="D927" s="20"/>
      <c r="E927" s="20"/>
      <c r="F927" s="180"/>
      <c r="G927" s="181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  <c r="AH927" s="20"/>
      <c r="AI927" s="20"/>
    </row>
    <row r="928" spans="1:35" ht="15.75" customHeight="1">
      <c r="A928" s="20"/>
      <c r="B928" s="20"/>
      <c r="C928" s="165"/>
      <c r="D928" s="20"/>
      <c r="E928" s="20"/>
      <c r="F928" s="180"/>
      <c r="G928" s="181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  <c r="AH928" s="20"/>
      <c r="AI928" s="20"/>
    </row>
    <row r="929" spans="1:35" ht="15.75" customHeight="1">
      <c r="A929" s="20"/>
      <c r="B929" s="20"/>
      <c r="C929" s="165"/>
      <c r="D929" s="20"/>
      <c r="E929" s="20"/>
      <c r="F929" s="180"/>
      <c r="G929" s="181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  <c r="AG929" s="20"/>
      <c r="AH929" s="20"/>
      <c r="AI929" s="20"/>
    </row>
    <row r="930" spans="1:35" ht="15.75" customHeight="1">
      <c r="A930" s="20"/>
      <c r="B930" s="20"/>
      <c r="C930" s="165"/>
      <c r="D930" s="20"/>
      <c r="E930" s="20"/>
      <c r="F930" s="180"/>
      <c r="G930" s="181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  <c r="AH930" s="20"/>
      <c r="AI930" s="20"/>
    </row>
    <row r="931" spans="1:35" ht="15.75" customHeight="1">
      <c r="A931" s="20"/>
      <c r="B931" s="20"/>
      <c r="C931" s="165"/>
      <c r="D931" s="20"/>
      <c r="E931" s="20"/>
      <c r="F931" s="180"/>
      <c r="G931" s="181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  <c r="AH931" s="20"/>
      <c r="AI931" s="20"/>
    </row>
    <row r="932" spans="1:35" ht="15.75" customHeight="1">
      <c r="A932" s="20"/>
      <c r="B932" s="20"/>
      <c r="C932" s="165"/>
      <c r="D932" s="20"/>
      <c r="E932" s="20"/>
      <c r="F932" s="180"/>
      <c r="G932" s="181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  <c r="AH932" s="20"/>
      <c r="AI932" s="20"/>
    </row>
    <row r="933" spans="1:35" ht="15.75" customHeight="1">
      <c r="A933" s="20"/>
      <c r="B933" s="20"/>
      <c r="C933" s="165"/>
      <c r="D933" s="20"/>
      <c r="E933" s="20"/>
      <c r="F933" s="180"/>
      <c r="G933" s="181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  <c r="AG933" s="20"/>
      <c r="AH933" s="20"/>
      <c r="AI933" s="20"/>
    </row>
    <row r="934" spans="1:35" ht="15.75" customHeight="1">
      <c r="A934" s="20"/>
      <c r="B934" s="20"/>
      <c r="C934" s="165"/>
      <c r="D934" s="20"/>
      <c r="E934" s="20"/>
      <c r="F934" s="180"/>
      <c r="G934" s="181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  <c r="AG934" s="20"/>
      <c r="AH934" s="20"/>
      <c r="AI934" s="20"/>
    </row>
    <row r="935" spans="1:35" ht="15.75" customHeight="1">
      <c r="A935" s="20"/>
      <c r="B935" s="20"/>
      <c r="C935" s="165"/>
      <c r="D935" s="20"/>
      <c r="E935" s="20"/>
      <c r="F935" s="180"/>
      <c r="G935" s="181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20"/>
      <c r="AI935" s="20"/>
    </row>
    <row r="936" spans="1:35" ht="15.75" customHeight="1">
      <c r="A936" s="20"/>
      <c r="B936" s="20"/>
      <c r="C936" s="165"/>
      <c r="D936" s="20"/>
      <c r="E936" s="20"/>
      <c r="F936" s="180"/>
      <c r="G936" s="181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20"/>
      <c r="AI936" s="20"/>
    </row>
    <row r="937" spans="1:35" ht="15.75" customHeight="1">
      <c r="A937" s="20"/>
      <c r="B937" s="20"/>
      <c r="C937" s="165"/>
      <c r="D937" s="20"/>
      <c r="E937" s="20"/>
      <c r="F937" s="180"/>
      <c r="G937" s="181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20"/>
      <c r="AI937" s="20"/>
    </row>
    <row r="938" spans="1:35" ht="15.75" customHeight="1">
      <c r="A938" s="20"/>
      <c r="B938" s="20"/>
      <c r="C938" s="165"/>
      <c r="D938" s="20"/>
      <c r="E938" s="20"/>
      <c r="F938" s="180"/>
      <c r="G938" s="181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  <c r="AH938" s="20"/>
      <c r="AI938" s="20"/>
    </row>
    <row r="939" spans="1:35" ht="15.75" customHeight="1">
      <c r="A939" s="20"/>
      <c r="B939" s="20"/>
      <c r="C939" s="165"/>
      <c r="D939" s="20"/>
      <c r="E939" s="20"/>
      <c r="F939" s="180"/>
      <c r="G939" s="181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  <c r="AH939" s="20"/>
      <c r="AI939" s="20"/>
    </row>
    <row r="940" spans="1:35" ht="15.75" customHeight="1">
      <c r="A940" s="20"/>
      <c r="B940" s="20"/>
      <c r="C940" s="165"/>
      <c r="D940" s="20"/>
      <c r="E940" s="20"/>
      <c r="F940" s="180"/>
      <c r="G940" s="181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  <c r="AH940" s="20"/>
      <c r="AI940" s="20"/>
    </row>
    <row r="941" spans="1:35" ht="15.75" customHeight="1">
      <c r="A941" s="20"/>
      <c r="B941" s="20"/>
      <c r="C941" s="165"/>
      <c r="D941" s="20"/>
      <c r="E941" s="20"/>
      <c r="F941" s="180"/>
      <c r="G941" s="181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  <c r="AH941" s="20"/>
      <c r="AI941" s="20"/>
    </row>
    <row r="942" spans="1:35" ht="15.75" customHeight="1">
      <c r="A942" s="20"/>
      <c r="B942" s="20"/>
      <c r="C942" s="165"/>
      <c r="D942" s="20"/>
      <c r="E942" s="20"/>
      <c r="F942" s="180"/>
      <c r="G942" s="181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  <c r="AH942" s="20"/>
      <c r="AI942" s="20"/>
    </row>
    <row r="943" spans="1:35" ht="15.75" customHeight="1">
      <c r="A943" s="20"/>
      <c r="B943" s="20"/>
      <c r="C943" s="165"/>
      <c r="D943" s="20"/>
      <c r="E943" s="20"/>
      <c r="F943" s="180"/>
      <c r="G943" s="181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  <c r="AH943" s="20"/>
      <c r="AI943" s="20"/>
    </row>
    <row r="944" spans="1:35" ht="15.75" customHeight="1">
      <c r="A944" s="20"/>
      <c r="B944" s="20"/>
      <c r="C944" s="165"/>
      <c r="D944" s="20"/>
      <c r="E944" s="20"/>
      <c r="F944" s="180"/>
      <c r="G944" s="181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  <c r="AH944" s="20"/>
      <c r="AI944" s="20"/>
    </row>
    <row r="945" spans="1:35" ht="15.75" customHeight="1">
      <c r="A945" s="20"/>
      <c r="B945" s="20"/>
      <c r="C945" s="165"/>
      <c r="D945" s="20"/>
      <c r="E945" s="20"/>
      <c r="F945" s="180"/>
      <c r="G945" s="181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  <c r="AH945" s="20"/>
      <c r="AI945" s="20"/>
    </row>
    <row r="946" spans="1:35" ht="15.75" customHeight="1">
      <c r="A946" s="20"/>
      <c r="B946" s="20"/>
      <c r="C946" s="165"/>
      <c r="D946" s="20"/>
      <c r="E946" s="20"/>
      <c r="F946" s="180"/>
      <c r="G946" s="181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  <c r="AH946" s="20"/>
      <c r="AI946" s="20"/>
    </row>
    <row r="947" spans="1:35" ht="15.75" customHeight="1">
      <c r="A947" s="20"/>
      <c r="B947" s="20"/>
      <c r="C947" s="165"/>
      <c r="D947" s="20"/>
      <c r="E947" s="20"/>
      <c r="F947" s="180"/>
      <c r="G947" s="181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  <c r="AH947" s="20"/>
      <c r="AI947" s="20"/>
    </row>
    <row r="948" spans="1:35" ht="15.75" customHeight="1">
      <c r="A948" s="20"/>
      <c r="B948" s="20"/>
      <c r="C948" s="165"/>
      <c r="D948" s="20"/>
      <c r="E948" s="20"/>
      <c r="F948" s="180"/>
      <c r="G948" s="181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  <c r="AH948" s="20"/>
      <c r="AI948" s="20"/>
    </row>
    <row r="949" spans="1:35" ht="15.75" customHeight="1">
      <c r="A949" s="20"/>
      <c r="B949" s="20"/>
      <c r="C949" s="165"/>
      <c r="D949" s="20"/>
      <c r="E949" s="20"/>
      <c r="F949" s="180"/>
      <c r="G949" s="181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  <c r="AH949" s="20"/>
      <c r="AI949" s="20"/>
    </row>
    <row r="950" spans="1:35" ht="15.75" customHeight="1">
      <c r="A950" s="20"/>
      <c r="B950" s="20"/>
      <c r="C950" s="165"/>
      <c r="D950" s="20"/>
      <c r="E950" s="20"/>
      <c r="F950" s="180"/>
      <c r="G950" s="181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  <c r="AG950" s="20"/>
      <c r="AH950" s="20"/>
      <c r="AI950" s="20"/>
    </row>
    <row r="951" spans="1:35" ht="15.75" customHeight="1">
      <c r="A951" s="20"/>
      <c r="B951" s="20"/>
      <c r="C951" s="165"/>
      <c r="D951" s="20"/>
      <c r="E951" s="20"/>
      <c r="F951" s="180"/>
      <c r="G951" s="181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20"/>
      <c r="AG951" s="20"/>
      <c r="AH951" s="20"/>
      <c r="AI951" s="20"/>
    </row>
    <row r="952" spans="1:35" ht="15.75" customHeight="1">
      <c r="A952" s="20"/>
      <c r="B952" s="20"/>
      <c r="C952" s="165"/>
      <c r="D952" s="20"/>
      <c r="E952" s="20"/>
      <c r="F952" s="180"/>
      <c r="G952" s="181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  <c r="AG952" s="20"/>
      <c r="AH952" s="20"/>
      <c r="AI952" s="20"/>
    </row>
    <row r="953" spans="1:35" ht="15.75" customHeight="1">
      <c r="A953" s="20"/>
      <c r="B953" s="20"/>
      <c r="C953" s="165"/>
      <c r="D953" s="20"/>
      <c r="E953" s="20"/>
      <c r="F953" s="180"/>
      <c r="G953" s="181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  <c r="AG953" s="20"/>
      <c r="AH953" s="20"/>
      <c r="AI953" s="20"/>
    </row>
    <row r="954" spans="1:35" ht="15.75" customHeight="1">
      <c r="A954" s="20"/>
      <c r="B954" s="20"/>
      <c r="C954" s="165"/>
      <c r="D954" s="20"/>
      <c r="E954" s="20"/>
      <c r="F954" s="180"/>
      <c r="G954" s="181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  <c r="AG954" s="20"/>
      <c r="AH954" s="20"/>
      <c r="AI954" s="20"/>
    </row>
    <row r="955" spans="1:35" ht="15.75" customHeight="1">
      <c r="A955" s="20"/>
      <c r="B955" s="20"/>
      <c r="C955" s="165"/>
      <c r="D955" s="20"/>
      <c r="E955" s="20"/>
      <c r="F955" s="180"/>
      <c r="G955" s="181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  <c r="AG955" s="20"/>
      <c r="AH955" s="20"/>
      <c r="AI955" s="20"/>
    </row>
    <row r="956" spans="1:35" ht="15.75" customHeight="1">
      <c r="A956" s="20"/>
      <c r="B956" s="20"/>
      <c r="C956" s="165"/>
      <c r="D956" s="20"/>
      <c r="E956" s="20"/>
      <c r="F956" s="180"/>
      <c r="G956" s="181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  <c r="AG956" s="20"/>
      <c r="AH956" s="20"/>
      <c r="AI956" s="20"/>
    </row>
    <row r="957" spans="1:35" ht="15.75" customHeight="1">
      <c r="A957" s="20"/>
      <c r="B957" s="20"/>
      <c r="C957" s="165"/>
      <c r="D957" s="20"/>
      <c r="E957" s="20"/>
      <c r="F957" s="180"/>
      <c r="G957" s="181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  <c r="AH957" s="20"/>
      <c r="AI957" s="20"/>
    </row>
    <row r="958" spans="1:35" ht="15.75" customHeight="1">
      <c r="A958" s="20"/>
      <c r="B958" s="20"/>
      <c r="C958" s="165"/>
      <c r="D958" s="20"/>
      <c r="E958" s="20"/>
      <c r="F958" s="180"/>
      <c r="G958" s="181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  <c r="AG958" s="20"/>
      <c r="AH958" s="20"/>
      <c r="AI958" s="20"/>
    </row>
    <row r="959" spans="1:35" ht="15.75" customHeight="1">
      <c r="A959" s="20"/>
      <c r="B959" s="20"/>
      <c r="C959" s="165"/>
      <c r="D959" s="20"/>
      <c r="E959" s="20"/>
      <c r="F959" s="180"/>
      <c r="G959" s="181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  <c r="AG959" s="20"/>
      <c r="AH959" s="20"/>
      <c r="AI959" s="20"/>
    </row>
    <row r="960" spans="1:35" ht="15.75" customHeight="1">
      <c r="A960" s="20"/>
      <c r="B960" s="20"/>
      <c r="C960" s="165"/>
      <c r="D960" s="20"/>
      <c r="E960" s="20"/>
      <c r="F960" s="180"/>
      <c r="G960" s="181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  <c r="AH960" s="20"/>
      <c r="AI960" s="20"/>
    </row>
    <row r="961" spans="1:35" ht="15.75" customHeight="1">
      <c r="A961" s="20"/>
      <c r="B961" s="20"/>
      <c r="C961" s="165"/>
      <c r="D961" s="20"/>
      <c r="E961" s="20"/>
      <c r="F961" s="180"/>
      <c r="G961" s="181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20"/>
    </row>
    <row r="962" spans="1:35" ht="15.75" customHeight="1">
      <c r="A962" s="20"/>
      <c r="B962" s="20"/>
      <c r="C962" s="165"/>
      <c r="D962" s="20"/>
      <c r="E962" s="20"/>
      <c r="F962" s="180"/>
      <c r="G962" s="181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  <c r="AG962" s="20"/>
      <c r="AH962" s="20"/>
      <c r="AI962" s="20"/>
    </row>
    <row r="963" spans="1:35" ht="15.75" customHeight="1">
      <c r="A963" s="20"/>
      <c r="B963" s="20"/>
      <c r="C963" s="165"/>
      <c r="D963" s="20"/>
      <c r="E963" s="20"/>
      <c r="F963" s="180"/>
      <c r="G963" s="181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  <c r="AH963" s="20"/>
      <c r="AI963" s="20"/>
    </row>
    <row r="964" spans="1:35" ht="15.75" customHeight="1">
      <c r="A964" s="20"/>
      <c r="B964" s="20"/>
      <c r="C964" s="165"/>
      <c r="D964" s="20"/>
      <c r="E964" s="20"/>
      <c r="F964" s="180"/>
      <c r="G964" s="181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  <c r="AH964" s="20"/>
      <c r="AI964" s="20"/>
    </row>
    <row r="965" spans="1:35" ht="15.75" customHeight="1">
      <c r="A965" s="20"/>
      <c r="B965" s="20"/>
      <c r="C965" s="165"/>
      <c r="D965" s="20"/>
      <c r="E965" s="20"/>
      <c r="F965" s="180"/>
      <c r="G965" s="181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  <c r="AH965" s="20"/>
      <c r="AI965" s="20"/>
    </row>
    <row r="966" spans="1:35" ht="15.75" customHeight="1">
      <c r="A966" s="20"/>
      <c r="B966" s="20"/>
      <c r="C966" s="165"/>
      <c r="D966" s="20"/>
      <c r="E966" s="20"/>
      <c r="F966" s="180"/>
      <c r="G966" s="181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  <c r="AG966" s="20"/>
      <c r="AH966" s="20"/>
      <c r="AI966" s="20"/>
    </row>
    <row r="967" spans="1:35" ht="15.75" customHeight="1">
      <c r="A967" s="20"/>
      <c r="B967" s="20"/>
      <c r="C967" s="165"/>
      <c r="D967" s="20"/>
      <c r="E967" s="20"/>
      <c r="F967" s="180"/>
      <c r="G967" s="181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  <c r="AH967" s="20"/>
      <c r="AI967" s="20"/>
    </row>
    <row r="968" spans="1:35" ht="15.75" customHeight="1">
      <c r="A968" s="20"/>
      <c r="B968" s="20"/>
      <c r="C968" s="165"/>
      <c r="D968" s="20"/>
      <c r="E968" s="20"/>
      <c r="F968" s="180"/>
      <c r="G968" s="181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  <c r="AH968" s="20"/>
      <c r="AI968" s="20"/>
    </row>
    <row r="969" spans="1:35" ht="15.75" customHeight="1">
      <c r="A969" s="20"/>
      <c r="B969" s="20"/>
      <c r="C969" s="165"/>
      <c r="D969" s="20"/>
      <c r="E969" s="20"/>
      <c r="F969" s="180"/>
      <c r="G969" s="181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  <c r="AH969" s="20"/>
      <c r="AI969" s="20"/>
    </row>
    <row r="970" spans="1:35" ht="15.75" customHeight="1">
      <c r="A970" s="20"/>
      <c r="B970" s="20"/>
      <c r="C970" s="165"/>
      <c r="D970" s="20"/>
      <c r="E970" s="20"/>
      <c r="F970" s="180"/>
      <c r="G970" s="181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  <c r="AH970" s="20"/>
      <c r="AI970" s="20"/>
    </row>
    <row r="971" spans="1:35" ht="15.75" customHeight="1">
      <c r="A971" s="20"/>
      <c r="B971" s="20"/>
      <c r="C971" s="165"/>
      <c r="D971" s="20"/>
      <c r="E971" s="20"/>
      <c r="F971" s="180"/>
      <c r="G971" s="181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20"/>
      <c r="AI971" s="20"/>
    </row>
    <row r="972" spans="1:35" ht="15.75" customHeight="1">
      <c r="A972" s="20"/>
      <c r="B972" s="20"/>
      <c r="C972" s="165"/>
      <c r="D972" s="20"/>
      <c r="E972" s="20"/>
      <c r="F972" s="180"/>
      <c r="G972" s="181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20"/>
      <c r="AI972" s="20"/>
    </row>
    <row r="973" spans="1:35" ht="15.75" customHeight="1">
      <c r="A973" s="20"/>
      <c r="B973" s="20"/>
      <c r="C973" s="165"/>
      <c r="D973" s="20"/>
      <c r="E973" s="20"/>
      <c r="F973" s="180"/>
      <c r="G973" s="181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20"/>
      <c r="AI973" s="20"/>
    </row>
    <row r="974" spans="1:35" ht="15.75" customHeight="1">
      <c r="A974" s="20"/>
      <c r="B974" s="20"/>
      <c r="C974" s="165"/>
      <c r="D974" s="20"/>
      <c r="E974" s="20"/>
      <c r="F974" s="180"/>
      <c r="G974" s="181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20"/>
      <c r="AI974" s="20"/>
    </row>
    <row r="975" spans="1:35" ht="15.75" customHeight="1">
      <c r="A975" s="20"/>
      <c r="B975" s="20"/>
      <c r="C975" s="165"/>
      <c r="D975" s="20"/>
      <c r="E975" s="20"/>
      <c r="F975" s="180"/>
      <c r="G975" s="181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20"/>
      <c r="AI975" s="20"/>
    </row>
    <row r="976" spans="1:35" ht="15.75" customHeight="1">
      <c r="A976" s="20"/>
      <c r="B976" s="20"/>
      <c r="C976" s="165"/>
      <c r="D976" s="20"/>
      <c r="E976" s="20"/>
      <c r="F976" s="180"/>
      <c r="G976" s="181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  <c r="AH976" s="20"/>
      <c r="AI976" s="20"/>
    </row>
    <row r="977" spans="1:35" ht="15.75" customHeight="1">
      <c r="A977" s="20"/>
      <c r="B977" s="20"/>
      <c r="C977" s="165"/>
      <c r="D977" s="20"/>
      <c r="E977" s="20"/>
      <c r="F977" s="180"/>
      <c r="G977" s="181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  <c r="AH977" s="20"/>
      <c r="AI977" s="20"/>
    </row>
    <row r="978" spans="1:35" ht="15.75" customHeight="1">
      <c r="A978" s="20"/>
      <c r="B978" s="20"/>
      <c r="C978" s="165"/>
      <c r="D978" s="20"/>
      <c r="E978" s="20"/>
      <c r="F978" s="180"/>
      <c r="G978" s="181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  <c r="AH978" s="20"/>
      <c r="AI978" s="20"/>
    </row>
    <row r="979" spans="1:35" ht="15.75" customHeight="1">
      <c r="A979" s="20"/>
      <c r="B979" s="20"/>
      <c r="C979" s="165"/>
      <c r="D979" s="20"/>
      <c r="E979" s="20"/>
      <c r="F979" s="180"/>
      <c r="G979" s="181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  <c r="AH979" s="20"/>
      <c r="AI979" s="20"/>
    </row>
    <row r="980" spans="1:35" ht="15.75" customHeight="1">
      <c r="A980" s="20"/>
      <c r="B980" s="20"/>
      <c r="C980" s="165"/>
      <c r="D980" s="20"/>
      <c r="E980" s="20"/>
      <c r="F980" s="180"/>
      <c r="G980" s="181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  <c r="AH980" s="20"/>
      <c r="AI980" s="20"/>
    </row>
    <row r="981" spans="1:35" ht="15.75" customHeight="1">
      <c r="A981" s="20"/>
      <c r="B981" s="20"/>
      <c r="C981" s="165"/>
      <c r="D981" s="20"/>
      <c r="E981" s="20"/>
      <c r="F981" s="180"/>
      <c r="G981" s="181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  <c r="AH981" s="20"/>
      <c r="AI981" s="20"/>
    </row>
    <row r="982" spans="1:35" ht="15.75" customHeight="1">
      <c r="A982" s="20"/>
      <c r="B982" s="20"/>
      <c r="C982" s="165"/>
      <c r="D982" s="20"/>
      <c r="E982" s="20"/>
      <c r="F982" s="180"/>
      <c r="G982" s="181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20"/>
      <c r="AH982" s="20"/>
      <c r="AI982" s="20"/>
    </row>
    <row r="983" spans="1:35" ht="15.75" customHeight="1">
      <c r="A983" s="20"/>
      <c r="B983" s="20"/>
      <c r="C983" s="165"/>
      <c r="D983" s="20"/>
      <c r="E983" s="20"/>
      <c r="F983" s="180"/>
      <c r="G983" s="181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  <c r="AG983" s="20"/>
      <c r="AH983" s="20"/>
      <c r="AI983" s="20"/>
    </row>
    <row r="984" spans="1:35" ht="15.75" customHeight="1">
      <c r="A984" s="20"/>
      <c r="B984" s="20"/>
      <c r="C984" s="165"/>
      <c r="D984" s="20"/>
      <c r="E984" s="20"/>
      <c r="F984" s="180"/>
      <c r="G984" s="181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20"/>
      <c r="AG984" s="20"/>
      <c r="AH984" s="20"/>
      <c r="AI984" s="20"/>
    </row>
    <row r="985" spans="1:35" ht="15.75" customHeight="1">
      <c r="A985" s="20"/>
      <c r="B985" s="20"/>
      <c r="C985" s="165"/>
      <c r="D985" s="20"/>
      <c r="E985" s="20"/>
      <c r="F985" s="180"/>
      <c r="G985" s="181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20"/>
      <c r="AG985" s="20"/>
      <c r="AH985" s="20"/>
      <c r="AI985" s="20"/>
    </row>
    <row r="986" spans="1:35" ht="15.75" customHeight="1">
      <c r="A986" s="20"/>
      <c r="B986" s="20"/>
      <c r="C986" s="165"/>
      <c r="D986" s="20"/>
      <c r="E986" s="20"/>
      <c r="F986" s="180"/>
      <c r="G986" s="181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20"/>
      <c r="AG986" s="20"/>
      <c r="AH986" s="20"/>
      <c r="AI986" s="20"/>
    </row>
  </sheetData>
  <autoFilter ref="A8:J108"/>
  <mergeCells count="11">
    <mergeCell ref="B105:C105"/>
    <mergeCell ref="A109:J109"/>
    <mergeCell ref="A110:J110"/>
    <mergeCell ref="A111:J111"/>
    <mergeCell ref="K7:L7"/>
    <mergeCell ref="H1:J1"/>
    <mergeCell ref="H2:J2"/>
    <mergeCell ref="H3:J3"/>
    <mergeCell ref="A4:H4"/>
    <mergeCell ref="B5:H5"/>
    <mergeCell ref="B6:H6"/>
  </mergeCells>
  <conditionalFormatting sqref="O9 O19 O25 O64 O86 O97 O104 O110">
    <cfRule type="cellIs" dxfId="28" priority="1" operator="equal">
      <formula>"NOK"</formula>
    </cfRule>
  </conditionalFormatting>
  <conditionalFormatting sqref="O9 O19 O25 O64 O86 O97 O104 O110">
    <cfRule type="cellIs" dxfId="27" priority="2" operator="equal">
      <formula>"OK"</formula>
    </cfRule>
  </conditionalFormatting>
  <printOptions horizontalCentered="1"/>
  <pageMargins left="0.78740157480314965" right="0.78740157480314965" top="0.78740157480314965" bottom="0.59055118110236227" header="0" footer="0"/>
  <pageSetup paperSize="9" scale="29" fitToHeight="0" pageOrder="overThenDown" orientation="portrait" r:id="rId1"/>
  <headerFooter>
    <oddFooter>&amp;CPágina 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AI1007"/>
  <sheetViews>
    <sheetView view="pageBreakPreview" zoomScale="85" zoomScaleNormal="100" zoomScaleSheetLayoutView="85" workbookViewId="0">
      <selection activeCell="F437" sqref="F437"/>
    </sheetView>
  </sheetViews>
  <sheetFormatPr defaultColWidth="14.42578125" defaultRowHeight="15" customHeight="1"/>
  <cols>
    <col min="1" max="1" width="13.140625" customWidth="1"/>
    <col min="2" max="2" width="12.85546875" customWidth="1"/>
    <col min="3" max="3" width="15.5703125" customWidth="1"/>
    <col min="4" max="4" width="64.42578125" customWidth="1"/>
    <col min="5" max="5" width="8.5703125" customWidth="1"/>
    <col min="6" max="6" width="11.85546875" customWidth="1"/>
    <col min="7" max="7" width="12" customWidth="1"/>
    <col min="8" max="8" width="13.140625" customWidth="1"/>
    <col min="9" max="9" width="30.85546875" customWidth="1"/>
  </cols>
  <sheetData>
    <row r="1" spans="1:35" ht="15" customHeight="1">
      <c r="A1" s="276"/>
      <c r="B1" s="277"/>
      <c r="C1" s="277"/>
      <c r="D1" s="277"/>
      <c r="E1" s="277"/>
      <c r="F1" s="277"/>
      <c r="G1" s="277"/>
      <c r="H1" s="278"/>
      <c r="I1" s="279"/>
      <c r="J1" s="14"/>
      <c r="K1" s="14"/>
      <c r="L1" s="14"/>
      <c r="M1" s="14"/>
      <c r="N1" s="14"/>
      <c r="O1" s="14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</row>
    <row r="2" spans="1:35" ht="24.75" customHeight="1">
      <c r="A2" s="280"/>
      <c r="B2" s="273"/>
      <c r="C2" s="273"/>
      <c r="D2" s="273"/>
      <c r="E2" s="273"/>
      <c r="F2" s="273"/>
      <c r="G2" s="313" t="s">
        <v>15</v>
      </c>
      <c r="H2" s="314"/>
      <c r="I2" s="315"/>
      <c r="J2" s="23"/>
      <c r="K2" s="23"/>
      <c r="L2" s="23"/>
      <c r="M2" s="23"/>
      <c r="N2" s="23"/>
      <c r="O2" s="23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</row>
    <row r="3" spans="1:35" ht="24.75" customHeight="1">
      <c r="A3" s="281"/>
      <c r="B3" s="282"/>
      <c r="C3" s="282"/>
      <c r="D3" s="282"/>
      <c r="E3" s="282"/>
      <c r="F3" s="311" t="s">
        <v>16</v>
      </c>
      <c r="G3" s="311"/>
      <c r="H3" s="311"/>
      <c r="I3" s="312"/>
      <c r="J3" s="23"/>
      <c r="K3" s="23"/>
      <c r="L3" s="23"/>
      <c r="M3" s="23"/>
      <c r="N3" s="23"/>
      <c r="O3" s="23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</row>
    <row r="4" spans="1:35" ht="24.75" customHeight="1">
      <c r="A4" s="316" t="s">
        <v>17</v>
      </c>
      <c r="B4" s="317"/>
      <c r="C4" s="317"/>
      <c r="D4" s="317"/>
      <c r="E4" s="317"/>
      <c r="F4" s="317"/>
      <c r="G4" s="317"/>
      <c r="H4" s="317"/>
      <c r="I4" s="318"/>
      <c r="J4" s="23"/>
      <c r="K4" s="23"/>
      <c r="L4" s="23"/>
      <c r="M4" s="23"/>
      <c r="N4" s="23"/>
      <c r="O4" s="23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</row>
    <row r="5" spans="1:35" ht="24.75" customHeight="1">
      <c r="A5" s="283" t="s">
        <v>18</v>
      </c>
      <c r="B5" s="308" t="str">
        <f>Orçamento!B5</f>
        <v>REFORMAS NA ÁREA DA PISTA DE SKATE NO CÉU DAS ARTES – LARANJEIRAS</v>
      </c>
      <c r="C5" s="309"/>
      <c r="D5" s="309"/>
      <c r="E5" s="309"/>
      <c r="F5" s="309"/>
      <c r="G5" s="310"/>
      <c r="H5" s="274" t="str">
        <f>Orçamento!I4</f>
        <v>REV.</v>
      </c>
      <c r="I5" s="275">
        <f>Orçamento!J4</f>
        <v>46287</v>
      </c>
      <c r="J5" s="23"/>
      <c r="K5" s="23"/>
      <c r="L5" s="23"/>
      <c r="M5" s="23"/>
      <c r="N5" s="23"/>
      <c r="O5" s="23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</row>
    <row r="6" spans="1:35" ht="24.75" customHeight="1">
      <c r="A6" s="285" t="s">
        <v>25</v>
      </c>
      <c r="B6" s="306" t="str">
        <f>Orçamento!B6</f>
        <v>RUA WASHINGTON PENSA, 969 – PARQUE DAS LARANJEIRAS, SOROCABA/SP</v>
      </c>
      <c r="C6" s="306"/>
      <c r="D6" s="306"/>
      <c r="E6" s="306"/>
      <c r="F6" s="306"/>
      <c r="G6" s="307"/>
      <c r="H6" s="43" t="s">
        <v>28</v>
      </c>
      <c r="I6" s="50">
        <f>Orçamento!J5</f>
        <v>0.2354</v>
      </c>
      <c r="J6" s="23"/>
      <c r="K6" s="23"/>
      <c r="L6" s="23"/>
      <c r="M6" s="23"/>
      <c r="N6" s="23"/>
      <c r="O6" s="23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spans="1:35" ht="6.75" customHeight="1">
      <c r="A7" s="286"/>
      <c r="B7" s="284"/>
      <c r="C7" s="56"/>
      <c r="D7" s="56"/>
      <c r="E7" s="56"/>
      <c r="F7" s="56"/>
      <c r="G7" s="56"/>
      <c r="H7" s="58"/>
      <c r="I7" s="60"/>
      <c r="J7" s="14"/>
      <c r="K7" s="14"/>
      <c r="L7" s="14"/>
      <c r="M7" s="14"/>
      <c r="N7" s="14"/>
      <c r="O7" s="14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272"/>
      <c r="AD7" s="272"/>
      <c r="AE7" s="272"/>
      <c r="AF7" s="272"/>
      <c r="AG7" s="272"/>
      <c r="AH7" s="272"/>
      <c r="AI7" s="272"/>
    </row>
    <row r="8" spans="1:35" ht="12.75">
      <c r="A8" s="5" t="s">
        <v>0</v>
      </c>
      <c r="B8" s="5" t="s">
        <v>1</v>
      </c>
      <c r="C8" s="5" t="s">
        <v>2</v>
      </c>
      <c r="D8" s="8" t="s">
        <v>3</v>
      </c>
      <c r="E8" s="5" t="s">
        <v>4</v>
      </c>
      <c r="F8" s="5" t="s">
        <v>5</v>
      </c>
      <c r="G8" s="11" t="s">
        <v>6</v>
      </c>
      <c r="H8" s="11" t="s">
        <v>7</v>
      </c>
      <c r="I8" s="15" t="s">
        <v>8</v>
      </c>
    </row>
    <row r="9" spans="1:35" ht="12.75">
      <c r="A9" s="16" t="s">
        <v>9</v>
      </c>
      <c r="B9" s="16" t="s">
        <v>10</v>
      </c>
      <c r="C9" s="16" t="s">
        <v>11</v>
      </c>
      <c r="D9" s="18" t="s">
        <v>12</v>
      </c>
      <c r="E9" s="16" t="s">
        <v>13</v>
      </c>
      <c r="F9" s="16" t="s">
        <v>14</v>
      </c>
      <c r="G9" s="24">
        <f>SUM(H10:H13)</f>
        <v>450.11</v>
      </c>
      <c r="H9" s="24">
        <f>TRUNC(G9 * VALUE(SUBSTITUTE(F9,"QTD: ","")), 2)</f>
        <v>2700.66</v>
      </c>
      <c r="I9" s="36" t="str">
        <f>IF(ROUND(ABS(G9-Orçamento!G11),2)&lt;0.01,"OK","DIVERGENTE")</f>
        <v>OK</v>
      </c>
    </row>
    <row r="10" spans="1:35" ht="12.75">
      <c r="A10" s="38" t="s">
        <v>19</v>
      </c>
      <c r="B10" s="38" t="s">
        <v>10</v>
      </c>
      <c r="C10" s="38" t="s">
        <v>20</v>
      </c>
      <c r="D10" s="40" t="s">
        <v>21</v>
      </c>
      <c r="E10" s="38" t="s">
        <v>22</v>
      </c>
      <c r="F10" s="38" t="s">
        <v>23</v>
      </c>
      <c r="G10" s="42">
        <v>37.909999999999997</v>
      </c>
      <c r="H10" s="45">
        <f t="shared" ref="H10:H13" si="0">ROUND(F10*G10,2)</f>
        <v>18.96</v>
      </c>
      <c r="I10" s="46"/>
    </row>
    <row r="11" spans="1:35" ht="12.75">
      <c r="A11" s="38" t="s">
        <v>19</v>
      </c>
      <c r="B11" s="38" t="s">
        <v>10</v>
      </c>
      <c r="C11" s="38" t="s">
        <v>26</v>
      </c>
      <c r="D11" s="40" t="s">
        <v>27</v>
      </c>
      <c r="E11" s="38" t="s">
        <v>22</v>
      </c>
      <c r="F11" s="38" t="s">
        <v>23</v>
      </c>
      <c r="G11" s="42">
        <v>23.9</v>
      </c>
      <c r="H11" s="45">
        <f t="shared" si="0"/>
        <v>11.95</v>
      </c>
      <c r="I11" s="46"/>
    </row>
    <row r="12" spans="1:35" ht="25.5">
      <c r="A12" s="38" t="s">
        <v>19</v>
      </c>
      <c r="B12" s="38" t="s">
        <v>10</v>
      </c>
      <c r="C12" s="38" t="s">
        <v>29</v>
      </c>
      <c r="D12" s="40" t="s">
        <v>30</v>
      </c>
      <c r="E12" s="38" t="s">
        <v>13</v>
      </c>
      <c r="F12" s="38" t="s">
        <v>31</v>
      </c>
      <c r="G12" s="42">
        <v>113.44</v>
      </c>
      <c r="H12" s="45">
        <f t="shared" si="0"/>
        <v>113.44</v>
      </c>
      <c r="I12" s="46"/>
    </row>
    <row r="13" spans="1:35" ht="12.75">
      <c r="A13" s="38" t="s">
        <v>19</v>
      </c>
      <c r="B13" s="38" t="s">
        <v>10</v>
      </c>
      <c r="C13" s="38" t="s">
        <v>33</v>
      </c>
      <c r="D13" s="40" t="s">
        <v>34</v>
      </c>
      <c r="E13" s="38" t="s">
        <v>35</v>
      </c>
      <c r="F13" s="38" t="s">
        <v>36</v>
      </c>
      <c r="G13" s="42">
        <v>333.43</v>
      </c>
      <c r="H13" s="45">
        <f t="shared" si="0"/>
        <v>305.76</v>
      </c>
      <c r="I13" s="46"/>
    </row>
    <row r="14" spans="1:35" ht="12.75">
      <c r="A14" s="49" t="s">
        <v>38</v>
      </c>
      <c r="B14" s="49" t="s">
        <v>38</v>
      </c>
      <c r="C14" s="49" t="s">
        <v>38</v>
      </c>
      <c r="D14" s="51" t="s">
        <v>38</v>
      </c>
      <c r="E14" s="49" t="s">
        <v>38</v>
      </c>
      <c r="F14" s="49" t="s">
        <v>38</v>
      </c>
      <c r="G14" s="52" t="s">
        <v>38</v>
      </c>
      <c r="H14" s="52" t="s">
        <v>38</v>
      </c>
      <c r="I14" s="53" t="s">
        <v>38</v>
      </c>
    </row>
    <row r="15" spans="1:35" ht="25.5">
      <c r="A15" s="16" t="s">
        <v>41</v>
      </c>
      <c r="B15" s="16" t="s">
        <v>10</v>
      </c>
      <c r="C15" s="16" t="s">
        <v>42</v>
      </c>
      <c r="D15" s="18" t="s">
        <v>43</v>
      </c>
      <c r="E15" s="16" t="s">
        <v>44</v>
      </c>
      <c r="F15" s="16" t="s">
        <v>45</v>
      </c>
      <c r="G15" s="24">
        <f>SUM(H16)</f>
        <v>1259.83</v>
      </c>
      <c r="H15" s="24">
        <f>TRUNC(G15 * VALUE(SUBSTITUTE(F15,"QTD: ","")), 2)</f>
        <v>3779.49</v>
      </c>
      <c r="I15" s="36" t="str">
        <f>IF(ROUND(ABS(G15-Orçamento!G12),2)&lt;0.01,"OK","DIVERGENTE")</f>
        <v>OK</v>
      </c>
    </row>
    <row r="16" spans="1:35" ht="25.5">
      <c r="A16" s="38" t="s">
        <v>19</v>
      </c>
      <c r="B16" s="38" t="s">
        <v>10</v>
      </c>
      <c r="C16" s="38" t="s">
        <v>56</v>
      </c>
      <c r="D16" s="40" t="s">
        <v>57</v>
      </c>
      <c r="E16" s="38" t="s">
        <v>44</v>
      </c>
      <c r="F16" s="38" t="s">
        <v>31</v>
      </c>
      <c r="G16" s="42">
        <v>1259.83</v>
      </c>
      <c r="H16" s="45">
        <f>ROUND(F16*G16,2)</f>
        <v>1259.83</v>
      </c>
      <c r="I16" s="46"/>
    </row>
    <row r="17" spans="1:9" ht="12.75">
      <c r="A17" s="49" t="s">
        <v>38</v>
      </c>
      <c r="B17" s="49" t="s">
        <v>38</v>
      </c>
      <c r="C17" s="49" t="s">
        <v>38</v>
      </c>
      <c r="D17" s="51" t="s">
        <v>38</v>
      </c>
      <c r="E17" s="49" t="s">
        <v>38</v>
      </c>
      <c r="F17" s="49" t="s">
        <v>38</v>
      </c>
      <c r="G17" s="52" t="s">
        <v>38</v>
      </c>
      <c r="H17" s="52" t="s">
        <v>38</v>
      </c>
      <c r="I17" s="53" t="s">
        <v>38</v>
      </c>
    </row>
    <row r="18" spans="1:9" ht="12.75">
      <c r="A18" s="16" t="s">
        <v>60</v>
      </c>
      <c r="B18" s="16" t="s">
        <v>10</v>
      </c>
      <c r="C18" s="16" t="s">
        <v>62</v>
      </c>
      <c r="D18" s="18" t="s">
        <v>63</v>
      </c>
      <c r="E18" s="16" t="s">
        <v>44</v>
      </c>
      <c r="F18" s="16" t="s">
        <v>45</v>
      </c>
      <c r="G18" s="24">
        <f>SUM(H19:H22)</f>
        <v>1010.8899999999999</v>
      </c>
      <c r="H18" s="24">
        <f>TRUNC(G18 * VALUE(SUBSTITUTE(F18,"QTD: ","")), 2)</f>
        <v>3032.67</v>
      </c>
      <c r="I18" s="36" t="str">
        <f>IF(ROUND(ABS(G18-Orçamento!G13),2)&lt;0.01,"OK","DIVERGENTE")</f>
        <v>OK</v>
      </c>
    </row>
    <row r="19" spans="1:9" ht="38.25">
      <c r="A19" s="38" t="s">
        <v>19</v>
      </c>
      <c r="B19" s="38" t="s">
        <v>10</v>
      </c>
      <c r="C19" s="38" t="s">
        <v>71</v>
      </c>
      <c r="D19" s="40" t="s">
        <v>73</v>
      </c>
      <c r="E19" s="38" t="s">
        <v>44</v>
      </c>
      <c r="F19" s="38" t="s">
        <v>31</v>
      </c>
      <c r="G19" s="42">
        <v>913.31</v>
      </c>
      <c r="H19" s="45">
        <f t="shared" ref="H19:H22" si="1">ROUND(F19*G19,2)</f>
        <v>913.31</v>
      </c>
      <c r="I19" s="46"/>
    </row>
    <row r="20" spans="1:9" ht="12.75">
      <c r="A20" s="38" t="s">
        <v>19</v>
      </c>
      <c r="B20" s="38" t="s">
        <v>10</v>
      </c>
      <c r="C20" s="38" t="s">
        <v>74</v>
      </c>
      <c r="D20" s="40" t="s">
        <v>75</v>
      </c>
      <c r="E20" s="38" t="s">
        <v>22</v>
      </c>
      <c r="F20" s="38" t="s">
        <v>76</v>
      </c>
      <c r="G20" s="42">
        <v>23.9</v>
      </c>
      <c r="H20" s="45">
        <f t="shared" si="1"/>
        <v>31.55</v>
      </c>
      <c r="I20" s="46"/>
    </row>
    <row r="21" spans="1:9" ht="12.75">
      <c r="A21" s="38" t="s">
        <v>19</v>
      </c>
      <c r="B21" s="38" t="s">
        <v>10</v>
      </c>
      <c r="C21" s="38" t="s">
        <v>77</v>
      </c>
      <c r="D21" s="40" t="s">
        <v>78</v>
      </c>
      <c r="E21" s="38" t="s">
        <v>22</v>
      </c>
      <c r="F21" s="38" t="s">
        <v>79</v>
      </c>
      <c r="G21" s="42">
        <v>34.83</v>
      </c>
      <c r="H21" s="45">
        <f t="shared" si="1"/>
        <v>34.479999999999997</v>
      </c>
      <c r="I21" s="46"/>
    </row>
    <row r="22" spans="1:9" ht="12.75">
      <c r="A22" s="38" t="s">
        <v>19</v>
      </c>
      <c r="B22" s="38" t="s">
        <v>10</v>
      </c>
      <c r="C22" s="38" t="s">
        <v>81</v>
      </c>
      <c r="D22" s="40" t="s">
        <v>82</v>
      </c>
      <c r="E22" s="38" t="s">
        <v>22</v>
      </c>
      <c r="F22" s="38" t="s">
        <v>76</v>
      </c>
      <c r="G22" s="42">
        <v>23.9</v>
      </c>
      <c r="H22" s="45">
        <f t="shared" si="1"/>
        <v>31.55</v>
      </c>
      <c r="I22" s="46"/>
    </row>
    <row r="23" spans="1:9" ht="12.75">
      <c r="A23" s="49" t="s">
        <v>38</v>
      </c>
      <c r="B23" s="49" t="s">
        <v>38</v>
      </c>
      <c r="C23" s="49" t="s">
        <v>38</v>
      </c>
      <c r="D23" s="51" t="s">
        <v>38</v>
      </c>
      <c r="E23" s="49" t="s">
        <v>38</v>
      </c>
      <c r="F23" s="49" t="s">
        <v>38</v>
      </c>
      <c r="G23" s="52" t="s">
        <v>38</v>
      </c>
      <c r="H23" s="52" t="s">
        <v>38</v>
      </c>
      <c r="I23" s="53" t="s">
        <v>38</v>
      </c>
    </row>
    <row r="24" spans="1:9" ht="12.75">
      <c r="A24" s="16" t="s">
        <v>83</v>
      </c>
      <c r="B24" s="16" t="s">
        <v>84</v>
      </c>
      <c r="C24" s="16" t="s">
        <v>85</v>
      </c>
      <c r="D24" s="18" t="s">
        <v>86</v>
      </c>
      <c r="E24" s="16" t="s">
        <v>13</v>
      </c>
      <c r="F24" s="16" t="s">
        <v>87</v>
      </c>
      <c r="G24" s="88">
        <f>SUM(H25:H30)</f>
        <v>34.93</v>
      </c>
      <c r="H24" s="24">
        <f>TRUNC(G24 * VALUE(SUBSTITUTE(F24,"QTD: ","")), 2)</f>
        <v>2864.26</v>
      </c>
      <c r="I24" s="36" t="str">
        <f>IF(ROUND(ABS(G24-Orçamento!G14),2)&lt;0.01,"OK","DIVERGENTE")</f>
        <v>OK</v>
      </c>
    </row>
    <row r="25" spans="1:9" ht="12.75">
      <c r="A25" s="38" t="s">
        <v>19</v>
      </c>
      <c r="B25" s="38" t="s">
        <v>84</v>
      </c>
      <c r="C25" s="38" t="s">
        <v>90</v>
      </c>
      <c r="D25" s="40" t="s">
        <v>91</v>
      </c>
      <c r="E25" s="38" t="s">
        <v>22</v>
      </c>
      <c r="F25" s="38" t="s">
        <v>92</v>
      </c>
      <c r="G25" s="42">
        <v>35.1</v>
      </c>
      <c r="H25" s="45">
        <f t="shared" ref="H25:H30" si="2">ROUND(F25*G25,2)</f>
        <v>15.44</v>
      </c>
      <c r="I25" s="46"/>
    </row>
    <row r="26" spans="1:9" ht="12.75">
      <c r="A26" s="38" t="s">
        <v>19</v>
      </c>
      <c r="B26" s="38" t="s">
        <v>84</v>
      </c>
      <c r="C26" s="38" t="s">
        <v>94</v>
      </c>
      <c r="D26" s="40" t="s">
        <v>95</v>
      </c>
      <c r="E26" s="38" t="s">
        <v>22</v>
      </c>
      <c r="F26" s="38" t="s">
        <v>96</v>
      </c>
      <c r="G26" s="42">
        <v>27.12</v>
      </c>
      <c r="H26" s="45">
        <f t="shared" si="2"/>
        <v>14.37</v>
      </c>
      <c r="I26" s="46"/>
    </row>
    <row r="27" spans="1:9" ht="12.75">
      <c r="A27" s="38" t="s">
        <v>19</v>
      </c>
      <c r="B27" s="38" t="s">
        <v>84</v>
      </c>
      <c r="C27" s="38" t="s">
        <v>97</v>
      </c>
      <c r="D27" s="40" t="s">
        <v>98</v>
      </c>
      <c r="E27" s="38" t="s">
        <v>35</v>
      </c>
      <c r="F27" s="38" t="s">
        <v>99</v>
      </c>
      <c r="G27" s="42">
        <v>7.59</v>
      </c>
      <c r="H27" s="45">
        <f t="shared" si="2"/>
        <v>0.46</v>
      </c>
      <c r="I27" s="46"/>
    </row>
    <row r="28" spans="1:9" ht="12.75">
      <c r="A28" s="38" t="s">
        <v>19</v>
      </c>
      <c r="B28" s="38" t="s">
        <v>84</v>
      </c>
      <c r="C28" s="38" t="s">
        <v>100</v>
      </c>
      <c r="D28" s="40" t="s">
        <v>101</v>
      </c>
      <c r="E28" s="38" t="s">
        <v>35</v>
      </c>
      <c r="F28" s="38" t="s">
        <v>102</v>
      </c>
      <c r="G28" s="42">
        <v>3.2</v>
      </c>
      <c r="H28" s="45">
        <f t="shared" si="2"/>
        <v>0.64</v>
      </c>
      <c r="I28" s="46"/>
    </row>
    <row r="29" spans="1:9" ht="12.75">
      <c r="A29" s="38" t="s">
        <v>19</v>
      </c>
      <c r="B29" s="38" t="s">
        <v>84</v>
      </c>
      <c r="C29" s="38" t="s">
        <v>103</v>
      </c>
      <c r="D29" s="40" t="s">
        <v>104</v>
      </c>
      <c r="E29" s="38" t="s">
        <v>105</v>
      </c>
      <c r="F29" s="38" t="s">
        <v>106</v>
      </c>
      <c r="G29" s="42">
        <v>10.98</v>
      </c>
      <c r="H29" s="45">
        <f t="shared" si="2"/>
        <v>0.11</v>
      </c>
      <c r="I29" s="46"/>
    </row>
    <row r="30" spans="1:9" ht="12.75">
      <c r="A30" s="38" t="s">
        <v>19</v>
      </c>
      <c r="B30" s="38" t="s">
        <v>84</v>
      </c>
      <c r="C30" s="38" t="s">
        <v>107</v>
      </c>
      <c r="D30" s="40" t="s">
        <v>108</v>
      </c>
      <c r="E30" s="38" t="s">
        <v>13</v>
      </c>
      <c r="F30" s="38" t="s">
        <v>109</v>
      </c>
      <c r="G30" s="42">
        <v>3.55</v>
      </c>
      <c r="H30" s="45">
        <f t="shared" si="2"/>
        <v>3.91</v>
      </c>
      <c r="I30" s="46"/>
    </row>
    <row r="31" spans="1:9" ht="12.75">
      <c r="A31" s="49" t="s">
        <v>38</v>
      </c>
      <c r="B31" s="49" t="s">
        <v>38</v>
      </c>
      <c r="C31" s="49" t="s">
        <v>38</v>
      </c>
      <c r="D31" s="51" t="s">
        <v>38</v>
      </c>
      <c r="E31" s="49" t="s">
        <v>38</v>
      </c>
      <c r="F31" s="49" t="s">
        <v>38</v>
      </c>
      <c r="G31" s="52" t="s">
        <v>38</v>
      </c>
      <c r="H31" s="52" t="s">
        <v>38</v>
      </c>
      <c r="I31" s="53" t="s">
        <v>38</v>
      </c>
    </row>
    <row r="32" spans="1:9" ht="12.75">
      <c r="A32" s="16" t="s">
        <v>110</v>
      </c>
      <c r="B32" s="16" t="s">
        <v>10</v>
      </c>
      <c r="C32" s="16" t="s">
        <v>111</v>
      </c>
      <c r="D32" s="18" t="s">
        <v>112</v>
      </c>
      <c r="E32" s="16" t="s">
        <v>35</v>
      </c>
      <c r="F32" s="16" t="s">
        <v>113</v>
      </c>
      <c r="G32" s="24">
        <f>SUM(H33:H35)</f>
        <v>1.6</v>
      </c>
      <c r="H32" s="24">
        <f>TRUNC(G32 * VALUE(SUBSTITUTE(F32,"QTD: ","")), 2)</f>
        <v>59.76</v>
      </c>
      <c r="I32" s="36" t="str">
        <f>IF(ROUND(ABS(G32-Orçamento!G16),2)&lt;0.01,"OK","DIVERGENTE")</f>
        <v>OK</v>
      </c>
    </row>
    <row r="33" spans="1:9" ht="12.75">
      <c r="A33" s="38" t="s">
        <v>19</v>
      </c>
      <c r="B33" s="38" t="s">
        <v>10</v>
      </c>
      <c r="C33" s="38" t="s">
        <v>116</v>
      </c>
      <c r="D33" s="40" t="s">
        <v>117</v>
      </c>
      <c r="E33" s="38" t="s">
        <v>22</v>
      </c>
      <c r="F33" s="38" t="s">
        <v>118</v>
      </c>
      <c r="G33" s="42">
        <v>23.9</v>
      </c>
      <c r="H33" s="45">
        <f t="shared" ref="H33:H35" si="3">ROUND(F33*G33,2)</f>
        <v>0.28999999999999998</v>
      </c>
      <c r="I33" s="46"/>
    </row>
    <row r="34" spans="1:9" ht="12.75">
      <c r="A34" s="38" t="s">
        <v>19</v>
      </c>
      <c r="B34" s="38" t="s">
        <v>10</v>
      </c>
      <c r="C34" s="38" t="s">
        <v>119</v>
      </c>
      <c r="D34" s="40" t="s">
        <v>120</v>
      </c>
      <c r="E34" s="38" t="s">
        <v>22</v>
      </c>
      <c r="F34" s="38" t="s">
        <v>121</v>
      </c>
      <c r="G34" s="42">
        <v>50.21</v>
      </c>
      <c r="H34" s="45">
        <f t="shared" si="3"/>
        <v>0.2</v>
      </c>
      <c r="I34" s="46"/>
    </row>
    <row r="35" spans="1:9" ht="12.75">
      <c r="A35" s="38" t="s">
        <v>19</v>
      </c>
      <c r="B35" s="38" t="s">
        <v>10</v>
      </c>
      <c r="C35" s="38" t="s">
        <v>122</v>
      </c>
      <c r="D35" s="40" t="s">
        <v>123</v>
      </c>
      <c r="E35" s="38" t="s">
        <v>22</v>
      </c>
      <c r="F35" s="38" t="s">
        <v>106</v>
      </c>
      <c r="G35" s="42">
        <v>111.24</v>
      </c>
      <c r="H35" s="45">
        <f t="shared" si="3"/>
        <v>1.1100000000000001</v>
      </c>
      <c r="I35" s="46"/>
    </row>
    <row r="36" spans="1:9" ht="12.75">
      <c r="A36" s="49" t="s">
        <v>38</v>
      </c>
      <c r="B36" s="49" t="s">
        <v>38</v>
      </c>
      <c r="C36" s="49" t="s">
        <v>38</v>
      </c>
      <c r="D36" s="51" t="s">
        <v>38</v>
      </c>
      <c r="E36" s="49" t="s">
        <v>38</v>
      </c>
      <c r="F36" s="49" t="s">
        <v>38</v>
      </c>
      <c r="G36" s="52" t="s">
        <v>38</v>
      </c>
      <c r="H36" s="52" t="s">
        <v>38</v>
      </c>
      <c r="I36" s="53" t="s">
        <v>38</v>
      </c>
    </row>
    <row r="37" spans="1:9" ht="12.75">
      <c r="A37" s="16" t="s">
        <v>125</v>
      </c>
      <c r="B37" s="16" t="s">
        <v>10</v>
      </c>
      <c r="C37" s="16" t="s">
        <v>126</v>
      </c>
      <c r="D37" s="18" t="s">
        <v>127</v>
      </c>
      <c r="E37" s="16" t="s">
        <v>13</v>
      </c>
      <c r="F37" s="16" t="s">
        <v>128</v>
      </c>
      <c r="G37" s="24">
        <f>SUM(H38:H43)</f>
        <v>1.94</v>
      </c>
      <c r="H37" s="24">
        <f>TRUNC(G37 * VALUE(SUBSTITUTE(F37,"QTD: ","")), 2)</f>
        <v>23.68</v>
      </c>
      <c r="I37" s="36" t="str">
        <f>IF(ROUND(ABS(G37-Orçamento!G17),2)&lt;0.01,"OK","DIVERGENTE")</f>
        <v>OK</v>
      </c>
    </row>
    <row r="38" spans="1:9" ht="12.75">
      <c r="A38" s="38" t="s">
        <v>19</v>
      </c>
      <c r="B38" s="38" t="s">
        <v>10</v>
      </c>
      <c r="C38" s="38" t="s">
        <v>116</v>
      </c>
      <c r="D38" s="40" t="s">
        <v>117</v>
      </c>
      <c r="E38" s="38" t="s">
        <v>22</v>
      </c>
      <c r="F38" s="38" t="s">
        <v>129</v>
      </c>
      <c r="G38" s="42">
        <v>23.9</v>
      </c>
      <c r="H38" s="45">
        <f t="shared" ref="H38:H43" si="4">ROUND(F38*G38,2)</f>
        <v>0.56999999999999995</v>
      </c>
      <c r="I38" s="46"/>
    </row>
    <row r="39" spans="1:9" ht="12.75">
      <c r="A39" s="38" t="s">
        <v>19</v>
      </c>
      <c r="B39" s="38" t="s">
        <v>10</v>
      </c>
      <c r="C39" s="38" t="s">
        <v>119</v>
      </c>
      <c r="D39" s="40" t="s">
        <v>120</v>
      </c>
      <c r="E39" s="38" t="s">
        <v>22</v>
      </c>
      <c r="F39" s="38" t="s">
        <v>130</v>
      </c>
      <c r="G39" s="42">
        <v>50.21</v>
      </c>
      <c r="H39" s="45">
        <f t="shared" si="4"/>
        <v>0.4</v>
      </c>
      <c r="I39" s="46"/>
    </row>
    <row r="40" spans="1:9" ht="12.75">
      <c r="A40" s="38" t="s">
        <v>19</v>
      </c>
      <c r="B40" s="38" t="s">
        <v>10</v>
      </c>
      <c r="C40" s="38" t="s">
        <v>131</v>
      </c>
      <c r="D40" s="40" t="s">
        <v>132</v>
      </c>
      <c r="E40" s="38" t="s">
        <v>35</v>
      </c>
      <c r="F40" s="38" t="s">
        <v>133</v>
      </c>
      <c r="G40" s="42">
        <v>23.43</v>
      </c>
      <c r="H40" s="45">
        <f t="shared" si="4"/>
        <v>0.22</v>
      </c>
      <c r="I40" s="46"/>
    </row>
    <row r="41" spans="1:9" ht="12.75">
      <c r="A41" s="38" t="s">
        <v>19</v>
      </c>
      <c r="B41" s="38" t="s">
        <v>10</v>
      </c>
      <c r="C41" s="38" t="s">
        <v>134</v>
      </c>
      <c r="D41" s="40" t="s">
        <v>136</v>
      </c>
      <c r="E41" s="38" t="s">
        <v>137</v>
      </c>
      <c r="F41" s="38" t="s">
        <v>138</v>
      </c>
      <c r="G41" s="42">
        <v>10.77</v>
      </c>
      <c r="H41" s="45">
        <f t="shared" si="4"/>
        <v>0.01</v>
      </c>
      <c r="I41" s="46"/>
    </row>
    <row r="42" spans="1:9" ht="12.75">
      <c r="A42" s="38" t="s">
        <v>19</v>
      </c>
      <c r="B42" s="38" t="s">
        <v>10</v>
      </c>
      <c r="C42" s="38" t="s">
        <v>139</v>
      </c>
      <c r="D42" s="40" t="s">
        <v>140</v>
      </c>
      <c r="E42" s="38" t="s">
        <v>137</v>
      </c>
      <c r="F42" s="38" t="s">
        <v>141</v>
      </c>
      <c r="G42" s="42">
        <v>15.79</v>
      </c>
      <c r="H42" s="45">
        <f t="shared" si="4"/>
        <v>0.18</v>
      </c>
      <c r="I42" s="46"/>
    </row>
    <row r="43" spans="1:9" ht="12.75">
      <c r="A43" s="38" t="s">
        <v>19</v>
      </c>
      <c r="B43" s="38" t="s">
        <v>10</v>
      </c>
      <c r="C43" s="38" t="s">
        <v>122</v>
      </c>
      <c r="D43" s="40" t="s">
        <v>123</v>
      </c>
      <c r="E43" s="38" t="s">
        <v>22</v>
      </c>
      <c r="F43" s="38" t="s">
        <v>142</v>
      </c>
      <c r="G43" s="42">
        <v>111.24</v>
      </c>
      <c r="H43" s="45">
        <f t="shared" si="4"/>
        <v>0.56000000000000005</v>
      </c>
      <c r="I43" s="46"/>
    </row>
    <row r="44" spans="1:9" ht="12.75">
      <c r="A44" s="49" t="s">
        <v>38</v>
      </c>
      <c r="B44" s="49" t="s">
        <v>38</v>
      </c>
      <c r="C44" s="49" t="s">
        <v>38</v>
      </c>
      <c r="D44" s="51" t="s">
        <v>38</v>
      </c>
      <c r="E44" s="49" t="s">
        <v>38</v>
      </c>
      <c r="F44" s="49" t="s">
        <v>38</v>
      </c>
      <c r="G44" s="52" t="s">
        <v>38</v>
      </c>
      <c r="H44" s="52" t="s">
        <v>38</v>
      </c>
      <c r="I44" s="53" t="s">
        <v>38</v>
      </c>
    </row>
    <row r="45" spans="1:9" ht="12.75">
      <c r="A45" s="128" t="s">
        <v>143</v>
      </c>
      <c r="B45" s="129"/>
      <c r="C45" s="129"/>
      <c r="D45" s="130" t="s">
        <v>144</v>
      </c>
      <c r="E45" s="129"/>
      <c r="F45" s="129"/>
      <c r="G45" s="131"/>
      <c r="H45" s="131">
        <f>SUMIFS(H8:H44,A8:A44,"1.*",A8:A44,"&lt;&gt;INSUMO",A8:A44,"&lt;&gt;AUXILIAR*")</f>
        <v>12460.52</v>
      </c>
      <c r="I45" s="133"/>
    </row>
    <row r="46" spans="1:9" ht="12.75">
      <c r="A46" s="49" t="s">
        <v>38</v>
      </c>
      <c r="B46" s="49" t="s">
        <v>38</v>
      </c>
      <c r="C46" s="49" t="s">
        <v>38</v>
      </c>
      <c r="D46" s="51" t="s">
        <v>38</v>
      </c>
      <c r="E46" s="49" t="s">
        <v>38</v>
      </c>
      <c r="F46" s="49" t="s">
        <v>38</v>
      </c>
      <c r="G46" s="52" t="s">
        <v>38</v>
      </c>
      <c r="H46" s="52" t="s">
        <v>38</v>
      </c>
      <c r="I46" s="53" t="s">
        <v>38</v>
      </c>
    </row>
    <row r="47" spans="1:9" ht="38.25">
      <c r="A47" s="16" t="s">
        <v>145</v>
      </c>
      <c r="B47" s="16" t="s">
        <v>146</v>
      </c>
      <c r="C47" s="16" t="s">
        <v>147</v>
      </c>
      <c r="D47" s="18" t="s">
        <v>148</v>
      </c>
      <c r="E47" s="16" t="s">
        <v>13</v>
      </c>
      <c r="F47" s="16" t="s">
        <v>149</v>
      </c>
      <c r="G47" s="24">
        <f>SUM(H48:H49)</f>
        <v>24.59</v>
      </c>
      <c r="H47" s="24">
        <f>TRUNC(G47 * VALUE(SUBSTITUTE(F47,"QTD: ","")), 2)</f>
        <v>579.34</v>
      </c>
      <c r="I47" s="36" t="str">
        <f>IF(ROUND(ABS(G47-Orçamento!G21),2)&lt;0.01,"OK","DIVERGENTE")</f>
        <v>OK</v>
      </c>
    </row>
    <row r="48" spans="1:9" ht="12.75">
      <c r="A48" s="38" t="s">
        <v>150</v>
      </c>
      <c r="B48" s="38" t="s">
        <v>146</v>
      </c>
      <c r="C48" s="38" t="s">
        <v>151</v>
      </c>
      <c r="D48" s="40" t="s">
        <v>152</v>
      </c>
      <c r="E48" s="38" t="s">
        <v>22</v>
      </c>
      <c r="F48" s="38" t="s">
        <v>153</v>
      </c>
      <c r="G48" s="42">
        <v>32.18</v>
      </c>
      <c r="H48" s="45">
        <f t="shared" ref="H48:H49" si="5">TRUNC(F48*G48,2)</f>
        <v>6.79</v>
      </c>
      <c r="I48" s="46" t="str">
        <f>IFERROR(IF(ROUND(G48, 2) &lt;&gt; ROUND(VLOOKUP("C"&amp;C48,C:G, 5, FALSE), 2), "VALOR AUXILIAR DIVERGENTE", "OK"), "NÃO ENCONTRADO")</f>
        <v>OK</v>
      </c>
    </row>
    <row r="49" spans="1:9" ht="12.75">
      <c r="A49" s="38" t="s">
        <v>150</v>
      </c>
      <c r="B49" s="38" t="s">
        <v>146</v>
      </c>
      <c r="C49" s="38" t="s">
        <v>154</v>
      </c>
      <c r="D49" s="40" t="s">
        <v>155</v>
      </c>
      <c r="E49" s="38" t="s">
        <v>22</v>
      </c>
      <c r="F49" s="38" t="s">
        <v>156</v>
      </c>
      <c r="G49" s="42">
        <v>36.97</v>
      </c>
      <c r="H49" s="45">
        <f t="shared" si="5"/>
        <v>17.8</v>
      </c>
      <c r="I49" s="46" t="str">
        <f>IFERROR(IF(ROUND(G49, 2) &lt;&gt; ROUND(VLOOKUP("C"&amp;C49,C:G, 5, FALSE), 2), "VALOR AUXILIAR DIVERGENTE", "OK"), "NÃO ENCONTRADO")</f>
        <v>OK</v>
      </c>
    </row>
    <row r="50" spans="1:9" ht="12.75">
      <c r="A50" s="49" t="s">
        <v>38</v>
      </c>
      <c r="B50" s="49" t="s">
        <v>38</v>
      </c>
      <c r="C50" s="49" t="s">
        <v>38</v>
      </c>
      <c r="D50" s="51" t="s">
        <v>38</v>
      </c>
      <c r="E50" s="49" t="s">
        <v>38</v>
      </c>
      <c r="F50" s="49" t="s">
        <v>38</v>
      </c>
      <c r="G50" s="52" t="s">
        <v>38</v>
      </c>
      <c r="H50" s="52" t="s">
        <v>38</v>
      </c>
      <c r="I50" s="53" t="s">
        <v>38</v>
      </c>
    </row>
    <row r="51" spans="1:9" ht="25.5">
      <c r="A51" s="16" t="s">
        <v>157</v>
      </c>
      <c r="B51" s="16" t="s">
        <v>10</v>
      </c>
      <c r="C51" s="16" t="s">
        <v>158</v>
      </c>
      <c r="D51" s="18" t="s">
        <v>159</v>
      </c>
      <c r="E51" s="16" t="s">
        <v>160</v>
      </c>
      <c r="F51" s="16" t="s">
        <v>161</v>
      </c>
      <c r="G51" s="24">
        <f>SUM(H52:H53)</f>
        <v>139.93</v>
      </c>
      <c r="H51" s="24">
        <f>TRUNC(G51 * VALUE(SUBSTITUTE(F51,"QTD: ","")), 2)</f>
        <v>1123.6300000000001</v>
      </c>
      <c r="I51" s="36" t="str">
        <f>IF(ROUND(ABS(G51-Orçamento!G22),2)&lt;0.01,"OK","DIVERGENTE")</f>
        <v>OK</v>
      </c>
    </row>
    <row r="52" spans="1:9" ht="25.5">
      <c r="A52" s="38" t="s">
        <v>19</v>
      </c>
      <c r="B52" s="38" t="s">
        <v>10</v>
      </c>
      <c r="C52" s="38" t="s">
        <v>163</v>
      </c>
      <c r="D52" s="40" t="s">
        <v>164</v>
      </c>
      <c r="E52" s="38" t="s">
        <v>160</v>
      </c>
      <c r="F52" s="38" t="s">
        <v>31</v>
      </c>
      <c r="G52" s="42">
        <v>125.59</v>
      </c>
      <c r="H52" s="45">
        <f t="shared" ref="H52:H53" si="6">ROUND(F52*G52,2)</f>
        <v>125.59</v>
      </c>
      <c r="I52" s="46"/>
    </row>
    <row r="53" spans="1:9" ht="12.75">
      <c r="A53" s="38" t="s">
        <v>19</v>
      </c>
      <c r="B53" s="38" t="s">
        <v>10</v>
      </c>
      <c r="C53" s="38" t="s">
        <v>165</v>
      </c>
      <c r="D53" s="40" t="s">
        <v>166</v>
      </c>
      <c r="E53" s="38" t="s">
        <v>22</v>
      </c>
      <c r="F53" s="38" t="s">
        <v>167</v>
      </c>
      <c r="G53" s="42">
        <v>23.9</v>
      </c>
      <c r="H53" s="45">
        <f t="shared" si="6"/>
        <v>14.34</v>
      </c>
      <c r="I53" s="46"/>
    </row>
    <row r="54" spans="1:9" ht="12.75">
      <c r="A54" s="49" t="s">
        <v>38</v>
      </c>
      <c r="B54" s="49" t="s">
        <v>38</v>
      </c>
      <c r="C54" s="49" t="s">
        <v>38</v>
      </c>
      <c r="D54" s="51" t="s">
        <v>38</v>
      </c>
      <c r="E54" s="49" t="s">
        <v>38</v>
      </c>
      <c r="F54" s="49" t="s">
        <v>38</v>
      </c>
      <c r="G54" s="52" t="s">
        <v>38</v>
      </c>
      <c r="H54" s="52" t="s">
        <v>38</v>
      </c>
      <c r="I54" s="53" t="s">
        <v>38</v>
      </c>
    </row>
    <row r="55" spans="1:9" ht="12.75">
      <c r="A55" s="16" t="s">
        <v>168</v>
      </c>
      <c r="B55" s="16" t="s">
        <v>10</v>
      </c>
      <c r="C55" s="16" t="s">
        <v>169</v>
      </c>
      <c r="D55" s="18" t="s">
        <v>170</v>
      </c>
      <c r="E55" s="16" t="s">
        <v>171</v>
      </c>
      <c r="F55" s="16" t="s">
        <v>172</v>
      </c>
      <c r="G55" s="24">
        <f>SUM(H56)</f>
        <v>48.55</v>
      </c>
      <c r="H55" s="24">
        <f>TRUNC(G55 * VALUE(SUBSTITUTE(F55,"QTD: ","")), 2)</f>
        <v>585.02</v>
      </c>
      <c r="I55" s="36" t="str">
        <f>IF(ROUND(ABS(G55-Orçamento!G23),2)&lt;0.01,"OK","DIVERGENTE")</f>
        <v>OK</v>
      </c>
    </row>
    <row r="56" spans="1:9" ht="12.75">
      <c r="A56" s="38" t="s">
        <v>19</v>
      </c>
      <c r="B56" s="38" t="s">
        <v>10</v>
      </c>
      <c r="C56" s="38" t="s">
        <v>173</v>
      </c>
      <c r="D56" s="40" t="s">
        <v>170</v>
      </c>
      <c r="E56" s="38" t="s">
        <v>171</v>
      </c>
      <c r="F56" s="38" t="s">
        <v>31</v>
      </c>
      <c r="G56" s="42">
        <v>48.55</v>
      </c>
      <c r="H56" s="45">
        <f>ROUND(F56*G56,2)</f>
        <v>48.55</v>
      </c>
      <c r="I56" s="46"/>
    </row>
    <row r="57" spans="1:9" ht="12.75">
      <c r="A57" s="49" t="s">
        <v>38</v>
      </c>
      <c r="B57" s="49" t="s">
        <v>38</v>
      </c>
      <c r="C57" s="49" t="s">
        <v>38</v>
      </c>
      <c r="D57" s="51" t="s">
        <v>38</v>
      </c>
      <c r="E57" s="49" t="s">
        <v>38</v>
      </c>
      <c r="F57" s="49" t="s">
        <v>38</v>
      </c>
      <c r="G57" s="52" t="s">
        <v>38</v>
      </c>
      <c r="H57" s="52" t="s">
        <v>38</v>
      </c>
      <c r="I57" s="53" t="s">
        <v>38</v>
      </c>
    </row>
    <row r="58" spans="1:9" ht="12.75">
      <c r="A58" s="128" t="s">
        <v>174</v>
      </c>
      <c r="B58" s="129"/>
      <c r="C58" s="129"/>
      <c r="D58" s="130" t="s">
        <v>175</v>
      </c>
      <c r="E58" s="129"/>
      <c r="F58" s="129"/>
      <c r="G58" s="131"/>
      <c r="H58" s="131">
        <f>SUMIFS(H8:H57,A8:A57,"2.*",A8:A57,"&lt;&gt;INSUMO",A8:A57,"&lt;&gt;AUXILIAR*")</f>
        <v>2287.9900000000002</v>
      </c>
      <c r="I58" s="133"/>
    </row>
    <row r="59" spans="1:9" ht="12.75">
      <c r="A59" s="49" t="s">
        <v>38</v>
      </c>
      <c r="B59" s="49" t="s">
        <v>38</v>
      </c>
      <c r="C59" s="49" t="s">
        <v>38</v>
      </c>
      <c r="D59" s="51" t="s">
        <v>38</v>
      </c>
      <c r="E59" s="49" t="s">
        <v>38</v>
      </c>
      <c r="F59" s="49" t="s">
        <v>38</v>
      </c>
      <c r="G59" s="52" t="s">
        <v>38</v>
      </c>
      <c r="H59" s="52" t="s">
        <v>38</v>
      </c>
      <c r="I59" s="53" t="s">
        <v>38</v>
      </c>
    </row>
    <row r="60" spans="1:9" ht="38.25">
      <c r="A60" s="16" t="s">
        <v>176</v>
      </c>
      <c r="B60" s="16" t="s">
        <v>146</v>
      </c>
      <c r="C60" s="16" t="s">
        <v>177</v>
      </c>
      <c r="D60" s="18" t="s">
        <v>178</v>
      </c>
      <c r="E60" s="16" t="s">
        <v>160</v>
      </c>
      <c r="F60" s="16" t="s">
        <v>179</v>
      </c>
      <c r="G60" s="24">
        <f>SUM(H61:H64)</f>
        <v>68.81</v>
      </c>
      <c r="H60" s="24">
        <f>TRUNC(G60 * VALUE(SUBSTITUTE(F60,"QTD: ","")), 2)</f>
        <v>180.28</v>
      </c>
      <c r="I60" s="36" t="str">
        <f>IF(ROUND(ABS(G60-Orçamento!G27),2)&lt;0.01,"OK","DIVERGENTE")</f>
        <v>OK</v>
      </c>
    </row>
    <row r="61" spans="1:9" ht="25.5">
      <c r="A61" s="38" t="s">
        <v>150</v>
      </c>
      <c r="B61" s="38" t="s">
        <v>146</v>
      </c>
      <c r="C61" s="38" t="s">
        <v>180</v>
      </c>
      <c r="D61" s="40" t="s">
        <v>181</v>
      </c>
      <c r="E61" s="38" t="s">
        <v>182</v>
      </c>
      <c r="F61" s="38" t="s">
        <v>183</v>
      </c>
      <c r="G61" s="42">
        <v>86.46</v>
      </c>
      <c r="H61" s="45">
        <f t="shared" ref="H61:H64" si="7">TRUNC(F61*G61,2)</f>
        <v>14.17</v>
      </c>
      <c r="I61" s="46" t="str">
        <f>IFERROR(IF(ROUND(G61, 2) &lt;&gt; ROUND(VLOOKUP("C"&amp;C61,C:G, 5, FALSE), 2), "VALOR AUXILIAR DIVERGENTE", "OK"), "NÃO ENCONTRADO")</f>
        <v>OK</v>
      </c>
    </row>
    <row r="62" spans="1:9" ht="25.5">
      <c r="A62" s="38" t="s">
        <v>150</v>
      </c>
      <c r="B62" s="38" t="s">
        <v>146</v>
      </c>
      <c r="C62" s="38" t="s">
        <v>185</v>
      </c>
      <c r="D62" s="40" t="s">
        <v>186</v>
      </c>
      <c r="E62" s="38" t="s">
        <v>187</v>
      </c>
      <c r="F62" s="38" t="s">
        <v>188</v>
      </c>
      <c r="G62" s="42">
        <v>143.53</v>
      </c>
      <c r="H62" s="45">
        <f t="shared" si="7"/>
        <v>47.07</v>
      </c>
      <c r="I62" s="46" t="str">
        <f>IFERROR(IF(ROUND(G62, 2) &lt;&gt; ROUND(VLOOKUP("C"&amp;C62,C:G, 5, FALSE), 2), "VALOR AUXILIAR DIVERGENTE", "OK"), "NÃO ENCONTRADO")</f>
        <v>OK</v>
      </c>
    </row>
    <row r="63" spans="1:9" ht="12.75">
      <c r="A63" s="38" t="s">
        <v>150</v>
      </c>
      <c r="B63" s="38" t="s">
        <v>146</v>
      </c>
      <c r="C63" s="38" t="s">
        <v>151</v>
      </c>
      <c r="D63" s="40" t="s">
        <v>152</v>
      </c>
      <c r="E63" s="38" t="s">
        <v>22</v>
      </c>
      <c r="F63" s="38" t="s">
        <v>189</v>
      </c>
      <c r="G63" s="42">
        <v>32.18</v>
      </c>
      <c r="H63" s="45">
        <f t="shared" si="7"/>
        <v>4.37</v>
      </c>
      <c r="I63" s="46" t="str">
        <f>IFERROR(IF(ROUND(G63, 2) &lt;&gt; ROUND(VLOOKUP("C"&amp;C63,C:G, 5, FALSE), 2), "VALOR AUXILIAR DIVERGENTE", "OK"), "NÃO ENCONTRADO")</f>
        <v>OK</v>
      </c>
    </row>
    <row r="64" spans="1:9" ht="12.75">
      <c r="A64" s="38" t="s">
        <v>150</v>
      </c>
      <c r="B64" s="38" t="s">
        <v>146</v>
      </c>
      <c r="C64" s="38" t="s">
        <v>190</v>
      </c>
      <c r="D64" s="40" t="s">
        <v>191</v>
      </c>
      <c r="E64" s="38" t="s">
        <v>22</v>
      </c>
      <c r="F64" s="38" t="s">
        <v>192</v>
      </c>
      <c r="G64" s="42">
        <v>37.26</v>
      </c>
      <c r="H64" s="45">
        <f t="shared" si="7"/>
        <v>3.2</v>
      </c>
      <c r="I64" s="46" t="str">
        <f>IFERROR(IF(ROUND(G64, 2) &lt;&gt; ROUND(VLOOKUP("C"&amp;C64,C:G, 5, FALSE), 2), "VALOR AUXILIAR DIVERGENTE", "OK"), "NÃO ENCONTRADO")</f>
        <v>OK</v>
      </c>
    </row>
    <row r="65" spans="1:9" ht="12.75">
      <c r="A65" s="49" t="s">
        <v>38</v>
      </c>
      <c r="B65" s="49" t="s">
        <v>38</v>
      </c>
      <c r="C65" s="49" t="s">
        <v>38</v>
      </c>
      <c r="D65" s="51" t="s">
        <v>38</v>
      </c>
      <c r="E65" s="49" t="s">
        <v>38</v>
      </c>
      <c r="F65" s="49" t="s">
        <v>38</v>
      </c>
      <c r="G65" s="52" t="s">
        <v>38</v>
      </c>
      <c r="H65" s="52" t="s">
        <v>38</v>
      </c>
      <c r="I65" s="53" t="s">
        <v>38</v>
      </c>
    </row>
    <row r="66" spans="1:9" ht="38.25">
      <c r="A66" s="16" t="s">
        <v>193</v>
      </c>
      <c r="B66" s="16" t="s">
        <v>146</v>
      </c>
      <c r="C66" s="16" t="s">
        <v>194</v>
      </c>
      <c r="D66" s="18" t="s">
        <v>195</v>
      </c>
      <c r="E66" s="16" t="s">
        <v>13</v>
      </c>
      <c r="F66" s="16" t="s">
        <v>196</v>
      </c>
      <c r="G66" s="24">
        <f>SUM(H67:H69)</f>
        <v>10.61</v>
      </c>
      <c r="H66" s="24">
        <f>TRUNC(G66 * VALUE(SUBSTITUTE(F66,"QTD: ","")), 2)</f>
        <v>88.06</v>
      </c>
      <c r="I66" s="36" t="str">
        <f>IF(ROUND(ABS(G66-Orçamento!G28),2)&lt;0.01,"OK","DIVERGENTE")</f>
        <v>OK</v>
      </c>
    </row>
    <row r="67" spans="1:9" ht="38.25">
      <c r="A67" s="38" t="s">
        <v>150</v>
      </c>
      <c r="B67" s="38" t="s">
        <v>146</v>
      </c>
      <c r="C67" s="38" t="s">
        <v>197</v>
      </c>
      <c r="D67" s="40" t="s">
        <v>198</v>
      </c>
      <c r="E67" s="38" t="s">
        <v>187</v>
      </c>
      <c r="F67" s="38" t="s">
        <v>199</v>
      </c>
      <c r="G67" s="42">
        <v>48.42</v>
      </c>
      <c r="H67" s="45">
        <f t="shared" ref="H67:H69" si="8">TRUNC(F67*G67,2)</f>
        <v>0.32</v>
      </c>
      <c r="I67" s="46" t="str">
        <f>IFERROR(IF(ROUND(G67, 2) &lt;&gt; ROUND(VLOOKUP("C"&amp;C67,C:G, 5, FALSE), 2), "VALOR AUXILIAR DIVERGENTE", "OK"), "NÃO ENCONTRADO")</f>
        <v>OK</v>
      </c>
    </row>
    <row r="68" spans="1:9" ht="12.75">
      <c r="A68" s="38" t="s">
        <v>150</v>
      </c>
      <c r="B68" s="38" t="s">
        <v>146</v>
      </c>
      <c r="C68" s="38" t="s">
        <v>151</v>
      </c>
      <c r="D68" s="40" t="s">
        <v>152</v>
      </c>
      <c r="E68" s="38" t="s">
        <v>22</v>
      </c>
      <c r="F68" s="38" t="s">
        <v>201</v>
      </c>
      <c r="G68" s="42">
        <v>32.18</v>
      </c>
      <c r="H68" s="45">
        <f t="shared" si="8"/>
        <v>6.16</v>
      </c>
      <c r="I68" s="46" t="str">
        <f>IFERROR(IF(ROUND(G68, 2) &lt;&gt; ROUND(VLOOKUP("C"&amp;C68,C:G, 5, FALSE), 2), "VALOR AUXILIAR DIVERGENTE", "OK"), "NÃO ENCONTRADO")</f>
        <v>OK</v>
      </c>
    </row>
    <row r="69" spans="1:9" ht="12.75">
      <c r="A69" s="38" t="s">
        <v>150</v>
      </c>
      <c r="B69" s="38" t="s">
        <v>146</v>
      </c>
      <c r="C69" s="38" t="s">
        <v>190</v>
      </c>
      <c r="D69" s="40" t="s">
        <v>191</v>
      </c>
      <c r="E69" s="38" t="s">
        <v>22</v>
      </c>
      <c r="F69" s="38" t="s">
        <v>202</v>
      </c>
      <c r="G69" s="42">
        <v>37.26</v>
      </c>
      <c r="H69" s="45">
        <f t="shared" si="8"/>
        <v>4.13</v>
      </c>
      <c r="I69" s="46" t="str">
        <f>IFERROR(IF(ROUND(G69, 2) &lt;&gt; ROUND(VLOOKUP("C"&amp;C69,C:G, 5, FALSE), 2), "VALOR AUXILIAR DIVERGENTE", "OK"), "NÃO ENCONTRADO")</f>
        <v>OK</v>
      </c>
    </row>
    <row r="70" spans="1:9" ht="12.75">
      <c r="A70" s="49" t="s">
        <v>38</v>
      </c>
      <c r="B70" s="49" t="s">
        <v>38</v>
      </c>
      <c r="C70" s="49" t="s">
        <v>38</v>
      </c>
      <c r="D70" s="51" t="s">
        <v>38</v>
      </c>
      <c r="E70" s="49" t="s">
        <v>38</v>
      </c>
      <c r="F70" s="49" t="s">
        <v>38</v>
      </c>
      <c r="G70" s="52" t="s">
        <v>38</v>
      </c>
      <c r="H70" s="52" t="s">
        <v>38</v>
      </c>
      <c r="I70" s="53" t="s">
        <v>38</v>
      </c>
    </row>
    <row r="71" spans="1:9" ht="12.75">
      <c r="A71" s="16" t="s">
        <v>203</v>
      </c>
      <c r="B71" s="16" t="s">
        <v>10</v>
      </c>
      <c r="C71" s="16" t="s">
        <v>204</v>
      </c>
      <c r="D71" s="18" t="s">
        <v>205</v>
      </c>
      <c r="E71" s="16" t="s">
        <v>35</v>
      </c>
      <c r="F71" s="16" t="s">
        <v>206</v>
      </c>
      <c r="G71" s="24">
        <f>SUM(H72:H78)</f>
        <v>75.47</v>
      </c>
      <c r="H71" s="24">
        <f>TRUNC(G71 * VALUE(SUBSTITUTE(F71,"QTD: ","")), 2)</f>
        <v>1207.52</v>
      </c>
      <c r="I71" s="36" t="str">
        <f>IF(ROUND(ABS(G71-Orçamento!G29),2)&lt;0.01,"OK","DIVERGENTE")</f>
        <v>OK</v>
      </c>
    </row>
    <row r="72" spans="1:9" ht="12.75">
      <c r="A72" s="38" t="s">
        <v>19</v>
      </c>
      <c r="B72" s="38" t="s">
        <v>10</v>
      </c>
      <c r="C72" s="38" t="s">
        <v>207</v>
      </c>
      <c r="D72" s="40" t="s">
        <v>208</v>
      </c>
      <c r="E72" s="38" t="s">
        <v>22</v>
      </c>
      <c r="F72" s="38" t="s">
        <v>209</v>
      </c>
      <c r="G72" s="42">
        <v>29.08</v>
      </c>
      <c r="H72" s="45">
        <f t="shared" ref="H72:H78" si="9">ROUND(F72*G72,2)</f>
        <v>1.45</v>
      </c>
      <c r="I72" s="46"/>
    </row>
    <row r="73" spans="1:9" ht="12.75">
      <c r="A73" s="38" t="s">
        <v>19</v>
      </c>
      <c r="B73" s="38" t="s">
        <v>10</v>
      </c>
      <c r="C73" s="38" t="s">
        <v>210</v>
      </c>
      <c r="D73" s="40" t="s">
        <v>211</v>
      </c>
      <c r="E73" s="38" t="s">
        <v>22</v>
      </c>
      <c r="F73" s="38" t="s">
        <v>209</v>
      </c>
      <c r="G73" s="42">
        <v>23.9</v>
      </c>
      <c r="H73" s="45">
        <f t="shared" si="9"/>
        <v>1.2</v>
      </c>
      <c r="I73" s="46"/>
    </row>
    <row r="74" spans="1:9" ht="12.75">
      <c r="A74" s="38" t="s">
        <v>19</v>
      </c>
      <c r="B74" s="38" t="s">
        <v>10</v>
      </c>
      <c r="C74" s="38" t="s">
        <v>212</v>
      </c>
      <c r="D74" s="40" t="s">
        <v>213</v>
      </c>
      <c r="E74" s="38" t="s">
        <v>22</v>
      </c>
      <c r="F74" s="38" t="s">
        <v>214</v>
      </c>
      <c r="G74" s="42">
        <v>29.08</v>
      </c>
      <c r="H74" s="45">
        <f t="shared" si="9"/>
        <v>4.6500000000000004</v>
      </c>
      <c r="I74" s="46"/>
    </row>
    <row r="75" spans="1:9" ht="12.75">
      <c r="A75" s="38" t="s">
        <v>19</v>
      </c>
      <c r="B75" s="38" t="s">
        <v>10</v>
      </c>
      <c r="C75" s="38" t="s">
        <v>165</v>
      </c>
      <c r="D75" s="40" t="s">
        <v>166</v>
      </c>
      <c r="E75" s="38" t="s">
        <v>22</v>
      </c>
      <c r="F75" s="38" t="s">
        <v>215</v>
      </c>
      <c r="G75" s="42">
        <v>23.9</v>
      </c>
      <c r="H75" s="45">
        <f t="shared" si="9"/>
        <v>48.48</v>
      </c>
      <c r="I75" s="46"/>
    </row>
    <row r="76" spans="1:9" ht="12.75">
      <c r="A76" s="38" t="s">
        <v>19</v>
      </c>
      <c r="B76" s="38" t="s">
        <v>10</v>
      </c>
      <c r="C76" s="38" t="s">
        <v>217</v>
      </c>
      <c r="D76" s="40" t="s">
        <v>218</v>
      </c>
      <c r="E76" s="38" t="s">
        <v>137</v>
      </c>
      <c r="F76" s="38" t="s">
        <v>219</v>
      </c>
      <c r="G76" s="42">
        <v>6.27</v>
      </c>
      <c r="H76" s="45">
        <f t="shared" si="9"/>
        <v>3.95</v>
      </c>
      <c r="I76" s="46"/>
    </row>
    <row r="77" spans="1:9" ht="12.75">
      <c r="A77" s="38" t="s">
        <v>19</v>
      </c>
      <c r="B77" s="38" t="s">
        <v>10</v>
      </c>
      <c r="C77" s="38" t="s">
        <v>220</v>
      </c>
      <c r="D77" s="40" t="s">
        <v>221</v>
      </c>
      <c r="E77" s="38" t="s">
        <v>160</v>
      </c>
      <c r="F77" s="38" t="s">
        <v>222</v>
      </c>
      <c r="G77" s="42">
        <v>496.97</v>
      </c>
      <c r="H77" s="45">
        <f t="shared" si="9"/>
        <v>15.6</v>
      </c>
      <c r="I77" s="46"/>
    </row>
    <row r="78" spans="1:9" ht="12.75">
      <c r="A78" s="38" t="s">
        <v>19</v>
      </c>
      <c r="B78" s="38" t="s">
        <v>10</v>
      </c>
      <c r="C78" s="38" t="s">
        <v>223</v>
      </c>
      <c r="D78" s="40" t="s">
        <v>224</v>
      </c>
      <c r="E78" s="38" t="s">
        <v>137</v>
      </c>
      <c r="F78" s="38" t="s">
        <v>106</v>
      </c>
      <c r="G78" s="42">
        <v>13.75</v>
      </c>
      <c r="H78" s="45">
        <f t="shared" si="9"/>
        <v>0.14000000000000001</v>
      </c>
      <c r="I78" s="46"/>
    </row>
    <row r="79" spans="1:9" ht="12.75">
      <c r="A79" s="49" t="s">
        <v>38</v>
      </c>
      <c r="B79" s="49" t="s">
        <v>38</v>
      </c>
      <c r="C79" s="49" t="s">
        <v>38</v>
      </c>
      <c r="D79" s="51" t="s">
        <v>38</v>
      </c>
      <c r="E79" s="49" t="s">
        <v>38</v>
      </c>
      <c r="F79" s="49" t="s">
        <v>38</v>
      </c>
      <c r="G79" s="52" t="s">
        <v>38</v>
      </c>
      <c r="H79" s="52" t="s">
        <v>38</v>
      </c>
      <c r="I79" s="53" t="s">
        <v>38</v>
      </c>
    </row>
    <row r="80" spans="1:9" ht="25.5">
      <c r="A80" s="16" t="s">
        <v>225</v>
      </c>
      <c r="B80" s="16" t="s">
        <v>146</v>
      </c>
      <c r="C80" s="16" t="s">
        <v>226</v>
      </c>
      <c r="D80" s="18" t="s">
        <v>227</v>
      </c>
      <c r="E80" s="16" t="s">
        <v>160</v>
      </c>
      <c r="F80" s="16" t="s">
        <v>228</v>
      </c>
      <c r="G80" s="24">
        <f>SUM(H81:H85)</f>
        <v>238.11</v>
      </c>
      <c r="H80" s="24">
        <f>TRUNC(G80 * VALUE(SUBSTITUTE(F80,"QTD: ","")), 2)</f>
        <v>100</v>
      </c>
      <c r="I80" s="36" t="str">
        <f>IF(ROUND(ABS(G80-Orçamento!G30),2)&lt;0.01,"OK","DIVERGENTE")</f>
        <v>OK</v>
      </c>
    </row>
    <row r="81" spans="1:9" ht="38.25">
      <c r="A81" s="38" t="s">
        <v>150</v>
      </c>
      <c r="B81" s="38" t="s">
        <v>146</v>
      </c>
      <c r="C81" s="38" t="s">
        <v>229</v>
      </c>
      <c r="D81" s="40" t="s">
        <v>230</v>
      </c>
      <c r="E81" s="38" t="s">
        <v>182</v>
      </c>
      <c r="F81" s="38" t="s">
        <v>231</v>
      </c>
      <c r="G81" s="42">
        <v>0.64</v>
      </c>
      <c r="H81" s="45">
        <f t="shared" ref="H81:H85" si="10">TRUNC(F81*G81,2)</f>
        <v>0.04</v>
      </c>
      <c r="I81" s="46" t="str">
        <f>IFERROR(IF(ROUND(G81, 2) &lt;&gt; ROUND(VLOOKUP("C"&amp;C81,C:G, 5, FALSE), 2), "VALOR AUXILIAR DIVERGENTE", "OK"), "NÃO ENCONTRADO")</f>
        <v>OK</v>
      </c>
    </row>
    <row r="82" spans="1:9" ht="38.25">
      <c r="A82" s="38" t="s">
        <v>150</v>
      </c>
      <c r="B82" s="38" t="s">
        <v>146</v>
      </c>
      <c r="C82" s="38" t="s">
        <v>233</v>
      </c>
      <c r="D82" s="40" t="s">
        <v>234</v>
      </c>
      <c r="E82" s="38" t="s">
        <v>187</v>
      </c>
      <c r="F82" s="38" t="s">
        <v>235</v>
      </c>
      <c r="G82" s="42">
        <v>10.41</v>
      </c>
      <c r="H82" s="45">
        <f t="shared" si="10"/>
        <v>0.74</v>
      </c>
      <c r="I82" s="46" t="str">
        <f>IFERROR(IF(ROUND(G82, 2) &lt;&gt; ROUND(VLOOKUP("C"&amp;C82,C:G, 5, FALSE), 2), "VALOR AUXILIAR DIVERGENTE", "OK"), "NÃO ENCONTRADO")</f>
        <v>OK</v>
      </c>
    </row>
    <row r="83" spans="1:9" ht="12.75">
      <c r="A83" s="38" t="s">
        <v>150</v>
      </c>
      <c r="B83" s="38" t="s">
        <v>146</v>
      </c>
      <c r="C83" s="38" t="s">
        <v>151</v>
      </c>
      <c r="D83" s="40" t="s">
        <v>152</v>
      </c>
      <c r="E83" s="38" t="s">
        <v>22</v>
      </c>
      <c r="F83" s="38" t="s">
        <v>236</v>
      </c>
      <c r="G83" s="42">
        <v>32.18</v>
      </c>
      <c r="H83" s="45">
        <f t="shared" si="10"/>
        <v>31.11</v>
      </c>
      <c r="I83" s="46" t="str">
        <f>IFERROR(IF(ROUND(G83, 2) &lt;&gt; ROUND(VLOOKUP("C"&amp;C83,C:G, 5, FALSE), 2), "VALOR AUXILIAR DIVERGENTE", "OK"), "NÃO ENCONTRADO")</f>
        <v>OK</v>
      </c>
    </row>
    <row r="84" spans="1:9" ht="12.75">
      <c r="A84" s="38" t="s">
        <v>150</v>
      </c>
      <c r="B84" s="38" t="s">
        <v>146</v>
      </c>
      <c r="C84" s="38" t="s">
        <v>190</v>
      </c>
      <c r="D84" s="40" t="s">
        <v>191</v>
      </c>
      <c r="E84" s="38" t="s">
        <v>22</v>
      </c>
      <c r="F84" s="38" t="s">
        <v>238</v>
      </c>
      <c r="G84" s="42">
        <v>37.26</v>
      </c>
      <c r="H84" s="45">
        <f t="shared" si="10"/>
        <v>85.39</v>
      </c>
      <c r="I84" s="46" t="str">
        <f>IFERROR(IF(ROUND(G84, 2) &lt;&gt; ROUND(VLOOKUP("C"&amp;C84,C:G, 5, FALSE), 2), "VALOR AUXILIAR DIVERGENTE", "OK"), "NÃO ENCONTRADO")</f>
        <v>OK</v>
      </c>
    </row>
    <row r="85" spans="1:9" ht="25.5">
      <c r="A85" s="38" t="s">
        <v>19</v>
      </c>
      <c r="B85" s="38" t="s">
        <v>146</v>
      </c>
      <c r="C85" s="38" t="s">
        <v>239</v>
      </c>
      <c r="D85" s="40" t="s">
        <v>240</v>
      </c>
      <c r="E85" s="38" t="s">
        <v>160</v>
      </c>
      <c r="F85" s="38" t="s">
        <v>241</v>
      </c>
      <c r="G85" s="42">
        <v>87.56</v>
      </c>
      <c r="H85" s="45">
        <f t="shared" si="10"/>
        <v>120.83</v>
      </c>
      <c r="I85" s="46"/>
    </row>
    <row r="86" spans="1:9" ht="12.75">
      <c r="A86" s="49" t="s">
        <v>38</v>
      </c>
      <c r="B86" s="49" t="s">
        <v>38</v>
      </c>
      <c r="C86" s="49" t="s">
        <v>38</v>
      </c>
      <c r="D86" s="51" t="s">
        <v>38</v>
      </c>
      <c r="E86" s="49" t="s">
        <v>38</v>
      </c>
      <c r="F86" s="49" t="s">
        <v>38</v>
      </c>
      <c r="G86" s="52" t="s">
        <v>38</v>
      </c>
      <c r="H86" s="52" t="s">
        <v>38</v>
      </c>
      <c r="I86" s="53" t="s">
        <v>38</v>
      </c>
    </row>
    <row r="87" spans="1:9" ht="38.25">
      <c r="A87" s="16" t="s">
        <v>242</v>
      </c>
      <c r="B87" s="16" t="s">
        <v>146</v>
      </c>
      <c r="C87" s="16" t="s">
        <v>243</v>
      </c>
      <c r="D87" s="18" t="s">
        <v>244</v>
      </c>
      <c r="E87" s="16" t="s">
        <v>13</v>
      </c>
      <c r="F87" s="16" t="s">
        <v>245</v>
      </c>
      <c r="G87" s="24">
        <f>SUM(H88:H97)</f>
        <v>172.6</v>
      </c>
      <c r="H87" s="24">
        <f>TRUNC(G87 * VALUE(SUBSTITUTE(F87,"QTD: ","")), 2)</f>
        <v>994.17</v>
      </c>
      <c r="I87" s="36" t="str">
        <f>IF(ROUND(ABS(G87-Orçamento!G31),2)&lt;0.01,"OK","DIVERGENTE")</f>
        <v>OK</v>
      </c>
    </row>
    <row r="88" spans="1:9" ht="25.5">
      <c r="A88" s="38" t="s">
        <v>150</v>
      </c>
      <c r="B88" s="38" t="s">
        <v>146</v>
      </c>
      <c r="C88" s="38" t="s">
        <v>246</v>
      </c>
      <c r="D88" s="40" t="s">
        <v>247</v>
      </c>
      <c r="E88" s="38" t="s">
        <v>182</v>
      </c>
      <c r="F88" s="38" t="s">
        <v>248</v>
      </c>
      <c r="G88" s="42">
        <v>40.090000000000003</v>
      </c>
      <c r="H88" s="45">
        <f t="shared" ref="H88:H97" si="11">TRUNC(F88*G88,2)</f>
        <v>6.53</v>
      </c>
      <c r="I88" s="46" t="str">
        <f>IFERROR(IF(ROUND(G88, 2) &lt;&gt; ROUND(VLOOKUP("C"&amp;C88,C:G, 5, FALSE), 2), "VALOR AUXILIAR DIVERGENTE", "OK"), "NÃO ENCONTRADO")</f>
        <v>OK</v>
      </c>
    </row>
    <row r="89" spans="1:9" ht="25.5">
      <c r="A89" s="38" t="s">
        <v>150</v>
      </c>
      <c r="B89" s="38" t="s">
        <v>146</v>
      </c>
      <c r="C89" s="38" t="s">
        <v>249</v>
      </c>
      <c r="D89" s="40" t="s">
        <v>250</v>
      </c>
      <c r="E89" s="38" t="s">
        <v>187</v>
      </c>
      <c r="F89" s="38" t="s">
        <v>251</v>
      </c>
      <c r="G89" s="42">
        <v>41.33</v>
      </c>
      <c r="H89" s="45">
        <f t="shared" si="11"/>
        <v>1.69</v>
      </c>
      <c r="I89" s="46" t="str">
        <f>IFERROR(IF(ROUND(G89, 2) &lt;&gt; ROUND(VLOOKUP("C"&amp;C89,C:G, 5, FALSE), 2), "VALOR AUXILIAR DIVERGENTE", "OK"), "NÃO ENCONTRADO")</f>
        <v>OK</v>
      </c>
    </row>
    <row r="90" spans="1:9" ht="12.75">
      <c r="A90" s="38" t="s">
        <v>150</v>
      </c>
      <c r="B90" s="38" t="s">
        <v>146</v>
      </c>
      <c r="C90" s="38" t="s">
        <v>252</v>
      </c>
      <c r="D90" s="40" t="s">
        <v>253</v>
      </c>
      <c r="E90" s="38" t="s">
        <v>22</v>
      </c>
      <c r="F90" s="38" t="s">
        <v>255</v>
      </c>
      <c r="G90" s="42">
        <v>36.53</v>
      </c>
      <c r="H90" s="45">
        <f t="shared" si="11"/>
        <v>58.3</v>
      </c>
      <c r="I90" s="46" t="str">
        <f>IFERROR(IF(ROUND(G90, 2) &lt;&gt; ROUND(VLOOKUP("C"&amp;C90,C:G, 5, FALSE), 2), "VALOR AUXILIAR DIVERGENTE", "OK"), "NÃO ENCONTRADO")</f>
        <v>OK</v>
      </c>
    </row>
    <row r="91" spans="1:9" ht="12.75">
      <c r="A91" s="38" t="s">
        <v>150</v>
      </c>
      <c r="B91" s="38" t="s">
        <v>146</v>
      </c>
      <c r="C91" s="38" t="s">
        <v>256</v>
      </c>
      <c r="D91" s="40" t="s">
        <v>257</v>
      </c>
      <c r="E91" s="38" t="s">
        <v>22</v>
      </c>
      <c r="F91" s="38" t="s">
        <v>258</v>
      </c>
      <c r="G91" s="42">
        <v>34.270000000000003</v>
      </c>
      <c r="H91" s="45">
        <f t="shared" si="11"/>
        <v>22.48</v>
      </c>
      <c r="I91" s="46" t="str">
        <f>IFERROR(IF(ROUND(G91, 2) &lt;&gt; ROUND(VLOOKUP("C"&amp;C91,C:G, 5, FALSE), 2), "VALOR AUXILIAR DIVERGENTE", "OK"), "NÃO ENCONTRADO")</f>
        <v>OK</v>
      </c>
    </row>
    <row r="92" spans="1:9" ht="12.75">
      <c r="A92" s="38" t="s">
        <v>19</v>
      </c>
      <c r="B92" s="38" t="s">
        <v>146</v>
      </c>
      <c r="C92" s="38" t="s">
        <v>259</v>
      </c>
      <c r="D92" s="40" t="s">
        <v>260</v>
      </c>
      <c r="E92" s="38" t="s">
        <v>137</v>
      </c>
      <c r="F92" s="38" t="s">
        <v>261</v>
      </c>
      <c r="G92" s="42">
        <v>15.38</v>
      </c>
      <c r="H92" s="45">
        <f t="shared" si="11"/>
        <v>0.44</v>
      </c>
      <c r="I92" s="46"/>
    </row>
    <row r="93" spans="1:9" ht="25.5">
      <c r="A93" s="38" t="s">
        <v>19</v>
      </c>
      <c r="B93" s="38" t="s">
        <v>146</v>
      </c>
      <c r="C93" s="38" t="s">
        <v>262</v>
      </c>
      <c r="D93" s="40" t="s">
        <v>263</v>
      </c>
      <c r="E93" s="38" t="s">
        <v>35</v>
      </c>
      <c r="F93" s="38" t="s">
        <v>264</v>
      </c>
      <c r="G93" s="42">
        <v>12.66</v>
      </c>
      <c r="H93" s="45">
        <f t="shared" si="11"/>
        <v>54.23</v>
      </c>
      <c r="I93" s="46"/>
    </row>
    <row r="94" spans="1:9" ht="12.75">
      <c r="A94" s="38" t="s">
        <v>19</v>
      </c>
      <c r="B94" s="38" t="s">
        <v>146</v>
      </c>
      <c r="C94" s="38" t="s">
        <v>265</v>
      </c>
      <c r="D94" s="40" t="s">
        <v>266</v>
      </c>
      <c r="E94" s="38" t="s">
        <v>137</v>
      </c>
      <c r="F94" s="38" t="s">
        <v>267</v>
      </c>
      <c r="G94" s="42">
        <v>13.96</v>
      </c>
      <c r="H94" s="45">
        <f t="shared" si="11"/>
        <v>0.57999999999999996</v>
      </c>
      <c r="I94" s="46"/>
    </row>
    <row r="95" spans="1:9" ht="25.5">
      <c r="A95" s="38" t="s">
        <v>19</v>
      </c>
      <c r="B95" s="38" t="s">
        <v>146</v>
      </c>
      <c r="C95" s="38" t="s">
        <v>268</v>
      </c>
      <c r="D95" s="40" t="s">
        <v>269</v>
      </c>
      <c r="E95" s="38" t="s">
        <v>35</v>
      </c>
      <c r="F95" s="38" t="s">
        <v>270</v>
      </c>
      <c r="G95" s="42">
        <v>2.67</v>
      </c>
      <c r="H95" s="45">
        <f t="shared" si="11"/>
        <v>9.14</v>
      </c>
      <c r="I95" s="46"/>
    </row>
    <row r="96" spans="1:9" ht="25.5">
      <c r="A96" s="38" t="s">
        <v>19</v>
      </c>
      <c r="B96" s="38" t="s">
        <v>146</v>
      </c>
      <c r="C96" s="38" t="s">
        <v>271</v>
      </c>
      <c r="D96" s="40" t="s">
        <v>272</v>
      </c>
      <c r="E96" s="38" t="s">
        <v>35</v>
      </c>
      <c r="F96" s="38" t="s">
        <v>273</v>
      </c>
      <c r="G96" s="42">
        <v>7.63</v>
      </c>
      <c r="H96" s="45">
        <f t="shared" si="11"/>
        <v>19.100000000000001</v>
      </c>
      <c r="I96" s="46"/>
    </row>
    <row r="97" spans="1:9" ht="25.5">
      <c r="A97" s="38" t="s">
        <v>19</v>
      </c>
      <c r="B97" s="38" t="s">
        <v>146</v>
      </c>
      <c r="C97" s="38" t="s">
        <v>274</v>
      </c>
      <c r="D97" s="40" t="s">
        <v>275</v>
      </c>
      <c r="E97" s="38" t="s">
        <v>276</v>
      </c>
      <c r="F97" s="38" t="s">
        <v>277</v>
      </c>
      <c r="G97" s="42">
        <v>6.66</v>
      </c>
      <c r="H97" s="45">
        <f t="shared" si="11"/>
        <v>0.11</v>
      </c>
      <c r="I97" s="46"/>
    </row>
    <row r="98" spans="1:9" ht="12.75">
      <c r="A98" s="49" t="s">
        <v>38</v>
      </c>
      <c r="B98" s="49" t="s">
        <v>38</v>
      </c>
      <c r="C98" s="49" t="s">
        <v>38</v>
      </c>
      <c r="D98" s="51" t="s">
        <v>38</v>
      </c>
      <c r="E98" s="49" t="s">
        <v>38</v>
      </c>
      <c r="F98" s="49" t="s">
        <v>38</v>
      </c>
      <c r="G98" s="52" t="s">
        <v>38</v>
      </c>
      <c r="H98" s="52" t="s">
        <v>38</v>
      </c>
      <c r="I98" s="53" t="s">
        <v>38</v>
      </c>
    </row>
    <row r="99" spans="1:9" ht="25.5">
      <c r="A99" s="16" t="s">
        <v>278</v>
      </c>
      <c r="B99" s="16" t="s">
        <v>146</v>
      </c>
      <c r="C99" s="16" t="s">
        <v>279</v>
      </c>
      <c r="D99" s="18" t="s">
        <v>280</v>
      </c>
      <c r="E99" s="16" t="s">
        <v>137</v>
      </c>
      <c r="F99" s="16" t="s">
        <v>281</v>
      </c>
      <c r="G99" s="24">
        <f>SUM(H100:H104)</f>
        <v>14.229999999999999</v>
      </c>
      <c r="H99" s="24">
        <f>TRUNC(G99 * VALUE(SUBSTITUTE(F99,"QTD: ","")), 2)</f>
        <v>460.05</v>
      </c>
      <c r="I99" s="36" t="str">
        <f>IF(ROUND(ABS(G99-Orçamento!G32),2)&lt;0.01,"OK","DIVERGENTE")</f>
        <v>OK</v>
      </c>
    </row>
    <row r="100" spans="1:9" ht="12.75">
      <c r="A100" s="38" t="s">
        <v>150</v>
      </c>
      <c r="B100" s="38" t="s">
        <v>146</v>
      </c>
      <c r="C100" s="38" t="s">
        <v>282</v>
      </c>
      <c r="D100" s="40" t="s">
        <v>283</v>
      </c>
      <c r="E100" s="38" t="s">
        <v>137</v>
      </c>
      <c r="F100" s="38" t="s">
        <v>31</v>
      </c>
      <c r="G100" s="42">
        <v>7.78</v>
      </c>
      <c r="H100" s="45">
        <f t="shared" ref="H100:H104" si="12">TRUNC(F100*G100,2)</f>
        <v>7.78</v>
      </c>
      <c r="I100" s="46" t="str">
        <f>IFERROR(IF(ROUND(G100, 2) &lt;&gt; ROUND(VLOOKUP("C"&amp;C100,C:G, 5, FALSE), 2), "VALOR AUXILIAR DIVERGENTE", "OK"), "NÃO ENCONTRADO")</f>
        <v>OK</v>
      </c>
    </row>
    <row r="101" spans="1:9" ht="12.75">
      <c r="A101" s="38" t="s">
        <v>150</v>
      </c>
      <c r="B101" s="38" t="s">
        <v>146</v>
      </c>
      <c r="C101" s="38" t="s">
        <v>284</v>
      </c>
      <c r="D101" s="40" t="s">
        <v>285</v>
      </c>
      <c r="E101" s="38" t="s">
        <v>22</v>
      </c>
      <c r="F101" s="38" t="s">
        <v>286</v>
      </c>
      <c r="G101" s="42">
        <v>36.99</v>
      </c>
      <c r="H101" s="45">
        <f t="shared" si="12"/>
        <v>4.29</v>
      </c>
      <c r="I101" s="46" t="str">
        <f>IFERROR(IF(ROUND(G101, 2) &lt;&gt; ROUND(VLOOKUP("C"&amp;C101,C:G, 5, FALSE), 2), "VALOR AUXILIAR DIVERGENTE", "OK"), "NÃO ENCONTRADO")</f>
        <v>OK</v>
      </c>
    </row>
    <row r="102" spans="1:9" ht="12.75">
      <c r="A102" s="38" t="s">
        <v>150</v>
      </c>
      <c r="B102" s="38" t="s">
        <v>146</v>
      </c>
      <c r="C102" s="38" t="s">
        <v>287</v>
      </c>
      <c r="D102" s="40" t="s">
        <v>288</v>
      </c>
      <c r="E102" s="38" t="s">
        <v>22</v>
      </c>
      <c r="F102" s="38" t="s">
        <v>289</v>
      </c>
      <c r="G102" s="42">
        <v>34.64</v>
      </c>
      <c r="H102" s="45">
        <f t="shared" si="12"/>
        <v>1.52</v>
      </c>
      <c r="I102" s="46" t="str">
        <f>IFERROR(IF(ROUND(G102, 2) &lt;&gt; ROUND(VLOOKUP("C"&amp;C102,C:G, 5, FALSE), 2), "VALOR AUXILIAR DIVERGENTE", "OK"), "NÃO ENCONTRADO")</f>
        <v>OK</v>
      </c>
    </row>
    <row r="103" spans="1:9" ht="25.5">
      <c r="A103" s="38" t="s">
        <v>19</v>
      </c>
      <c r="B103" s="38" t="s">
        <v>146</v>
      </c>
      <c r="C103" s="38" t="s">
        <v>291</v>
      </c>
      <c r="D103" s="40" t="s">
        <v>292</v>
      </c>
      <c r="E103" s="38" t="s">
        <v>137</v>
      </c>
      <c r="F103" s="38" t="s">
        <v>293</v>
      </c>
      <c r="G103" s="42">
        <v>21.66</v>
      </c>
      <c r="H103" s="45">
        <f t="shared" si="12"/>
        <v>0.54</v>
      </c>
      <c r="I103" s="46"/>
    </row>
    <row r="104" spans="1:9" ht="38.25">
      <c r="A104" s="38" t="s">
        <v>19</v>
      </c>
      <c r="B104" s="38" t="s">
        <v>146</v>
      </c>
      <c r="C104" s="38" t="s">
        <v>294</v>
      </c>
      <c r="D104" s="40" t="s">
        <v>295</v>
      </c>
      <c r="E104" s="38" t="s">
        <v>296</v>
      </c>
      <c r="F104" s="38" t="s">
        <v>297</v>
      </c>
      <c r="G104" s="42">
        <v>0.22</v>
      </c>
      <c r="H104" s="45">
        <f t="shared" si="12"/>
        <v>0.1</v>
      </c>
      <c r="I104" s="46"/>
    </row>
    <row r="105" spans="1:9" ht="12.75">
      <c r="A105" s="49" t="s">
        <v>38</v>
      </c>
      <c r="B105" s="49" t="s">
        <v>38</v>
      </c>
      <c r="C105" s="49" t="s">
        <v>38</v>
      </c>
      <c r="D105" s="51" t="s">
        <v>38</v>
      </c>
      <c r="E105" s="49" t="s">
        <v>38</v>
      </c>
      <c r="F105" s="49" t="s">
        <v>38</v>
      </c>
      <c r="G105" s="52" t="s">
        <v>38</v>
      </c>
      <c r="H105" s="52" t="s">
        <v>38</v>
      </c>
      <c r="I105" s="53" t="s">
        <v>38</v>
      </c>
    </row>
    <row r="106" spans="1:9" ht="38.25">
      <c r="A106" s="16" t="s">
        <v>298</v>
      </c>
      <c r="B106" s="16" t="s">
        <v>146</v>
      </c>
      <c r="C106" s="16" t="s">
        <v>299</v>
      </c>
      <c r="D106" s="18" t="s">
        <v>300</v>
      </c>
      <c r="E106" s="16" t="s">
        <v>13</v>
      </c>
      <c r="F106" s="16" t="s">
        <v>301</v>
      </c>
      <c r="G106" s="24">
        <f>SUM(H107:H116)</f>
        <v>156.27000000000001</v>
      </c>
      <c r="H106" s="24">
        <f>TRUNC(G106 * VALUE(SUBSTITUTE(F106,"QTD: ","")), 2)</f>
        <v>2658.15</v>
      </c>
      <c r="I106" s="36" t="str">
        <f>IF(ROUND(ABS(G106-Orçamento!G33),2)&lt;0.01,"OK","DIVERGENTE")</f>
        <v>OK</v>
      </c>
    </row>
    <row r="107" spans="1:9" ht="25.5">
      <c r="A107" s="38" t="s">
        <v>150</v>
      </c>
      <c r="B107" s="38" t="s">
        <v>146</v>
      </c>
      <c r="C107" s="38" t="s">
        <v>246</v>
      </c>
      <c r="D107" s="40" t="s">
        <v>247</v>
      </c>
      <c r="E107" s="38" t="s">
        <v>182</v>
      </c>
      <c r="F107" s="38" t="s">
        <v>302</v>
      </c>
      <c r="G107" s="42">
        <v>40.090000000000003</v>
      </c>
      <c r="H107" s="45">
        <f t="shared" ref="H107:H116" si="13">TRUNC(F107*G107,2)</f>
        <v>7.93</v>
      </c>
      <c r="I107" s="46" t="str">
        <f>IFERROR(IF(ROUND(G107, 2) &lt;&gt; ROUND(VLOOKUP("C"&amp;C107,C:G, 5, FALSE), 2), "VALOR AUXILIAR DIVERGENTE", "OK"), "NÃO ENCONTRADO")</f>
        <v>OK</v>
      </c>
    </row>
    <row r="108" spans="1:9" ht="25.5">
      <c r="A108" s="38" t="s">
        <v>150</v>
      </c>
      <c r="B108" s="38" t="s">
        <v>146</v>
      </c>
      <c r="C108" s="38" t="s">
        <v>249</v>
      </c>
      <c r="D108" s="40" t="s">
        <v>250</v>
      </c>
      <c r="E108" s="38" t="s">
        <v>187</v>
      </c>
      <c r="F108" s="38" t="s">
        <v>305</v>
      </c>
      <c r="G108" s="42">
        <v>41.33</v>
      </c>
      <c r="H108" s="45">
        <f t="shared" si="13"/>
        <v>2.02</v>
      </c>
      <c r="I108" s="46" t="str">
        <f>IFERROR(IF(ROUND(G108, 2) &lt;&gt; ROUND(VLOOKUP("C"&amp;C108,C:G, 5, FALSE), 2), "VALOR AUXILIAR DIVERGENTE", "OK"), "NÃO ENCONTRADO")</f>
        <v>OK</v>
      </c>
    </row>
    <row r="109" spans="1:9" ht="12.75">
      <c r="A109" s="38" t="s">
        <v>150</v>
      </c>
      <c r="B109" s="38" t="s">
        <v>146</v>
      </c>
      <c r="C109" s="38" t="s">
        <v>252</v>
      </c>
      <c r="D109" s="40" t="s">
        <v>253</v>
      </c>
      <c r="E109" s="38" t="s">
        <v>22</v>
      </c>
      <c r="F109" s="38" t="s">
        <v>306</v>
      </c>
      <c r="G109" s="42">
        <v>36.53</v>
      </c>
      <c r="H109" s="45">
        <f t="shared" si="13"/>
        <v>49.49</v>
      </c>
      <c r="I109" s="46" t="str">
        <f>IFERROR(IF(ROUND(G109, 2) &lt;&gt; ROUND(VLOOKUP("C"&amp;C109,C:G, 5, FALSE), 2), "VALOR AUXILIAR DIVERGENTE", "OK"), "NÃO ENCONTRADO")</f>
        <v>OK</v>
      </c>
    </row>
    <row r="110" spans="1:9" ht="12.75">
      <c r="A110" s="38" t="s">
        <v>150</v>
      </c>
      <c r="B110" s="38" t="s">
        <v>146</v>
      </c>
      <c r="C110" s="38" t="s">
        <v>256</v>
      </c>
      <c r="D110" s="40" t="s">
        <v>257</v>
      </c>
      <c r="E110" s="38" t="s">
        <v>22</v>
      </c>
      <c r="F110" s="38" t="s">
        <v>307</v>
      </c>
      <c r="G110" s="42">
        <v>34.270000000000003</v>
      </c>
      <c r="H110" s="45">
        <f t="shared" si="13"/>
        <v>18.91</v>
      </c>
      <c r="I110" s="46" t="str">
        <f>IFERROR(IF(ROUND(G110, 2) &lt;&gt; ROUND(VLOOKUP("C"&amp;C110,C:G, 5, FALSE), 2), "VALOR AUXILIAR DIVERGENTE", "OK"), "NÃO ENCONTRADO")</f>
        <v>OK</v>
      </c>
    </row>
    <row r="111" spans="1:9" ht="12.75">
      <c r="A111" s="38" t="s">
        <v>19</v>
      </c>
      <c r="B111" s="38" t="s">
        <v>146</v>
      </c>
      <c r="C111" s="38" t="s">
        <v>259</v>
      </c>
      <c r="D111" s="40" t="s">
        <v>260</v>
      </c>
      <c r="E111" s="38" t="s">
        <v>137</v>
      </c>
      <c r="F111" s="38" t="s">
        <v>309</v>
      </c>
      <c r="G111" s="42">
        <v>15.38</v>
      </c>
      <c r="H111" s="45">
        <f t="shared" si="13"/>
        <v>0.81</v>
      </c>
      <c r="I111" s="46"/>
    </row>
    <row r="112" spans="1:9" ht="25.5">
      <c r="A112" s="38" t="s">
        <v>19</v>
      </c>
      <c r="B112" s="38" t="s">
        <v>146</v>
      </c>
      <c r="C112" s="38" t="s">
        <v>262</v>
      </c>
      <c r="D112" s="40" t="s">
        <v>263</v>
      </c>
      <c r="E112" s="38" t="s">
        <v>35</v>
      </c>
      <c r="F112" s="38" t="s">
        <v>310</v>
      </c>
      <c r="G112" s="42">
        <v>12.66</v>
      </c>
      <c r="H112" s="45">
        <f t="shared" si="13"/>
        <v>53.27</v>
      </c>
      <c r="I112" s="46"/>
    </row>
    <row r="113" spans="1:9" ht="12.75">
      <c r="A113" s="38" t="s">
        <v>19</v>
      </c>
      <c r="B113" s="38" t="s">
        <v>146</v>
      </c>
      <c r="C113" s="38" t="s">
        <v>311</v>
      </c>
      <c r="D113" s="40" t="s">
        <v>312</v>
      </c>
      <c r="E113" s="38" t="s">
        <v>137</v>
      </c>
      <c r="F113" s="38" t="s">
        <v>313</v>
      </c>
      <c r="G113" s="42">
        <v>12.7</v>
      </c>
      <c r="H113" s="45">
        <f t="shared" si="13"/>
        <v>1.2</v>
      </c>
      <c r="I113" s="46"/>
    </row>
    <row r="114" spans="1:9" ht="25.5">
      <c r="A114" s="38" t="s">
        <v>19</v>
      </c>
      <c r="B114" s="38" t="s">
        <v>146</v>
      </c>
      <c r="C114" s="38" t="s">
        <v>268</v>
      </c>
      <c r="D114" s="40" t="s">
        <v>269</v>
      </c>
      <c r="E114" s="38" t="s">
        <v>35</v>
      </c>
      <c r="F114" s="38" t="s">
        <v>314</v>
      </c>
      <c r="G114" s="42">
        <v>2.67</v>
      </c>
      <c r="H114" s="45">
        <f t="shared" si="13"/>
        <v>5.41</v>
      </c>
      <c r="I114" s="46"/>
    </row>
    <row r="115" spans="1:9" ht="25.5">
      <c r="A115" s="38" t="s">
        <v>19</v>
      </c>
      <c r="B115" s="38" t="s">
        <v>146</v>
      </c>
      <c r="C115" s="38" t="s">
        <v>271</v>
      </c>
      <c r="D115" s="40" t="s">
        <v>272</v>
      </c>
      <c r="E115" s="38" t="s">
        <v>35</v>
      </c>
      <c r="F115" s="38" t="s">
        <v>315</v>
      </c>
      <c r="G115" s="42">
        <v>7.63</v>
      </c>
      <c r="H115" s="45">
        <f t="shared" si="13"/>
        <v>17.12</v>
      </c>
      <c r="I115" s="46"/>
    </row>
    <row r="116" spans="1:9" ht="25.5">
      <c r="A116" s="38" t="s">
        <v>19</v>
      </c>
      <c r="B116" s="38" t="s">
        <v>146</v>
      </c>
      <c r="C116" s="38" t="s">
        <v>274</v>
      </c>
      <c r="D116" s="40" t="s">
        <v>275</v>
      </c>
      <c r="E116" s="38" t="s">
        <v>276</v>
      </c>
      <c r="F116" s="38" t="s">
        <v>277</v>
      </c>
      <c r="G116" s="42">
        <v>6.66</v>
      </c>
      <c r="H116" s="45">
        <f t="shared" si="13"/>
        <v>0.11</v>
      </c>
      <c r="I116" s="46"/>
    </row>
    <row r="117" spans="1:9" ht="12.75">
      <c r="A117" s="49" t="s">
        <v>38</v>
      </c>
      <c r="B117" s="49" t="s">
        <v>38</v>
      </c>
      <c r="C117" s="49" t="s">
        <v>38</v>
      </c>
      <c r="D117" s="51" t="s">
        <v>38</v>
      </c>
      <c r="E117" s="49" t="s">
        <v>38</v>
      </c>
      <c r="F117" s="49" t="s">
        <v>38</v>
      </c>
      <c r="G117" s="52" t="s">
        <v>38</v>
      </c>
      <c r="H117" s="52" t="s">
        <v>38</v>
      </c>
      <c r="I117" s="53" t="s">
        <v>38</v>
      </c>
    </row>
    <row r="118" spans="1:9" ht="38.25">
      <c r="A118" s="16" t="s">
        <v>317</v>
      </c>
      <c r="B118" s="16" t="s">
        <v>146</v>
      </c>
      <c r="C118" s="16" t="s">
        <v>318</v>
      </c>
      <c r="D118" s="18" t="s">
        <v>319</v>
      </c>
      <c r="E118" s="16" t="s">
        <v>137</v>
      </c>
      <c r="F118" s="16" t="s">
        <v>320</v>
      </c>
      <c r="G118" s="24">
        <f>SUM(H119:H123)</f>
        <v>12.459999999999999</v>
      </c>
      <c r="H118" s="24">
        <f>TRUNC(G118 * VALUE(SUBSTITUTE(F118,"QTD: ","")), 2)</f>
        <v>795.19</v>
      </c>
      <c r="I118" s="36" t="str">
        <f>IF(ROUND(ABS(G118-Orçamento!G34),2)&lt;0.01,"OK","DIVERGENTE")</f>
        <v>OK</v>
      </c>
    </row>
    <row r="119" spans="1:9" ht="12.75">
      <c r="A119" s="38" t="s">
        <v>150</v>
      </c>
      <c r="B119" s="38" t="s">
        <v>146</v>
      </c>
      <c r="C119" s="38" t="s">
        <v>282</v>
      </c>
      <c r="D119" s="40" t="s">
        <v>283</v>
      </c>
      <c r="E119" s="38" t="s">
        <v>137</v>
      </c>
      <c r="F119" s="38" t="s">
        <v>31</v>
      </c>
      <c r="G119" s="42">
        <v>7.78</v>
      </c>
      <c r="H119" s="45">
        <f t="shared" ref="H119:H123" si="14">TRUNC(F119*G119,2)</f>
        <v>7.78</v>
      </c>
      <c r="I119" s="46" t="str">
        <f>IFERROR(IF(ROUND(G119, 2) &lt;&gt; ROUND(VLOOKUP("C"&amp;C119,C:G, 5, FALSE), 2), "VALOR AUXILIAR DIVERGENTE", "OK"), "NÃO ENCONTRADO")</f>
        <v>OK</v>
      </c>
    </row>
    <row r="120" spans="1:9" ht="12.75">
      <c r="A120" s="38" t="s">
        <v>150</v>
      </c>
      <c r="B120" s="38" t="s">
        <v>146</v>
      </c>
      <c r="C120" s="38" t="s">
        <v>284</v>
      </c>
      <c r="D120" s="40" t="s">
        <v>285</v>
      </c>
      <c r="E120" s="38" t="s">
        <v>22</v>
      </c>
      <c r="F120" s="38" t="s">
        <v>322</v>
      </c>
      <c r="G120" s="42">
        <v>36.99</v>
      </c>
      <c r="H120" s="45">
        <f t="shared" si="14"/>
        <v>2.99</v>
      </c>
      <c r="I120" s="46" t="str">
        <f>IFERROR(IF(ROUND(G120, 2) &lt;&gt; ROUND(VLOOKUP("C"&amp;C120,C:G, 5, FALSE), 2), "VALOR AUXILIAR DIVERGENTE", "OK"), "NÃO ENCONTRADO")</f>
        <v>OK</v>
      </c>
    </row>
    <row r="121" spans="1:9" ht="12.75">
      <c r="A121" s="38" t="s">
        <v>150</v>
      </c>
      <c r="B121" s="38" t="s">
        <v>146</v>
      </c>
      <c r="C121" s="38" t="s">
        <v>287</v>
      </c>
      <c r="D121" s="40" t="s">
        <v>288</v>
      </c>
      <c r="E121" s="38" t="s">
        <v>22</v>
      </c>
      <c r="F121" s="38" t="s">
        <v>323</v>
      </c>
      <c r="G121" s="42">
        <v>34.64</v>
      </c>
      <c r="H121" s="45">
        <f t="shared" si="14"/>
        <v>1.07</v>
      </c>
      <c r="I121" s="46" t="str">
        <f>IFERROR(IF(ROUND(G121, 2) &lt;&gt; ROUND(VLOOKUP("C"&amp;C121,C:G, 5, FALSE), 2), "VALOR AUXILIAR DIVERGENTE", "OK"), "NÃO ENCONTRADO")</f>
        <v>OK</v>
      </c>
    </row>
    <row r="122" spans="1:9" ht="25.5">
      <c r="A122" s="38" t="s">
        <v>19</v>
      </c>
      <c r="B122" s="38" t="s">
        <v>146</v>
      </c>
      <c r="C122" s="38" t="s">
        <v>291</v>
      </c>
      <c r="D122" s="40" t="s">
        <v>292</v>
      </c>
      <c r="E122" s="38" t="s">
        <v>137</v>
      </c>
      <c r="F122" s="38" t="s">
        <v>293</v>
      </c>
      <c r="G122" s="42">
        <v>21.66</v>
      </c>
      <c r="H122" s="45">
        <f t="shared" si="14"/>
        <v>0.54</v>
      </c>
      <c r="I122" s="46"/>
    </row>
    <row r="123" spans="1:9" ht="38.25">
      <c r="A123" s="38" t="s">
        <v>19</v>
      </c>
      <c r="B123" s="38" t="s">
        <v>146</v>
      </c>
      <c r="C123" s="38" t="s">
        <v>294</v>
      </c>
      <c r="D123" s="40" t="s">
        <v>295</v>
      </c>
      <c r="E123" s="38" t="s">
        <v>296</v>
      </c>
      <c r="F123" s="38" t="s">
        <v>324</v>
      </c>
      <c r="G123" s="42">
        <v>0.22</v>
      </c>
      <c r="H123" s="45">
        <f t="shared" si="14"/>
        <v>0.08</v>
      </c>
      <c r="I123" s="46"/>
    </row>
    <row r="124" spans="1:9" ht="12.75">
      <c r="A124" s="49" t="s">
        <v>38</v>
      </c>
      <c r="B124" s="49" t="s">
        <v>38</v>
      </c>
      <c r="C124" s="49" t="s">
        <v>38</v>
      </c>
      <c r="D124" s="51" t="s">
        <v>38</v>
      </c>
      <c r="E124" s="49" t="s">
        <v>38</v>
      </c>
      <c r="F124" s="49" t="s">
        <v>38</v>
      </c>
      <c r="G124" s="52" t="s">
        <v>38</v>
      </c>
      <c r="H124" s="52" t="s">
        <v>38</v>
      </c>
      <c r="I124" s="53" t="s">
        <v>38</v>
      </c>
    </row>
    <row r="125" spans="1:9" ht="38.25">
      <c r="A125" s="16" t="s">
        <v>325</v>
      </c>
      <c r="B125" s="16" t="s">
        <v>146</v>
      </c>
      <c r="C125" s="16" t="s">
        <v>326</v>
      </c>
      <c r="D125" s="18" t="s">
        <v>327</v>
      </c>
      <c r="E125" s="16" t="s">
        <v>137</v>
      </c>
      <c r="F125" s="16" t="s">
        <v>328</v>
      </c>
      <c r="G125" s="24">
        <f>SUM(H126:H130)</f>
        <v>18.3</v>
      </c>
      <c r="H125" s="24">
        <f>TRUNC(G125 * VALUE(SUBSTITUTE(F125,"QTD: ","")), 2)</f>
        <v>422.73</v>
      </c>
      <c r="I125" s="36" t="str">
        <f>IF(ROUND(ABS(G125-Orçamento!G35),2)&lt;0.01,"OK","DIVERGENTE")</f>
        <v>OK</v>
      </c>
    </row>
    <row r="126" spans="1:9" ht="12.75">
      <c r="A126" s="38" t="s">
        <v>150</v>
      </c>
      <c r="B126" s="38" t="s">
        <v>146</v>
      </c>
      <c r="C126" s="38" t="s">
        <v>329</v>
      </c>
      <c r="D126" s="40" t="s">
        <v>330</v>
      </c>
      <c r="E126" s="38" t="s">
        <v>137</v>
      </c>
      <c r="F126" s="38" t="s">
        <v>31</v>
      </c>
      <c r="G126" s="42">
        <v>9.23</v>
      </c>
      <c r="H126" s="45">
        <f t="shared" ref="H126:H130" si="15">TRUNC(F126*G126,2)</f>
        <v>9.23</v>
      </c>
      <c r="I126" s="46" t="str">
        <f>IFERROR(IF(ROUND(G126, 2) &lt;&gt; ROUND(VLOOKUP("C"&amp;C126,C:G, 5, FALSE), 2), "VALOR AUXILIAR DIVERGENTE", "OK"), "NÃO ENCONTRADO")</f>
        <v>OK</v>
      </c>
    </row>
    <row r="127" spans="1:9" ht="12.75">
      <c r="A127" s="38" t="s">
        <v>150</v>
      </c>
      <c r="B127" s="38" t="s">
        <v>146</v>
      </c>
      <c r="C127" s="38" t="s">
        <v>284</v>
      </c>
      <c r="D127" s="40" t="s">
        <v>285</v>
      </c>
      <c r="E127" s="38" t="s">
        <v>22</v>
      </c>
      <c r="F127" s="38" t="s">
        <v>331</v>
      </c>
      <c r="G127" s="42">
        <v>36.99</v>
      </c>
      <c r="H127" s="45">
        <f t="shared" si="15"/>
        <v>6.14</v>
      </c>
      <c r="I127" s="46" t="str">
        <f>IFERROR(IF(ROUND(G127, 2) &lt;&gt; ROUND(VLOOKUP("C"&amp;C127,C:G, 5, FALSE), 2), "VALOR AUXILIAR DIVERGENTE", "OK"), "NÃO ENCONTRADO")</f>
        <v>OK</v>
      </c>
    </row>
    <row r="128" spans="1:9" ht="12.75">
      <c r="A128" s="38" t="s">
        <v>150</v>
      </c>
      <c r="B128" s="38" t="s">
        <v>146</v>
      </c>
      <c r="C128" s="38" t="s">
        <v>287</v>
      </c>
      <c r="D128" s="40" t="s">
        <v>288</v>
      </c>
      <c r="E128" s="38" t="s">
        <v>22</v>
      </c>
      <c r="F128" s="38" t="s">
        <v>332</v>
      </c>
      <c r="G128" s="42">
        <v>34.64</v>
      </c>
      <c r="H128" s="45">
        <f t="shared" si="15"/>
        <v>2.21</v>
      </c>
      <c r="I128" s="46" t="str">
        <f>IFERROR(IF(ROUND(G128, 2) &lt;&gt; ROUND(VLOOKUP("C"&amp;C128,C:G, 5, FALSE), 2), "VALOR AUXILIAR DIVERGENTE", "OK"), "NÃO ENCONTRADO")</f>
        <v>OK</v>
      </c>
    </row>
    <row r="129" spans="1:9" ht="25.5">
      <c r="A129" s="38" t="s">
        <v>19</v>
      </c>
      <c r="B129" s="38" t="s">
        <v>146</v>
      </c>
      <c r="C129" s="38" t="s">
        <v>291</v>
      </c>
      <c r="D129" s="40" t="s">
        <v>292</v>
      </c>
      <c r="E129" s="38" t="s">
        <v>137</v>
      </c>
      <c r="F129" s="38" t="s">
        <v>293</v>
      </c>
      <c r="G129" s="42">
        <v>21.66</v>
      </c>
      <c r="H129" s="45">
        <f t="shared" si="15"/>
        <v>0.54</v>
      </c>
      <c r="I129" s="46"/>
    </row>
    <row r="130" spans="1:9" ht="38.25">
      <c r="A130" s="38" t="s">
        <v>19</v>
      </c>
      <c r="B130" s="38" t="s">
        <v>146</v>
      </c>
      <c r="C130" s="38" t="s">
        <v>294</v>
      </c>
      <c r="D130" s="40" t="s">
        <v>295</v>
      </c>
      <c r="E130" s="38" t="s">
        <v>296</v>
      </c>
      <c r="F130" s="38" t="s">
        <v>334</v>
      </c>
      <c r="G130" s="42">
        <v>0.22</v>
      </c>
      <c r="H130" s="45">
        <f t="shared" si="15"/>
        <v>0.18</v>
      </c>
      <c r="I130" s="46"/>
    </row>
    <row r="131" spans="1:9" ht="12.75">
      <c r="A131" s="49" t="s">
        <v>38</v>
      </c>
      <c r="B131" s="49" t="s">
        <v>38</v>
      </c>
      <c r="C131" s="49" t="s">
        <v>38</v>
      </c>
      <c r="D131" s="51" t="s">
        <v>38</v>
      </c>
      <c r="E131" s="49" t="s">
        <v>38</v>
      </c>
      <c r="F131" s="49" t="s">
        <v>38</v>
      </c>
      <c r="G131" s="52" t="s">
        <v>38</v>
      </c>
      <c r="H131" s="52" t="s">
        <v>38</v>
      </c>
      <c r="I131" s="53" t="s">
        <v>38</v>
      </c>
    </row>
    <row r="132" spans="1:9" ht="38.25">
      <c r="A132" s="16" t="s">
        <v>335</v>
      </c>
      <c r="B132" s="16" t="s">
        <v>146</v>
      </c>
      <c r="C132" s="16" t="s">
        <v>336</v>
      </c>
      <c r="D132" s="18" t="s">
        <v>337</v>
      </c>
      <c r="E132" s="16" t="s">
        <v>160</v>
      </c>
      <c r="F132" s="16" t="s">
        <v>179</v>
      </c>
      <c r="G132" s="24">
        <f>SUM(H133:H137)</f>
        <v>710.11</v>
      </c>
      <c r="H132" s="24">
        <f>TRUNC(G132 * VALUE(SUBSTITUTE(F132,"QTD: ","")), 2)</f>
        <v>1860.48</v>
      </c>
      <c r="I132" s="36" t="str">
        <f>IF(ROUND(ABS(G132-Orçamento!G36),2)&lt;0.01,"OK","DIVERGENTE")</f>
        <v>OK</v>
      </c>
    </row>
    <row r="133" spans="1:9" ht="25.5">
      <c r="A133" s="38" t="s">
        <v>150</v>
      </c>
      <c r="B133" s="38" t="s">
        <v>146</v>
      </c>
      <c r="C133" s="38" t="s">
        <v>338</v>
      </c>
      <c r="D133" s="40" t="s">
        <v>339</v>
      </c>
      <c r="E133" s="38" t="s">
        <v>182</v>
      </c>
      <c r="F133" s="38" t="s">
        <v>340</v>
      </c>
      <c r="G133" s="42">
        <v>0.6</v>
      </c>
      <c r="H133" s="45">
        <f t="shared" ref="H133:H137" si="16">TRUNC(F133*G133,2)</f>
        <v>0.04</v>
      </c>
      <c r="I133" s="46" t="str">
        <f>IFERROR(IF(ROUND(G133, 2) &lt;&gt; ROUND(VLOOKUP("C"&amp;C133,C:G, 5, FALSE), 2), "VALOR AUXILIAR DIVERGENTE", "OK"), "NÃO ENCONTRADO")</f>
        <v>OK</v>
      </c>
    </row>
    <row r="134" spans="1:9" ht="25.5">
      <c r="A134" s="38" t="s">
        <v>150</v>
      </c>
      <c r="B134" s="38" t="s">
        <v>146</v>
      </c>
      <c r="C134" s="38" t="s">
        <v>341</v>
      </c>
      <c r="D134" s="40" t="s">
        <v>342</v>
      </c>
      <c r="E134" s="38" t="s">
        <v>187</v>
      </c>
      <c r="F134" s="38" t="s">
        <v>343</v>
      </c>
      <c r="G134" s="42">
        <v>1.43</v>
      </c>
      <c r="H134" s="45">
        <f t="shared" si="16"/>
        <v>0.13</v>
      </c>
      <c r="I134" s="46" t="str">
        <f>IFERROR(IF(ROUND(G134, 2) &lt;&gt; ROUND(VLOOKUP("C"&amp;C134,C:G, 5, FALSE), 2), "VALOR AUXILIAR DIVERGENTE", "OK"), "NÃO ENCONTRADO")</f>
        <v>OK</v>
      </c>
    </row>
    <row r="135" spans="1:9" ht="12.75">
      <c r="A135" s="38" t="s">
        <v>150</v>
      </c>
      <c r="B135" s="38" t="s">
        <v>146</v>
      </c>
      <c r="C135" s="38" t="s">
        <v>151</v>
      </c>
      <c r="D135" s="40" t="s">
        <v>152</v>
      </c>
      <c r="E135" s="38" t="s">
        <v>22</v>
      </c>
      <c r="F135" s="38" t="s">
        <v>344</v>
      </c>
      <c r="G135" s="42">
        <v>32.18</v>
      </c>
      <c r="H135" s="45">
        <f t="shared" si="16"/>
        <v>16.12</v>
      </c>
      <c r="I135" s="46" t="str">
        <f>IFERROR(IF(ROUND(G135, 2) &lt;&gt; ROUND(VLOOKUP("C"&amp;C135,C:G, 5, FALSE), 2), "VALOR AUXILIAR DIVERGENTE", "OK"), "NÃO ENCONTRADO")</f>
        <v>OK</v>
      </c>
    </row>
    <row r="136" spans="1:9" ht="12.75">
      <c r="A136" s="38" t="s">
        <v>150</v>
      </c>
      <c r="B136" s="38" t="s">
        <v>146</v>
      </c>
      <c r="C136" s="38" t="s">
        <v>190</v>
      </c>
      <c r="D136" s="40" t="s">
        <v>191</v>
      </c>
      <c r="E136" s="38" t="s">
        <v>22</v>
      </c>
      <c r="F136" s="38" t="s">
        <v>345</v>
      </c>
      <c r="G136" s="42">
        <v>37.26</v>
      </c>
      <c r="H136" s="45">
        <f t="shared" si="16"/>
        <v>12.44</v>
      </c>
      <c r="I136" s="46" t="str">
        <f>IFERROR(IF(ROUND(G136, 2) &lt;&gt; ROUND(VLOOKUP("C"&amp;C136,C:G, 5, FALSE), 2), "VALOR AUXILIAR DIVERGENTE", "OK"), "NÃO ENCONTRADO")</f>
        <v>OK</v>
      </c>
    </row>
    <row r="137" spans="1:9" ht="38.25">
      <c r="A137" s="38" t="s">
        <v>19</v>
      </c>
      <c r="B137" s="38" t="s">
        <v>146</v>
      </c>
      <c r="C137" s="38" t="s">
        <v>346</v>
      </c>
      <c r="D137" s="40" t="s">
        <v>347</v>
      </c>
      <c r="E137" s="38" t="s">
        <v>160</v>
      </c>
      <c r="F137" s="38" t="s">
        <v>348</v>
      </c>
      <c r="G137" s="42">
        <v>553.97</v>
      </c>
      <c r="H137" s="45">
        <f t="shared" si="16"/>
        <v>681.38</v>
      </c>
      <c r="I137" s="46"/>
    </row>
    <row r="138" spans="1:9" ht="12.75">
      <c r="A138" s="49" t="s">
        <v>38</v>
      </c>
      <c r="B138" s="49" t="s">
        <v>38</v>
      </c>
      <c r="C138" s="49" t="s">
        <v>38</v>
      </c>
      <c r="D138" s="51" t="s">
        <v>38</v>
      </c>
      <c r="E138" s="49" t="s">
        <v>38</v>
      </c>
      <c r="F138" s="49" t="s">
        <v>38</v>
      </c>
      <c r="G138" s="52" t="s">
        <v>38</v>
      </c>
      <c r="H138" s="52" t="s">
        <v>38</v>
      </c>
      <c r="I138" s="53" t="s">
        <v>38</v>
      </c>
    </row>
    <row r="139" spans="1:9" ht="25.5">
      <c r="A139" s="16" t="s">
        <v>349</v>
      </c>
      <c r="B139" s="16" t="s">
        <v>146</v>
      </c>
      <c r="C139" s="16" t="s">
        <v>351</v>
      </c>
      <c r="D139" s="18" t="s">
        <v>352</v>
      </c>
      <c r="E139" s="16" t="s">
        <v>13</v>
      </c>
      <c r="F139" s="16" t="s">
        <v>353</v>
      </c>
      <c r="G139" s="24">
        <f>SUM(H140:H142)</f>
        <v>46.81</v>
      </c>
      <c r="H139" s="24">
        <f>TRUNC(G139 * VALUE(SUBSTITUTE(F139,"QTD: ","")), 2)</f>
        <v>1310.68</v>
      </c>
      <c r="I139" s="36" t="str">
        <f>IF(ROUND(ABS(G139-Orçamento!G37),2)&lt;0.01,"OK","DIVERGENTE")</f>
        <v>OK</v>
      </c>
    </row>
    <row r="140" spans="1:9" ht="12.75">
      <c r="A140" s="38" t="s">
        <v>150</v>
      </c>
      <c r="B140" s="38" t="s">
        <v>146</v>
      </c>
      <c r="C140" s="38" t="s">
        <v>354</v>
      </c>
      <c r="D140" s="40" t="s">
        <v>355</v>
      </c>
      <c r="E140" s="38" t="s">
        <v>22</v>
      </c>
      <c r="F140" s="38" t="s">
        <v>356</v>
      </c>
      <c r="G140" s="42">
        <v>37.26</v>
      </c>
      <c r="H140" s="45">
        <f t="shared" ref="H140:H142" si="17">TRUNC(F140*G140,2)</f>
        <v>16.010000000000002</v>
      </c>
      <c r="I140" s="46" t="str">
        <f>IFERROR(IF(ROUND(G140, 2) &lt;&gt; ROUND(VLOOKUP("C"&amp;C140,C:G, 5, FALSE), 2), "VALOR AUXILIAR DIVERGENTE", "OK"), "NÃO ENCONTRADO")</f>
        <v>OK</v>
      </c>
    </row>
    <row r="141" spans="1:9" ht="12.75">
      <c r="A141" s="38" t="s">
        <v>150</v>
      </c>
      <c r="B141" s="38" t="s">
        <v>146</v>
      </c>
      <c r="C141" s="38" t="s">
        <v>357</v>
      </c>
      <c r="D141" s="40" t="s">
        <v>358</v>
      </c>
      <c r="E141" s="38" t="s">
        <v>22</v>
      </c>
      <c r="F141" s="38" t="s">
        <v>359</v>
      </c>
      <c r="G141" s="42">
        <v>33.57</v>
      </c>
      <c r="H141" s="45">
        <f t="shared" si="17"/>
        <v>3.25</v>
      </c>
      <c r="I141" s="46" t="str">
        <f>IFERROR(IF(ROUND(G141, 2) &lt;&gt; ROUND(VLOOKUP("C"&amp;C141,C:G, 5, FALSE), 2), "VALOR AUXILIAR DIVERGENTE", "OK"), "NÃO ENCONTRADO")</f>
        <v>OK</v>
      </c>
    </row>
    <row r="142" spans="1:9" ht="51">
      <c r="A142" s="38" t="s">
        <v>19</v>
      </c>
      <c r="B142" s="38" t="s">
        <v>146</v>
      </c>
      <c r="C142" s="38" t="s">
        <v>360</v>
      </c>
      <c r="D142" s="40" t="s">
        <v>362</v>
      </c>
      <c r="E142" s="38" t="s">
        <v>137</v>
      </c>
      <c r="F142" s="38" t="s">
        <v>363</v>
      </c>
      <c r="G142" s="42">
        <v>18.37</v>
      </c>
      <c r="H142" s="45">
        <f t="shared" si="17"/>
        <v>27.55</v>
      </c>
      <c r="I142" s="46"/>
    </row>
    <row r="143" spans="1:9" ht="12.75">
      <c r="A143" s="49" t="s">
        <v>38</v>
      </c>
      <c r="B143" s="49" t="s">
        <v>38</v>
      </c>
      <c r="C143" s="49" t="s">
        <v>38</v>
      </c>
      <c r="D143" s="51" t="s">
        <v>38</v>
      </c>
      <c r="E143" s="49" t="s">
        <v>38</v>
      </c>
      <c r="F143" s="49" t="s">
        <v>38</v>
      </c>
      <c r="G143" s="52" t="s">
        <v>38</v>
      </c>
      <c r="H143" s="52" t="s">
        <v>38</v>
      </c>
      <c r="I143" s="53" t="s">
        <v>38</v>
      </c>
    </row>
    <row r="144" spans="1:9" ht="38.25">
      <c r="A144" s="16" t="s">
        <v>365</v>
      </c>
      <c r="B144" s="16" t="s">
        <v>146</v>
      </c>
      <c r="C144" s="16" t="s">
        <v>366</v>
      </c>
      <c r="D144" s="18" t="s">
        <v>367</v>
      </c>
      <c r="E144" s="16" t="s">
        <v>13</v>
      </c>
      <c r="F144" s="16" t="s">
        <v>368</v>
      </c>
      <c r="G144" s="24">
        <f>SUM(H145:H151)</f>
        <v>135.60999999999999</v>
      </c>
      <c r="H144" s="24">
        <f>TRUNC(G144 * VALUE(SUBSTITUTE(F144,"QTD: ","")), 2)</f>
        <v>2541.33</v>
      </c>
      <c r="I144" s="36" t="str">
        <f>IF(ROUND(ABS(G144-Orçamento!G39),2)&lt;0.01,"OK","DIVERGENTE")</f>
        <v>OK</v>
      </c>
    </row>
    <row r="145" spans="1:9" ht="12.75">
      <c r="A145" s="38" t="s">
        <v>150</v>
      </c>
      <c r="B145" s="38" t="s">
        <v>146</v>
      </c>
      <c r="C145" s="38" t="s">
        <v>151</v>
      </c>
      <c r="D145" s="40" t="s">
        <v>152</v>
      </c>
      <c r="E145" s="38" t="s">
        <v>22</v>
      </c>
      <c r="F145" s="38" t="s">
        <v>370</v>
      </c>
      <c r="G145" s="42">
        <v>32.18</v>
      </c>
      <c r="H145" s="45">
        <f t="shared" ref="H145:H151" si="18">TRUNC(F145*G145,2)</f>
        <v>28.45</v>
      </c>
      <c r="I145" s="46" t="str">
        <f>IFERROR(IF(ROUND(G145, 2) &lt;&gt; ROUND(VLOOKUP("C"&amp;C145,C:G, 5, FALSE), 2), "VALOR AUXILIAR DIVERGENTE", "OK"), "NÃO ENCONTRADO")</f>
        <v>OK</v>
      </c>
    </row>
    <row r="146" spans="1:9" ht="12.75">
      <c r="A146" s="38" t="s">
        <v>150</v>
      </c>
      <c r="B146" s="38" t="s">
        <v>146</v>
      </c>
      <c r="C146" s="38" t="s">
        <v>190</v>
      </c>
      <c r="D146" s="40" t="s">
        <v>191</v>
      </c>
      <c r="E146" s="38" t="s">
        <v>22</v>
      </c>
      <c r="F146" s="38" t="s">
        <v>370</v>
      </c>
      <c r="G146" s="42">
        <v>37.26</v>
      </c>
      <c r="H146" s="45">
        <f t="shared" si="18"/>
        <v>32.94</v>
      </c>
      <c r="I146" s="46" t="str">
        <f>IFERROR(IF(ROUND(G146, 2) &lt;&gt; ROUND(VLOOKUP("C"&amp;C146,C:G, 5, FALSE), 2), "VALOR AUXILIAR DIVERGENTE", "OK"), "NÃO ENCONTRADO")</f>
        <v>OK</v>
      </c>
    </row>
    <row r="147" spans="1:9" ht="51">
      <c r="A147" s="38" t="s">
        <v>150</v>
      </c>
      <c r="B147" s="38" t="s">
        <v>146</v>
      </c>
      <c r="C147" s="38" t="s">
        <v>371</v>
      </c>
      <c r="D147" s="40" t="s">
        <v>372</v>
      </c>
      <c r="E147" s="38" t="s">
        <v>160</v>
      </c>
      <c r="F147" s="38" t="s">
        <v>373</v>
      </c>
      <c r="G147" s="42">
        <v>608.38</v>
      </c>
      <c r="H147" s="45">
        <f t="shared" si="18"/>
        <v>10.220000000000001</v>
      </c>
      <c r="I147" s="46" t="str">
        <f>IFERROR(IF(ROUND(G147, 2) &lt;&gt; ROUND(VLOOKUP("C"&amp;C147,C:G, 5, FALSE), 2), "VALOR AUXILIAR DIVERGENTE", "OK"), "NÃO ENCONTRADO")</f>
        <v>OK</v>
      </c>
    </row>
    <row r="148" spans="1:9" ht="25.5">
      <c r="A148" s="38" t="s">
        <v>19</v>
      </c>
      <c r="B148" s="38" t="s">
        <v>146</v>
      </c>
      <c r="C148" s="38" t="s">
        <v>374</v>
      </c>
      <c r="D148" s="40" t="s">
        <v>375</v>
      </c>
      <c r="E148" s="38" t="s">
        <v>296</v>
      </c>
      <c r="F148" s="38" t="s">
        <v>376</v>
      </c>
      <c r="G148" s="42">
        <v>5.35</v>
      </c>
      <c r="H148" s="45">
        <f t="shared" si="18"/>
        <v>5.18</v>
      </c>
      <c r="I148" s="46"/>
    </row>
    <row r="149" spans="1:9" ht="25.5">
      <c r="A149" s="38" t="s">
        <v>19</v>
      </c>
      <c r="B149" s="38" t="s">
        <v>146</v>
      </c>
      <c r="C149" s="38" t="s">
        <v>377</v>
      </c>
      <c r="D149" s="40" t="s">
        <v>378</v>
      </c>
      <c r="E149" s="38" t="s">
        <v>296</v>
      </c>
      <c r="F149" s="38" t="s">
        <v>379</v>
      </c>
      <c r="G149" s="42">
        <v>4.34</v>
      </c>
      <c r="H149" s="45">
        <f t="shared" si="18"/>
        <v>6.33</v>
      </c>
      <c r="I149" s="46"/>
    </row>
    <row r="150" spans="1:9" ht="25.5">
      <c r="A150" s="38" t="s">
        <v>19</v>
      </c>
      <c r="B150" s="38" t="s">
        <v>146</v>
      </c>
      <c r="C150" s="38" t="s">
        <v>381</v>
      </c>
      <c r="D150" s="40" t="s">
        <v>382</v>
      </c>
      <c r="E150" s="38" t="s">
        <v>296</v>
      </c>
      <c r="F150" s="38" t="s">
        <v>379</v>
      </c>
      <c r="G150" s="42">
        <v>2.71</v>
      </c>
      <c r="H150" s="45">
        <f t="shared" si="18"/>
        <v>3.95</v>
      </c>
      <c r="I150" s="46"/>
    </row>
    <row r="151" spans="1:9" ht="25.5">
      <c r="A151" s="38" t="s">
        <v>19</v>
      </c>
      <c r="B151" s="38" t="s">
        <v>146</v>
      </c>
      <c r="C151" s="38" t="s">
        <v>383</v>
      </c>
      <c r="D151" s="40" t="s">
        <v>384</v>
      </c>
      <c r="E151" s="38" t="s">
        <v>296</v>
      </c>
      <c r="F151" s="38" t="s">
        <v>385</v>
      </c>
      <c r="G151" s="42">
        <v>4.75</v>
      </c>
      <c r="H151" s="45">
        <f t="shared" si="18"/>
        <v>48.54</v>
      </c>
      <c r="I151" s="46"/>
    </row>
    <row r="152" spans="1:9" ht="12.75">
      <c r="A152" s="49" t="s">
        <v>38</v>
      </c>
      <c r="B152" s="49" t="s">
        <v>38</v>
      </c>
      <c r="C152" s="49" t="s">
        <v>38</v>
      </c>
      <c r="D152" s="51" t="s">
        <v>38</v>
      </c>
      <c r="E152" s="49" t="s">
        <v>38</v>
      </c>
      <c r="F152" s="49" t="s">
        <v>38</v>
      </c>
      <c r="G152" s="52" t="s">
        <v>38</v>
      </c>
      <c r="H152" s="52" t="s">
        <v>38</v>
      </c>
      <c r="I152" s="53" t="s">
        <v>38</v>
      </c>
    </row>
    <row r="153" spans="1:9" ht="25.5">
      <c r="A153" s="16" t="s">
        <v>386</v>
      </c>
      <c r="B153" s="16" t="s">
        <v>146</v>
      </c>
      <c r="C153" s="16" t="s">
        <v>387</v>
      </c>
      <c r="D153" s="18" t="s">
        <v>388</v>
      </c>
      <c r="E153" s="16" t="s">
        <v>137</v>
      </c>
      <c r="F153" s="16" t="s">
        <v>389</v>
      </c>
      <c r="G153" s="24">
        <f>SUM(H154:H156)</f>
        <v>10.58</v>
      </c>
      <c r="H153" s="24">
        <f>TRUNC(G153 * VALUE(SUBSTITUTE(F153,"QTD: ","")), 2)</f>
        <v>97.86</v>
      </c>
      <c r="I153" s="36" t="str">
        <f>IF(ROUND(ABS(G153-Orçamento!G40),2)&lt;0.01,"OK","DIVERGENTE")</f>
        <v>OK</v>
      </c>
    </row>
    <row r="154" spans="1:9" ht="12.75">
      <c r="A154" s="38" t="s">
        <v>150</v>
      </c>
      <c r="B154" s="38" t="s">
        <v>146</v>
      </c>
      <c r="C154" s="38" t="s">
        <v>282</v>
      </c>
      <c r="D154" s="40" t="s">
        <v>283</v>
      </c>
      <c r="E154" s="38" t="s">
        <v>137</v>
      </c>
      <c r="F154" s="38" t="s">
        <v>31</v>
      </c>
      <c r="G154" s="42">
        <v>7.78</v>
      </c>
      <c r="H154" s="45">
        <f t="shared" ref="H154:H156" si="19">TRUNC(F154*G154,2)</f>
        <v>7.78</v>
      </c>
      <c r="I154" s="46" t="str">
        <f>IFERROR(IF(ROUND(G154, 2) &lt;&gt; ROUND(VLOOKUP("C"&amp;C154,C:G, 5, FALSE), 2), "VALOR AUXILIAR DIVERGENTE", "OK"), "NÃO ENCONTRADO")</f>
        <v>OK</v>
      </c>
    </row>
    <row r="155" spans="1:9" ht="12.75">
      <c r="A155" s="38" t="s">
        <v>150</v>
      </c>
      <c r="B155" s="38" t="s">
        <v>146</v>
      </c>
      <c r="C155" s="38" t="s">
        <v>284</v>
      </c>
      <c r="D155" s="40" t="s">
        <v>285</v>
      </c>
      <c r="E155" s="38" t="s">
        <v>22</v>
      </c>
      <c r="F155" s="38" t="s">
        <v>392</v>
      </c>
      <c r="G155" s="42">
        <v>36.99</v>
      </c>
      <c r="H155" s="45">
        <f t="shared" si="19"/>
        <v>2.2200000000000002</v>
      </c>
      <c r="I155" s="46" t="str">
        <f>IFERROR(IF(ROUND(G155, 2) &lt;&gt; ROUND(VLOOKUP("C"&amp;C155,C:G, 5, FALSE), 2), "VALOR AUXILIAR DIVERGENTE", "OK"), "NÃO ENCONTRADO")</f>
        <v>OK</v>
      </c>
    </row>
    <row r="156" spans="1:9" ht="12.75">
      <c r="A156" s="38" t="s">
        <v>150</v>
      </c>
      <c r="B156" s="38" t="s">
        <v>146</v>
      </c>
      <c r="C156" s="38" t="s">
        <v>287</v>
      </c>
      <c r="D156" s="40" t="s">
        <v>288</v>
      </c>
      <c r="E156" s="38" t="s">
        <v>22</v>
      </c>
      <c r="F156" s="38" t="s">
        <v>393</v>
      </c>
      <c r="G156" s="42">
        <v>34.64</v>
      </c>
      <c r="H156" s="45">
        <f t="shared" si="19"/>
        <v>0.57999999999999996</v>
      </c>
      <c r="I156" s="46" t="str">
        <f>IFERROR(IF(ROUND(G156, 2) &lt;&gt; ROUND(VLOOKUP("C"&amp;C156,C:G, 5, FALSE), 2), "VALOR AUXILIAR DIVERGENTE", "OK"), "NÃO ENCONTRADO")</f>
        <v>OK</v>
      </c>
    </row>
    <row r="157" spans="1:9" ht="12.75">
      <c r="A157" s="49" t="s">
        <v>38</v>
      </c>
      <c r="B157" s="49" t="s">
        <v>38</v>
      </c>
      <c r="C157" s="49" t="s">
        <v>38</v>
      </c>
      <c r="D157" s="51" t="s">
        <v>38</v>
      </c>
      <c r="E157" s="49" t="s">
        <v>38</v>
      </c>
      <c r="F157" s="49" t="s">
        <v>38</v>
      </c>
      <c r="G157" s="52" t="s">
        <v>38</v>
      </c>
      <c r="H157" s="52" t="s">
        <v>38</v>
      </c>
      <c r="I157" s="53" t="s">
        <v>38</v>
      </c>
    </row>
    <row r="158" spans="1:9" ht="25.5">
      <c r="A158" s="16" t="s">
        <v>394</v>
      </c>
      <c r="B158" s="16" t="s">
        <v>146</v>
      </c>
      <c r="C158" s="16" t="s">
        <v>395</v>
      </c>
      <c r="D158" s="18" t="s">
        <v>396</v>
      </c>
      <c r="E158" s="16" t="s">
        <v>137</v>
      </c>
      <c r="F158" s="16" t="s">
        <v>397</v>
      </c>
      <c r="G158" s="24">
        <f>SUM(H159:H161)</f>
        <v>21.970000000000002</v>
      </c>
      <c r="H158" s="24">
        <f>TRUNC(G158 * VALUE(SUBSTITUTE(F158,"QTD: ","")), 2)</f>
        <v>318.33999999999997</v>
      </c>
      <c r="I158" s="36" t="str">
        <f>IF(ROUND(ABS(G158-Orçamento!G41),2)&lt;0.01,"OK","DIVERGENTE")</f>
        <v>OK</v>
      </c>
    </row>
    <row r="159" spans="1:9" ht="12.75">
      <c r="A159" s="38" t="s">
        <v>150</v>
      </c>
      <c r="B159" s="38" t="s">
        <v>146</v>
      </c>
      <c r="C159" s="38" t="s">
        <v>282</v>
      </c>
      <c r="D159" s="40" t="s">
        <v>283</v>
      </c>
      <c r="E159" s="38" t="s">
        <v>137</v>
      </c>
      <c r="F159" s="38" t="s">
        <v>31</v>
      </c>
      <c r="G159" s="42">
        <v>7.78</v>
      </c>
      <c r="H159" s="45">
        <f t="shared" ref="H159:H161" si="20">TRUNC(F159*G159,2)</f>
        <v>7.78</v>
      </c>
      <c r="I159" s="46" t="str">
        <f>IFERROR(IF(ROUND(G159, 2) &lt;&gt; ROUND(VLOOKUP("C"&amp;C159,C:G, 5, FALSE), 2), "VALOR AUXILIAR DIVERGENTE", "OK"), "NÃO ENCONTRADO")</f>
        <v>OK</v>
      </c>
    </row>
    <row r="160" spans="1:9" ht="12.75">
      <c r="A160" s="38" t="s">
        <v>150</v>
      </c>
      <c r="B160" s="38" t="s">
        <v>146</v>
      </c>
      <c r="C160" s="38" t="s">
        <v>284</v>
      </c>
      <c r="D160" s="40" t="s">
        <v>285</v>
      </c>
      <c r="E160" s="38" t="s">
        <v>22</v>
      </c>
      <c r="F160" s="38" t="s">
        <v>400</v>
      </c>
      <c r="G160" s="42">
        <v>36.99</v>
      </c>
      <c r="H160" s="45">
        <f t="shared" si="20"/>
        <v>11.25</v>
      </c>
      <c r="I160" s="46" t="str">
        <f>IFERROR(IF(ROUND(G160, 2) &lt;&gt; ROUND(VLOOKUP("C"&amp;C160,C:G, 5, FALSE), 2), "VALOR AUXILIAR DIVERGENTE", "OK"), "NÃO ENCONTRADO")</f>
        <v>OK</v>
      </c>
    </row>
    <row r="161" spans="1:9" ht="12.75">
      <c r="A161" s="38" t="s">
        <v>150</v>
      </c>
      <c r="B161" s="38" t="s">
        <v>146</v>
      </c>
      <c r="C161" s="38" t="s">
        <v>287</v>
      </c>
      <c r="D161" s="40" t="s">
        <v>288</v>
      </c>
      <c r="E161" s="38" t="s">
        <v>22</v>
      </c>
      <c r="F161" s="38" t="s">
        <v>401</v>
      </c>
      <c r="G161" s="42">
        <v>34.64</v>
      </c>
      <c r="H161" s="45">
        <f t="shared" si="20"/>
        <v>2.94</v>
      </c>
      <c r="I161" s="46" t="str">
        <f>IFERROR(IF(ROUND(G161, 2) &lt;&gt; ROUND(VLOOKUP("C"&amp;C161,C:G, 5, FALSE), 2), "VALOR AUXILIAR DIVERGENTE", "OK"), "NÃO ENCONTRADO")</f>
        <v>OK</v>
      </c>
    </row>
    <row r="162" spans="1:9" ht="12.75">
      <c r="A162" s="49" t="s">
        <v>38</v>
      </c>
      <c r="B162" s="49" t="s">
        <v>38</v>
      </c>
      <c r="C162" s="49" t="s">
        <v>38</v>
      </c>
      <c r="D162" s="51" t="s">
        <v>38</v>
      </c>
      <c r="E162" s="49" t="s">
        <v>38</v>
      </c>
      <c r="F162" s="49" t="s">
        <v>38</v>
      </c>
      <c r="G162" s="52" t="s">
        <v>38</v>
      </c>
      <c r="H162" s="52" t="s">
        <v>38</v>
      </c>
      <c r="I162" s="53" t="s">
        <v>38</v>
      </c>
    </row>
    <row r="163" spans="1:9" ht="25.5">
      <c r="A163" s="16" t="s">
        <v>402</v>
      </c>
      <c r="B163" s="16" t="s">
        <v>146</v>
      </c>
      <c r="C163" s="16" t="s">
        <v>403</v>
      </c>
      <c r="D163" s="18" t="s">
        <v>404</v>
      </c>
      <c r="E163" s="16" t="s">
        <v>137</v>
      </c>
      <c r="F163" s="16" t="s">
        <v>405</v>
      </c>
      <c r="G163" s="24">
        <f>SUM(H164:H166)</f>
        <v>11.09</v>
      </c>
      <c r="H163" s="24">
        <f>TRUNC(G163 * VALUE(SUBSTITUTE(F163,"QTD: ","")), 2)</f>
        <v>131.19</v>
      </c>
      <c r="I163" s="36" t="str">
        <f>IF(ROUND(ABS(G163-Orçamento!G42),2)&lt;0.01,"OK","DIVERGENTE")</f>
        <v>OK</v>
      </c>
    </row>
    <row r="164" spans="1:9" ht="12.75">
      <c r="A164" s="38" t="s">
        <v>150</v>
      </c>
      <c r="B164" s="38" t="s">
        <v>146</v>
      </c>
      <c r="C164" s="38" t="s">
        <v>282</v>
      </c>
      <c r="D164" s="40" t="s">
        <v>283</v>
      </c>
      <c r="E164" s="38" t="s">
        <v>137</v>
      </c>
      <c r="F164" s="38" t="s">
        <v>31</v>
      </c>
      <c r="G164" s="42">
        <v>7.78</v>
      </c>
      <c r="H164" s="45">
        <f t="shared" ref="H164:H166" si="21">TRUNC(F164*G164,2)</f>
        <v>7.78</v>
      </c>
      <c r="I164" s="46" t="str">
        <f>IFERROR(IF(ROUND(G164, 2) &lt;&gt; ROUND(VLOOKUP("C"&amp;C164,C:G, 5, FALSE), 2), "VALOR AUXILIAR DIVERGENTE", "OK"), "NÃO ENCONTRADO")</f>
        <v>OK</v>
      </c>
    </row>
    <row r="165" spans="1:9" ht="12.75">
      <c r="A165" s="38" t="s">
        <v>150</v>
      </c>
      <c r="B165" s="38" t="s">
        <v>146</v>
      </c>
      <c r="C165" s="38" t="s">
        <v>284</v>
      </c>
      <c r="D165" s="40" t="s">
        <v>285</v>
      </c>
      <c r="E165" s="38" t="s">
        <v>22</v>
      </c>
      <c r="F165" s="38" t="s">
        <v>406</v>
      </c>
      <c r="G165" s="42">
        <v>36.99</v>
      </c>
      <c r="H165" s="45">
        <f t="shared" si="21"/>
        <v>2.63</v>
      </c>
      <c r="I165" s="46" t="str">
        <f>IFERROR(IF(ROUND(G165, 2) &lt;&gt; ROUND(VLOOKUP("C"&amp;C165,C:G, 5, FALSE), 2), "VALOR AUXILIAR DIVERGENTE", "OK"), "NÃO ENCONTRADO")</f>
        <v>OK</v>
      </c>
    </row>
    <row r="166" spans="1:9" ht="12.75">
      <c r="A166" s="38" t="s">
        <v>150</v>
      </c>
      <c r="B166" s="38" t="s">
        <v>146</v>
      </c>
      <c r="C166" s="38" t="s">
        <v>287</v>
      </c>
      <c r="D166" s="40" t="s">
        <v>288</v>
      </c>
      <c r="E166" s="38" t="s">
        <v>22</v>
      </c>
      <c r="F166" s="38" t="s">
        <v>407</v>
      </c>
      <c r="G166" s="42">
        <v>34.64</v>
      </c>
      <c r="H166" s="45">
        <f t="shared" si="21"/>
        <v>0.68</v>
      </c>
      <c r="I166" s="46" t="str">
        <f>IFERROR(IF(ROUND(G166, 2) &lt;&gt; ROUND(VLOOKUP("C"&amp;C166,C:G, 5, FALSE), 2), "VALOR AUXILIAR DIVERGENTE", "OK"), "NÃO ENCONTRADO")</f>
        <v>OK</v>
      </c>
    </row>
    <row r="167" spans="1:9" ht="12.75">
      <c r="A167" s="49" t="s">
        <v>38</v>
      </c>
      <c r="B167" s="49" t="s">
        <v>38</v>
      </c>
      <c r="C167" s="49" t="s">
        <v>38</v>
      </c>
      <c r="D167" s="51" t="s">
        <v>38</v>
      </c>
      <c r="E167" s="49" t="s">
        <v>38</v>
      </c>
      <c r="F167" s="49" t="s">
        <v>38</v>
      </c>
      <c r="G167" s="52" t="s">
        <v>38</v>
      </c>
      <c r="H167" s="52" t="s">
        <v>38</v>
      </c>
      <c r="I167" s="53" t="s">
        <v>38</v>
      </c>
    </row>
    <row r="168" spans="1:9" ht="25.5">
      <c r="A168" s="16" t="s">
        <v>408</v>
      </c>
      <c r="B168" s="16" t="s">
        <v>146</v>
      </c>
      <c r="C168" s="16" t="s">
        <v>409</v>
      </c>
      <c r="D168" s="18" t="s">
        <v>410</v>
      </c>
      <c r="E168" s="16" t="s">
        <v>160</v>
      </c>
      <c r="F168" s="16" t="s">
        <v>411</v>
      </c>
      <c r="G168" s="24">
        <f>SUM(H169:H171)</f>
        <v>1730.1399999999999</v>
      </c>
      <c r="H168" s="24">
        <f>TRUNC(G168 * VALUE(SUBSTITUTE(F168,"QTD: ","")), 2)</f>
        <v>294.12</v>
      </c>
      <c r="I168" s="36" t="str">
        <f>IF(ROUND(ABS(G168-Orçamento!G43),2)&lt;0.01,"OK","DIVERGENTE")</f>
        <v>OK</v>
      </c>
    </row>
    <row r="169" spans="1:9" ht="38.25">
      <c r="A169" s="38" t="s">
        <v>150</v>
      </c>
      <c r="B169" s="38" t="s">
        <v>146</v>
      </c>
      <c r="C169" s="38" t="s">
        <v>412</v>
      </c>
      <c r="D169" s="40" t="s">
        <v>413</v>
      </c>
      <c r="E169" s="38" t="s">
        <v>160</v>
      </c>
      <c r="F169" s="38" t="s">
        <v>414</v>
      </c>
      <c r="G169" s="42">
        <v>626.35</v>
      </c>
      <c r="H169" s="45">
        <f t="shared" ref="H169:H171" si="22">TRUNC(F169*G169,2)</f>
        <v>749.6</v>
      </c>
      <c r="I169" s="46" t="str">
        <f>IFERROR(IF(ROUND(G169, 2) &lt;&gt; ROUND(VLOOKUP("C"&amp;C169,C:G, 5, FALSE), 2), "VALOR AUXILIAR DIVERGENTE", "OK"), "NÃO ENCONTRADO")</f>
        <v>OK</v>
      </c>
    </row>
    <row r="170" spans="1:9" ht="12.75">
      <c r="A170" s="38" t="s">
        <v>150</v>
      </c>
      <c r="B170" s="38" t="s">
        <v>146</v>
      </c>
      <c r="C170" s="38" t="s">
        <v>151</v>
      </c>
      <c r="D170" s="40" t="s">
        <v>152</v>
      </c>
      <c r="E170" s="38" t="s">
        <v>22</v>
      </c>
      <c r="F170" s="38" t="s">
        <v>415</v>
      </c>
      <c r="G170" s="42">
        <v>32.18</v>
      </c>
      <c r="H170" s="45">
        <f t="shared" si="22"/>
        <v>385.46</v>
      </c>
      <c r="I170" s="46" t="str">
        <f>IFERROR(IF(ROUND(G170, 2) &lt;&gt; ROUND(VLOOKUP("C"&amp;C170,C:G, 5, FALSE), 2), "VALOR AUXILIAR DIVERGENTE", "OK"), "NÃO ENCONTRADO")</f>
        <v>OK</v>
      </c>
    </row>
    <row r="171" spans="1:9" ht="12.75">
      <c r="A171" s="38" t="s">
        <v>150</v>
      </c>
      <c r="B171" s="38" t="s">
        <v>146</v>
      </c>
      <c r="C171" s="38" t="s">
        <v>190</v>
      </c>
      <c r="D171" s="40" t="s">
        <v>191</v>
      </c>
      <c r="E171" s="38" t="s">
        <v>22</v>
      </c>
      <c r="F171" s="38" t="s">
        <v>416</v>
      </c>
      <c r="G171" s="42">
        <v>37.26</v>
      </c>
      <c r="H171" s="45">
        <f t="shared" si="22"/>
        <v>595.08000000000004</v>
      </c>
      <c r="I171" s="46" t="str">
        <f>IFERROR(IF(ROUND(G171, 2) &lt;&gt; ROUND(VLOOKUP("C"&amp;C171,C:G, 5, FALSE), 2), "VALOR AUXILIAR DIVERGENTE", "OK"), "NÃO ENCONTRADO")</f>
        <v>OK</v>
      </c>
    </row>
    <row r="172" spans="1:9" ht="12.75">
      <c r="A172" s="49" t="s">
        <v>38</v>
      </c>
      <c r="B172" s="49" t="s">
        <v>38</v>
      </c>
      <c r="C172" s="49" t="s">
        <v>38</v>
      </c>
      <c r="D172" s="51" t="s">
        <v>38</v>
      </c>
      <c r="E172" s="49" t="s">
        <v>38</v>
      </c>
      <c r="F172" s="49" t="s">
        <v>38</v>
      </c>
      <c r="G172" s="52" t="s">
        <v>38</v>
      </c>
      <c r="H172" s="52" t="s">
        <v>38</v>
      </c>
      <c r="I172" s="53" t="s">
        <v>38</v>
      </c>
    </row>
    <row r="173" spans="1:9" ht="25.5">
      <c r="A173" s="16" t="s">
        <v>418</v>
      </c>
      <c r="B173" s="16" t="s">
        <v>146</v>
      </c>
      <c r="C173" s="16" t="s">
        <v>419</v>
      </c>
      <c r="D173" s="18" t="s">
        <v>420</v>
      </c>
      <c r="E173" s="16" t="s">
        <v>160</v>
      </c>
      <c r="F173" s="16" t="s">
        <v>421</v>
      </c>
      <c r="G173" s="24">
        <f>SUM(H174:H176)</f>
        <v>1135.96</v>
      </c>
      <c r="H173" s="24">
        <f>TRUNC(G173 * VALUE(SUBSTITUTE(F173,"QTD: ","")), 2)</f>
        <v>306.7</v>
      </c>
      <c r="I173" s="36" t="str">
        <f>IF(ROUND(ABS(G173-Orçamento!G44),2)&lt;0.01,"OK","DIVERGENTE")</f>
        <v>OK</v>
      </c>
    </row>
    <row r="174" spans="1:9" ht="38.25">
      <c r="A174" s="38" t="s">
        <v>150</v>
      </c>
      <c r="B174" s="38" t="s">
        <v>146</v>
      </c>
      <c r="C174" s="38" t="s">
        <v>412</v>
      </c>
      <c r="D174" s="40" t="s">
        <v>413</v>
      </c>
      <c r="E174" s="38" t="s">
        <v>160</v>
      </c>
      <c r="F174" s="38" t="s">
        <v>414</v>
      </c>
      <c r="G174" s="42">
        <v>626.35</v>
      </c>
      <c r="H174" s="45">
        <f t="shared" ref="H174:H176" si="23">TRUNC(F174*G174,2)</f>
        <v>749.6</v>
      </c>
      <c r="I174" s="46" t="str">
        <f>IFERROR(IF(ROUND(G174, 2) &lt;&gt; ROUND(VLOOKUP("C"&amp;C174,C:G, 5, FALSE), 2), "VALOR AUXILIAR DIVERGENTE", "OK"), "NÃO ENCONTRADO")</f>
        <v>OK</v>
      </c>
    </row>
    <row r="175" spans="1:9" ht="12.75">
      <c r="A175" s="38" t="s">
        <v>150</v>
      </c>
      <c r="B175" s="38" t="s">
        <v>146</v>
      </c>
      <c r="C175" s="38" t="s">
        <v>151</v>
      </c>
      <c r="D175" s="40" t="s">
        <v>152</v>
      </c>
      <c r="E175" s="38" t="s">
        <v>22</v>
      </c>
      <c r="F175" s="38" t="s">
        <v>423</v>
      </c>
      <c r="G175" s="42">
        <v>32.18</v>
      </c>
      <c r="H175" s="45">
        <f t="shared" si="23"/>
        <v>151.88</v>
      </c>
      <c r="I175" s="46" t="str">
        <f>IFERROR(IF(ROUND(G175, 2) &lt;&gt; ROUND(VLOOKUP("C"&amp;C175,C:G, 5, FALSE), 2), "VALOR AUXILIAR DIVERGENTE", "OK"), "NÃO ENCONTRADO")</f>
        <v>OK</v>
      </c>
    </row>
    <row r="176" spans="1:9" ht="12.75">
      <c r="A176" s="38" t="s">
        <v>150</v>
      </c>
      <c r="B176" s="38" t="s">
        <v>146</v>
      </c>
      <c r="C176" s="38" t="s">
        <v>190</v>
      </c>
      <c r="D176" s="40" t="s">
        <v>191</v>
      </c>
      <c r="E176" s="38" t="s">
        <v>22</v>
      </c>
      <c r="F176" s="38" t="s">
        <v>424</v>
      </c>
      <c r="G176" s="42">
        <v>37.26</v>
      </c>
      <c r="H176" s="45">
        <f t="shared" si="23"/>
        <v>234.48</v>
      </c>
      <c r="I176" s="46" t="str">
        <f>IFERROR(IF(ROUND(G176, 2) &lt;&gt; ROUND(VLOOKUP("C"&amp;C176,C:G, 5, FALSE), 2), "VALOR AUXILIAR DIVERGENTE", "OK"), "NÃO ENCONTRADO")</f>
        <v>OK</v>
      </c>
    </row>
    <row r="177" spans="1:9" ht="12.75">
      <c r="A177" s="49" t="s">
        <v>38</v>
      </c>
      <c r="B177" s="49" t="s">
        <v>38</v>
      </c>
      <c r="C177" s="49" t="s">
        <v>38</v>
      </c>
      <c r="D177" s="51" t="s">
        <v>38</v>
      </c>
      <c r="E177" s="49" t="s">
        <v>38</v>
      </c>
      <c r="F177" s="49" t="s">
        <v>38</v>
      </c>
      <c r="G177" s="52" t="s">
        <v>38</v>
      </c>
      <c r="H177" s="52" t="s">
        <v>38</v>
      </c>
      <c r="I177" s="53" t="s">
        <v>38</v>
      </c>
    </row>
    <row r="178" spans="1:9" ht="25.5">
      <c r="A178" s="16" t="s">
        <v>425</v>
      </c>
      <c r="B178" s="16" t="s">
        <v>146</v>
      </c>
      <c r="C178" s="16" t="s">
        <v>426</v>
      </c>
      <c r="D178" s="18" t="s">
        <v>427</v>
      </c>
      <c r="E178" s="16" t="s">
        <v>160</v>
      </c>
      <c r="F178" s="16" t="s">
        <v>428</v>
      </c>
      <c r="G178" s="24">
        <f>SUM(H179:H181)</f>
        <v>1206.04</v>
      </c>
      <c r="H178" s="24">
        <f>TRUNC(G178 * VALUE(SUBSTITUTE(F178,"QTD: ","")), 2)</f>
        <v>156.78</v>
      </c>
      <c r="I178" s="36" t="str">
        <f>IF(ROUND(ABS(G178-Orçamento!G45),2)&lt;0.01,"OK","DIVERGENTE")</f>
        <v>OK</v>
      </c>
    </row>
    <row r="179" spans="1:9" ht="38.25">
      <c r="A179" s="38" t="s">
        <v>150</v>
      </c>
      <c r="B179" s="38" t="s">
        <v>146</v>
      </c>
      <c r="C179" s="38" t="s">
        <v>412</v>
      </c>
      <c r="D179" s="40" t="s">
        <v>413</v>
      </c>
      <c r="E179" s="38" t="s">
        <v>160</v>
      </c>
      <c r="F179" s="38" t="s">
        <v>414</v>
      </c>
      <c r="G179" s="42">
        <v>626.35</v>
      </c>
      <c r="H179" s="45">
        <f t="shared" ref="H179:H181" si="24">TRUNC(F179*G179,2)</f>
        <v>749.6</v>
      </c>
      <c r="I179" s="46" t="str">
        <f>IFERROR(IF(ROUND(G179, 2) &lt;&gt; ROUND(VLOOKUP("C"&amp;C179,C:G, 5, FALSE), 2), "VALOR AUXILIAR DIVERGENTE", "OK"), "NÃO ENCONTRADO")</f>
        <v>OK</v>
      </c>
    </row>
    <row r="180" spans="1:9" ht="12.75">
      <c r="A180" s="38" t="s">
        <v>150</v>
      </c>
      <c r="B180" s="38" t="s">
        <v>146</v>
      </c>
      <c r="C180" s="38" t="s">
        <v>151</v>
      </c>
      <c r="D180" s="40" t="s">
        <v>152</v>
      </c>
      <c r="E180" s="38" t="s">
        <v>22</v>
      </c>
      <c r="F180" s="38" t="s">
        <v>429</v>
      </c>
      <c r="G180" s="42">
        <v>32.18</v>
      </c>
      <c r="H180" s="45">
        <f t="shared" si="24"/>
        <v>179.43</v>
      </c>
      <c r="I180" s="46" t="str">
        <f>IFERROR(IF(ROUND(G180, 2) &lt;&gt; ROUND(VLOOKUP("C"&amp;C180,C:G, 5, FALSE), 2), "VALOR AUXILIAR DIVERGENTE", "OK"), "NÃO ENCONTRADO")</f>
        <v>OK</v>
      </c>
    </row>
    <row r="181" spans="1:9" ht="12.75">
      <c r="A181" s="38" t="s">
        <v>150</v>
      </c>
      <c r="B181" s="38" t="s">
        <v>146</v>
      </c>
      <c r="C181" s="38" t="s">
        <v>190</v>
      </c>
      <c r="D181" s="40" t="s">
        <v>191</v>
      </c>
      <c r="E181" s="38" t="s">
        <v>22</v>
      </c>
      <c r="F181" s="38" t="s">
        <v>430</v>
      </c>
      <c r="G181" s="42">
        <v>37.26</v>
      </c>
      <c r="H181" s="45">
        <f t="shared" si="24"/>
        <v>277.01</v>
      </c>
      <c r="I181" s="46" t="str">
        <f>IFERROR(IF(ROUND(G181, 2) &lt;&gt; ROUND(VLOOKUP("C"&amp;C181,C:G, 5, FALSE), 2), "VALOR AUXILIAR DIVERGENTE", "OK"), "NÃO ENCONTRADO")</f>
        <v>OK</v>
      </c>
    </row>
    <row r="182" spans="1:9" ht="12.75">
      <c r="A182" s="49" t="s">
        <v>38</v>
      </c>
      <c r="B182" s="49" t="s">
        <v>38</v>
      </c>
      <c r="C182" s="49" t="s">
        <v>38</v>
      </c>
      <c r="D182" s="51" t="s">
        <v>38</v>
      </c>
      <c r="E182" s="49" t="s">
        <v>38</v>
      </c>
      <c r="F182" s="49" t="s">
        <v>38</v>
      </c>
      <c r="G182" s="52" t="s">
        <v>38</v>
      </c>
      <c r="H182" s="52" t="s">
        <v>38</v>
      </c>
      <c r="I182" s="53" t="s">
        <v>38</v>
      </c>
    </row>
    <row r="183" spans="1:9" ht="38.25">
      <c r="A183" s="16" t="s">
        <v>431</v>
      </c>
      <c r="B183" s="16" t="s">
        <v>146</v>
      </c>
      <c r="C183" s="16" t="s">
        <v>432</v>
      </c>
      <c r="D183" s="18" t="s">
        <v>433</v>
      </c>
      <c r="E183" s="16" t="s">
        <v>13</v>
      </c>
      <c r="F183" s="16" t="s">
        <v>434</v>
      </c>
      <c r="G183" s="24">
        <f>SUM(H184:H189)</f>
        <v>69.900000000000006</v>
      </c>
      <c r="H183" s="24">
        <f>TRUNC(G183 * VALUE(SUBSTITUTE(F183,"QTD: ","")), 2)</f>
        <v>1241.42</v>
      </c>
      <c r="I183" s="36" t="str">
        <f>IF(ROUND(ABS(G183-Orçamento!G46),2)&lt;0.01,"OK","DIVERGENTE")</f>
        <v>OK</v>
      </c>
    </row>
    <row r="184" spans="1:9" ht="25.5">
      <c r="A184" s="38" t="s">
        <v>150</v>
      </c>
      <c r="B184" s="38" t="s">
        <v>146</v>
      </c>
      <c r="C184" s="38" t="s">
        <v>435</v>
      </c>
      <c r="D184" s="40" t="s">
        <v>436</v>
      </c>
      <c r="E184" s="38" t="s">
        <v>13</v>
      </c>
      <c r="F184" s="38" t="s">
        <v>437</v>
      </c>
      <c r="G184" s="42">
        <v>44.25</v>
      </c>
      <c r="H184" s="45">
        <f t="shared" ref="H184:H189" si="25">TRUNC(F184*G184,2)</f>
        <v>25.53</v>
      </c>
      <c r="I184" s="46" t="str">
        <f>IFERROR(IF(ROUND(G184, 2) &lt;&gt; ROUND(VLOOKUP("C"&amp;C184,C:G, 5, FALSE), 2), "VALOR AUXILIAR DIVERGENTE", "OK"), "NÃO ENCONTRADO")</f>
        <v>OK</v>
      </c>
    </row>
    <row r="185" spans="1:9" ht="12.75">
      <c r="A185" s="38" t="s">
        <v>150</v>
      </c>
      <c r="B185" s="38" t="s">
        <v>146</v>
      </c>
      <c r="C185" s="38" t="s">
        <v>252</v>
      </c>
      <c r="D185" s="40" t="s">
        <v>253</v>
      </c>
      <c r="E185" s="38" t="s">
        <v>22</v>
      </c>
      <c r="F185" s="38" t="s">
        <v>438</v>
      </c>
      <c r="G185" s="42">
        <v>36.53</v>
      </c>
      <c r="H185" s="45">
        <f t="shared" si="25"/>
        <v>25.09</v>
      </c>
      <c r="I185" s="46" t="str">
        <f>IFERROR(IF(ROUND(G185, 2) &lt;&gt; ROUND(VLOOKUP("C"&amp;C185,C:G, 5, FALSE), 2), "VALOR AUXILIAR DIVERGENTE", "OK"), "NÃO ENCONTRADO")</f>
        <v>OK</v>
      </c>
    </row>
    <row r="186" spans="1:9" ht="12.75">
      <c r="A186" s="38" t="s">
        <v>150</v>
      </c>
      <c r="B186" s="38" t="s">
        <v>146</v>
      </c>
      <c r="C186" s="38" t="s">
        <v>256</v>
      </c>
      <c r="D186" s="40" t="s">
        <v>257</v>
      </c>
      <c r="E186" s="38" t="s">
        <v>22</v>
      </c>
      <c r="F186" s="38" t="s">
        <v>439</v>
      </c>
      <c r="G186" s="42">
        <v>34.270000000000003</v>
      </c>
      <c r="H186" s="45">
        <f t="shared" si="25"/>
        <v>4.3099999999999996</v>
      </c>
      <c r="I186" s="46" t="str">
        <f>IFERROR(IF(ROUND(G186, 2) &lt;&gt; ROUND(VLOOKUP("C"&amp;C186,C:G, 5, FALSE), 2), "VALOR AUXILIAR DIVERGENTE", "OK"), "NÃO ENCONTRADO")</f>
        <v>OK</v>
      </c>
    </row>
    <row r="187" spans="1:9" ht="25.5">
      <c r="A187" s="38" t="s">
        <v>19</v>
      </c>
      <c r="B187" s="38" t="s">
        <v>146</v>
      </c>
      <c r="C187" s="38" t="s">
        <v>440</v>
      </c>
      <c r="D187" s="40" t="s">
        <v>441</v>
      </c>
      <c r="E187" s="38" t="s">
        <v>35</v>
      </c>
      <c r="F187" s="38" t="s">
        <v>442</v>
      </c>
      <c r="G187" s="42">
        <v>133.03</v>
      </c>
      <c r="H187" s="45">
        <f t="shared" si="25"/>
        <v>5.05</v>
      </c>
      <c r="I187" s="46"/>
    </row>
    <row r="188" spans="1:9" ht="38.25">
      <c r="A188" s="38" t="s">
        <v>19</v>
      </c>
      <c r="B188" s="38" t="s">
        <v>146</v>
      </c>
      <c r="C188" s="38" t="s">
        <v>443</v>
      </c>
      <c r="D188" s="40" t="s">
        <v>444</v>
      </c>
      <c r="E188" s="38" t="s">
        <v>445</v>
      </c>
      <c r="F188" s="38" t="s">
        <v>446</v>
      </c>
      <c r="G188" s="42">
        <v>24.85</v>
      </c>
      <c r="H188" s="45">
        <f t="shared" si="25"/>
        <v>9.86</v>
      </c>
      <c r="I188" s="46"/>
    </row>
    <row r="189" spans="1:9" ht="25.5">
      <c r="A189" s="38" t="s">
        <v>19</v>
      </c>
      <c r="B189" s="38" t="s">
        <v>146</v>
      </c>
      <c r="C189" s="38" t="s">
        <v>274</v>
      </c>
      <c r="D189" s="40" t="s">
        <v>275</v>
      </c>
      <c r="E189" s="38" t="s">
        <v>276</v>
      </c>
      <c r="F189" s="38" t="s">
        <v>106</v>
      </c>
      <c r="G189" s="42">
        <v>6.66</v>
      </c>
      <c r="H189" s="45">
        <f t="shared" si="25"/>
        <v>0.06</v>
      </c>
      <c r="I189" s="46"/>
    </row>
    <row r="190" spans="1:9" ht="12.75">
      <c r="A190" s="49" t="s">
        <v>38</v>
      </c>
      <c r="B190" s="49" t="s">
        <v>38</v>
      </c>
      <c r="C190" s="49" t="s">
        <v>38</v>
      </c>
      <c r="D190" s="51" t="s">
        <v>38</v>
      </c>
      <c r="E190" s="49" t="s">
        <v>38</v>
      </c>
      <c r="F190" s="49" t="s">
        <v>38</v>
      </c>
      <c r="G190" s="52" t="s">
        <v>38</v>
      </c>
      <c r="H190" s="52" t="s">
        <v>38</v>
      </c>
      <c r="I190" s="53" t="s">
        <v>38</v>
      </c>
    </row>
    <row r="191" spans="1:9" ht="38.25">
      <c r="A191" s="16" t="s">
        <v>447</v>
      </c>
      <c r="B191" s="16" t="s">
        <v>146</v>
      </c>
      <c r="C191" s="16" t="s">
        <v>448</v>
      </c>
      <c r="D191" s="18" t="s">
        <v>449</v>
      </c>
      <c r="E191" s="16" t="s">
        <v>137</v>
      </c>
      <c r="F191" s="16" t="s">
        <v>450</v>
      </c>
      <c r="G191" s="24">
        <f>SUM(H192:H196)</f>
        <v>10.970000000000002</v>
      </c>
      <c r="H191" s="24">
        <f>TRUNC(G191 * VALUE(SUBSTITUTE(F191,"QTD: ","")), 2)</f>
        <v>1453.74</v>
      </c>
      <c r="I191" s="36" t="str">
        <f>IF(ROUND(ABS(G191-Orçamento!G47),2)&lt;0.01,"OK","DIVERGENTE")</f>
        <v>OK</v>
      </c>
    </row>
    <row r="192" spans="1:9" ht="12.75">
      <c r="A192" s="38" t="s">
        <v>150</v>
      </c>
      <c r="B192" s="38" t="s">
        <v>146</v>
      </c>
      <c r="C192" s="38" t="s">
        <v>451</v>
      </c>
      <c r="D192" s="40" t="s">
        <v>452</v>
      </c>
      <c r="E192" s="38" t="s">
        <v>137</v>
      </c>
      <c r="F192" s="38" t="s">
        <v>31</v>
      </c>
      <c r="G192" s="42">
        <v>8.56</v>
      </c>
      <c r="H192" s="45">
        <f t="shared" ref="H192:H196" si="26">TRUNC(F192*G192,2)</f>
        <v>8.56</v>
      </c>
      <c r="I192" s="46" t="str">
        <f>IFERROR(IF(ROUND(G192, 2) &lt;&gt; ROUND(VLOOKUP("C"&amp;C192,C:G, 5, FALSE), 2), "VALOR AUXILIAR DIVERGENTE", "OK"), "NÃO ENCONTRADO")</f>
        <v>OK</v>
      </c>
    </row>
    <row r="193" spans="1:9" ht="12.75">
      <c r="A193" s="38" t="s">
        <v>150</v>
      </c>
      <c r="B193" s="38" t="s">
        <v>146</v>
      </c>
      <c r="C193" s="38" t="s">
        <v>284</v>
      </c>
      <c r="D193" s="40" t="s">
        <v>285</v>
      </c>
      <c r="E193" s="38" t="s">
        <v>22</v>
      </c>
      <c r="F193" s="38" t="s">
        <v>453</v>
      </c>
      <c r="G193" s="42">
        <v>36.99</v>
      </c>
      <c r="H193" s="45">
        <f t="shared" si="26"/>
        <v>1.49</v>
      </c>
      <c r="I193" s="46" t="str">
        <f>IFERROR(IF(ROUND(G193, 2) &lt;&gt; ROUND(VLOOKUP("C"&amp;C193,C:G, 5, FALSE), 2), "VALOR AUXILIAR DIVERGENTE", "OK"), "NÃO ENCONTRADO")</f>
        <v>OK</v>
      </c>
    </row>
    <row r="194" spans="1:9" ht="12.75">
      <c r="A194" s="38" t="s">
        <v>150</v>
      </c>
      <c r="B194" s="38" t="s">
        <v>146</v>
      </c>
      <c r="C194" s="38" t="s">
        <v>287</v>
      </c>
      <c r="D194" s="40" t="s">
        <v>288</v>
      </c>
      <c r="E194" s="38" t="s">
        <v>22</v>
      </c>
      <c r="F194" s="38" t="s">
        <v>454</v>
      </c>
      <c r="G194" s="42">
        <v>34.64</v>
      </c>
      <c r="H194" s="45">
        <f t="shared" si="26"/>
        <v>0.22</v>
      </c>
      <c r="I194" s="46" t="str">
        <f>IFERROR(IF(ROUND(G194, 2) &lt;&gt; ROUND(VLOOKUP("C"&amp;C194,C:G, 5, FALSE), 2), "VALOR AUXILIAR DIVERGENTE", "OK"), "NÃO ENCONTRADO")</f>
        <v>OK</v>
      </c>
    </row>
    <row r="195" spans="1:9" ht="25.5">
      <c r="A195" s="38" t="s">
        <v>19</v>
      </c>
      <c r="B195" s="38" t="s">
        <v>146</v>
      </c>
      <c r="C195" s="38" t="s">
        <v>291</v>
      </c>
      <c r="D195" s="40" t="s">
        <v>292</v>
      </c>
      <c r="E195" s="38" t="s">
        <v>137</v>
      </c>
      <c r="F195" s="38" t="s">
        <v>293</v>
      </c>
      <c r="G195" s="42">
        <v>21.66</v>
      </c>
      <c r="H195" s="45">
        <f t="shared" si="26"/>
        <v>0.54</v>
      </c>
      <c r="I195" s="46"/>
    </row>
    <row r="196" spans="1:9" ht="38.25">
      <c r="A196" s="38" t="s">
        <v>19</v>
      </c>
      <c r="B196" s="38" t="s">
        <v>146</v>
      </c>
      <c r="C196" s="38" t="s">
        <v>294</v>
      </c>
      <c r="D196" s="40" t="s">
        <v>295</v>
      </c>
      <c r="E196" s="38" t="s">
        <v>296</v>
      </c>
      <c r="F196" s="38" t="s">
        <v>455</v>
      </c>
      <c r="G196" s="42">
        <v>0.22</v>
      </c>
      <c r="H196" s="45">
        <f t="shared" si="26"/>
        <v>0.16</v>
      </c>
      <c r="I196" s="46"/>
    </row>
    <row r="197" spans="1:9" ht="12.75">
      <c r="A197" s="49" t="s">
        <v>38</v>
      </c>
      <c r="B197" s="49" t="s">
        <v>38</v>
      </c>
      <c r="C197" s="49" t="s">
        <v>38</v>
      </c>
      <c r="D197" s="51" t="s">
        <v>38</v>
      </c>
      <c r="E197" s="49" t="s">
        <v>38</v>
      </c>
      <c r="F197" s="49" t="s">
        <v>38</v>
      </c>
      <c r="G197" s="52" t="s">
        <v>38</v>
      </c>
      <c r="H197" s="52" t="s">
        <v>38</v>
      </c>
      <c r="I197" s="53" t="s">
        <v>38</v>
      </c>
    </row>
    <row r="198" spans="1:9" ht="38.25">
      <c r="A198" s="16" t="s">
        <v>456</v>
      </c>
      <c r="B198" s="16" t="s">
        <v>146</v>
      </c>
      <c r="C198" s="16" t="s">
        <v>457</v>
      </c>
      <c r="D198" s="18" t="s">
        <v>458</v>
      </c>
      <c r="E198" s="16" t="s">
        <v>160</v>
      </c>
      <c r="F198" s="16" t="s">
        <v>459</v>
      </c>
      <c r="G198" s="24">
        <f>SUM(H199:H204)</f>
        <v>1077.52</v>
      </c>
      <c r="H198" s="24">
        <f>TRUNC(G198 * VALUE(SUBSTITUTE(F198,"QTD: ","")), 2)</f>
        <v>1702.48</v>
      </c>
      <c r="I198" s="36" t="str">
        <f>IF(ROUND(ABS(G198-Orçamento!G48),2)&lt;0.01,"OK","DIVERGENTE")</f>
        <v>OK</v>
      </c>
    </row>
    <row r="199" spans="1:9" ht="25.5">
      <c r="A199" s="38" t="s">
        <v>150</v>
      </c>
      <c r="B199" s="38" t="s">
        <v>146</v>
      </c>
      <c r="C199" s="38" t="s">
        <v>338</v>
      </c>
      <c r="D199" s="40" t="s">
        <v>339</v>
      </c>
      <c r="E199" s="38" t="s">
        <v>182</v>
      </c>
      <c r="F199" s="38" t="s">
        <v>460</v>
      </c>
      <c r="G199" s="42">
        <v>0.6</v>
      </c>
      <c r="H199" s="45">
        <f t="shared" ref="H199:H204" si="27">TRUNC(F199*G199,2)</f>
        <v>0.14000000000000001</v>
      </c>
      <c r="I199" s="46" t="str">
        <f>IFERROR(IF(ROUND(G199, 2) &lt;&gt; ROUND(VLOOKUP("C"&amp;C199,C:G, 5, FALSE), 2), "VALOR AUXILIAR DIVERGENTE", "OK"), "NÃO ENCONTRADO")</f>
        <v>OK</v>
      </c>
    </row>
    <row r="200" spans="1:9" ht="25.5">
      <c r="A200" s="38" t="s">
        <v>150</v>
      </c>
      <c r="B200" s="38" t="s">
        <v>146</v>
      </c>
      <c r="C200" s="38" t="s">
        <v>341</v>
      </c>
      <c r="D200" s="40" t="s">
        <v>342</v>
      </c>
      <c r="E200" s="38" t="s">
        <v>187</v>
      </c>
      <c r="F200" s="38" t="s">
        <v>461</v>
      </c>
      <c r="G200" s="42">
        <v>1.43</v>
      </c>
      <c r="H200" s="45">
        <f t="shared" si="27"/>
        <v>1.34</v>
      </c>
      <c r="I200" s="46" t="str">
        <f>IFERROR(IF(ROUND(G200, 2) &lt;&gt; ROUND(VLOOKUP("C"&amp;C200,C:G, 5, FALSE), 2), "VALOR AUXILIAR DIVERGENTE", "OK"), "NÃO ENCONTRADO")</f>
        <v>OK</v>
      </c>
    </row>
    <row r="201" spans="1:9" ht="12.75">
      <c r="A201" s="38" t="s">
        <v>150</v>
      </c>
      <c r="B201" s="38" t="s">
        <v>146</v>
      </c>
      <c r="C201" s="38" t="s">
        <v>151</v>
      </c>
      <c r="D201" s="40" t="s">
        <v>152</v>
      </c>
      <c r="E201" s="38" t="s">
        <v>22</v>
      </c>
      <c r="F201" s="38" t="s">
        <v>462</v>
      </c>
      <c r="G201" s="42">
        <v>32.18</v>
      </c>
      <c r="H201" s="45">
        <f t="shared" si="27"/>
        <v>270.52999999999997</v>
      </c>
      <c r="I201" s="46" t="str">
        <f>IFERROR(IF(ROUND(G201, 2) &lt;&gt; ROUND(VLOOKUP("C"&amp;C201,C:G, 5, FALSE), 2), "VALOR AUXILIAR DIVERGENTE", "OK"), "NÃO ENCONTRADO")</f>
        <v>OK</v>
      </c>
    </row>
    <row r="202" spans="1:9" ht="12.75">
      <c r="A202" s="38" t="s">
        <v>150</v>
      </c>
      <c r="B202" s="38" t="s">
        <v>146</v>
      </c>
      <c r="C202" s="38" t="s">
        <v>190</v>
      </c>
      <c r="D202" s="40" t="s">
        <v>191</v>
      </c>
      <c r="E202" s="38" t="s">
        <v>22</v>
      </c>
      <c r="F202" s="38" t="s">
        <v>463</v>
      </c>
      <c r="G202" s="42">
        <v>37.26</v>
      </c>
      <c r="H202" s="45">
        <f t="shared" si="27"/>
        <v>133.05000000000001</v>
      </c>
      <c r="I202" s="46" t="str">
        <f>IFERROR(IF(ROUND(G202, 2) &lt;&gt; ROUND(VLOOKUP("C"&amp;C202,C:G, 5, FALSE), 2), "VALOR AUXILIAR DIVERGENTE", "OK"), "NÃO ENCONTRADO")</f>
        <v>OK</v>
      </c>
    </row>
    <row r="203" spans="1:9" ht="12.75">
      <c r="A203" s="38" t="s">
        <v>150</v>
      </c>
      <c r="B203" s="38" t="s">
        <v>146</v>
      </c>
      <c r="C203" s="38" t="s">
        <v>252</v>
      </c>
      <c r="D203" s="40" t="s">
        <v>253</v>
      </c>
      <c r="E203" s="38" t="s">
        <v>22</v>
      </c>
      <c r="F203" s="38" t="s">
        <v>464</v>
      </c>
      <c r="G203" s="42">
        <v>36.53</v>
      </c>
      <c r="H203" s="45">
        <f t="shared" si="27"/>
        <v>43.47</v>
      </c>
      <c r="I203" s="46" t="str">
        <f>IFERROR(IF(ROUND(G203, 2) &lt;&gt; ROUND(VLOOKUP("C"&amp;C203,C:G, 5, FALSE), 2), "VALOR AUXILIAR DIVERGENTE", "OK"), "NÃO ENCONTRADO")</f>
        <v>OK</v>
      </c>
    </row>
    <row r="204" spans="1:9" ht="38.25">
      <c r="A204" s="38" t="s">
        <v>19</v>
      </c>
      <c r="B204" s="38" t="s">
        <v>146</v>
      </c>
      <c r="C204" s="38" t="s">
        <v>465</v>
      </c>
      <c r="D204" s="40" t="s">
        <v>466</v>
      </c>
      <c r="E204" s="38" t="s">
        <v>160</v>
      </c>
      <c r="F204" s="38" t="s">
        <v>467</v>
      </c>
      <c r="G204" s="42">
        <v>570.26</v>
      </c>
      <c r="H204" s="45">
        <f t="shared" si="27"/>
        <v>628.99</v>
      </c>
      <c r="I204" s="46"/>
    </row>
    <row r="205" spans="1:9" ht="12.75">
      <c r="A205" s="49" t="s">
        <v>38</v>
      </c>
      <c r="B205" s="49" t="s">
        <v>38</v>
      </c>
      <c r="C205" s="49" t="s">
        <v>38</v>
      </c>
      <c r="D205" s="51" t="s">
        <v>38</v>
      </c>
      <c r="E205" s="49" t="s">
        <v>38</v>
      </c>
      <c r="F205" s="49" t="s">
        <v>38</v>
      </c>
      <c r="G205" s="52" t="s">
        <v>38</v>
      </c>
      <c r="H205" s="52" t="s">
        <v>38</v>
      </c>
      <c r="I205" s="53" t="s">
        <v>38</v>
      </c>
    </row>
    <row r="206" spans="1:9" ht="25.5">
      <c r="A206" s="16" t="s">
        <v>468</v>
      </c>
      <c r="B206" s="16" t="s">
        <v>146</v>
      </c>
      <c r="C206" s="16" t="s">
        <v>469</v>
      </c>
      <c r="D206" s="18" t="s">
        <v>470</v>
      </c>
      <c r="E206" s="16" t="s">
        <v>13</v>
      </c>
      <c r="F206" s="16" t="s">
        <v>471</v>
      </c>
      <c r="G206" s="24">
        <f>SUM(H207:H211)</f>
        <v>37.669999999999995</v>
      </c>
      <c r="H206" s="24">
        <f>TRUNC(G206 * VALUE(SUBSTITUTE(F206,"QTD: ","")), 2)</f>
        <v>543.20000000000005</v>
      </c>
      <c r="I206" s="36" t="str">
        <f>IF(ROUND(ABS(G206-Orçamento!G49),2)&lt;0.01,"OK","DIVERGENTE")</f>
        <v>OK</v>
      </c>
    </row>
    <row r="207" spans="1:9" ht="25.5">
      <c r="A207" s="38" t="s">
        <v>150</v>
      </c>
      <c r="B207" s="38" t="s">
        <v>146</v>
      </c>
      <c r="C207" s="38" t="s">
        <v>472</v>
      </c>
      <c r="D207" s="40" t="s">
        <v>473</v>
      </c>
      <c r="E207" s="38" t="s">
        <v>182</v>
      </c>
      <c r="F207" s="38" t="s">
        <v>474</v>
      </c>
      <c r="G207" s="42">
        <v>0.86</v>
      </c>
      <c r="H207" s="45">
        <f t="shared" ref="H207:H211" si="28">TRUNC(F207*G207,2)</f>
        <v>0.01</v>
      </c>
      <c r="I207" s="46" t="str">
        <f>IFERROR(IF(ROUND(G207, 2) &lt;&gt; ROUND(VLOOKUP("C"&amp;C207,C:G, 5, FALSE), 2), "VALOR AUXILIAR DIVERGENTE", "OK"), "NÃO ENCONTRADO")</f>
        <v>OK</v>
      </c>
    </row>
    <row r="208" spans="1:9" ht="25.5">
      <c r="A208" s="38" t="s">
        <v>150</v>
      </c>
      <c r="B208" s="38" t="s">
        <v>146</v>
      </c>
      <c r="C208" s="38" t="s">
        <v>475</v>
      </c>
      <c r="D208" s="40" t="s">
        <v>476</v>
      </c>
      <c r="E208" s="38" t="s">
        <v>187</v>
      </c>
      <c r="F208" s="38" t="s">
        <v>477</v>
      </c>
      <c r="G208" s="42">
        <v>10.7</v>
      </c>
      <c r="H208" s="45">
        <f t="shared" si="28"/>
        <v>0.08</v>
      </c>
      <c r="I208" s="46" t="str">
        <f>IFERROR(IF(ROUND(G208, 2) &lt;&gt; ROUND(VLOOKUP("C"&amp;C208,C:G, 5, FALSE), 2), "VALOR AUXILIAR DIVERGENTE", "OK"), "NÃO ENCONTRADO")</f>
        <v>OK</v>
      </c>
    </row>
    <row r="209" spans="1:9" ht="12.75">
      <c r="A209" s="38" t="s">
        <v>150</v>
      </c>
      <c r="B209" s="38" t="s">
        <v>146</v>
      </c>
      <c r="C209" s="38" t="s">
        <v>151</v>
      </c>
      <c r="D209" s="40" t="s">
        <v>152</v>
      </c>
      <c r="E209" s="38" t="s">
        <v>22</v>
      </c>
      <c r="F209" s="38" t="s">
        <v>478</v>
      </c>
      <c r="G209" s="42">
        <v>32.18</v>
      </c>
      <c r="H209" s="45">
        <f t="shared" si="28"/>
        <v>3.03</v>
      </c>
      <c r="I209" s="46" t="str">
        <f>IFERROR(IF(ROUND(G209, 2) &lt;&gt; ROUND(VLOOKUP("C"&amp;C209,C:G, 5, FALSE), 2), "VALOR AUXILIAR DIVERGENTE", "OK"), "NÃO ENCONTRADO")</f>
        <v>OK</v>
      </c>
    </row>
    <row r="210" spans="1:9" ht="12.75">
      <c r="A210" s="38" t="s">
        <v>150</v>
      </c>
      <c r="B210" s="38" t="s">
        <v>146</v>
      </c>
      <c r="C210" s="38" t="s">
        <v>190</v>
      </c>
      <c r="D210" s="40" t="s">
        <v>191</v>
      </c>
      <c r="E210" s="38" t="s">
        <v>22</v>
      </c>
      <c r="F210" s="38" t="s">
        <v>479</v>
      </c>
      <c r="G210" s="42">
        <v>37.26</v>
      </c>
      <c r="H210" s="45">
        <f t="shared" si="28"/>
        <v>0.43</v>
      </c>
      <c r="I210" s="46" t="str">
        <f>IFERROR(IF(ROUND(G210, 2) &lt;&gt; ROUND(VLOOKUP("C"&amp;C210,C:G, 5, FALSE), 2), "VALOR AUXILIAR DIVERGENTE", "OK"), "NÃO ENCONTRADO")</f>
        <v>OK</v>
      </c>
    </row>
    <row r="211" spans="1:9" ht="25.5">
      <c r="A211" s="38" t="s">
        <v>19</v>
      </c>
      <c r="B211" s="38" t="s">
        <v>146</v>
      </c>
      <c r="C211" s="38" t="s">
        <v>480</v>
      </c>
      <c r="D211" s="40" t="s">
        <v>481</v>
      </c>
      <c r="E211" s="38" t="s">
        <v>137</v>
      </c>
      <c r="F211" s="38" t="s">
        <v>482</v>
      </c>
      <c r="G211" s="42">
        <v>8.5299999999999994</v>
      </c>
      <c r="H211" s="45">
        <f t="shared" si="28"/>
        <v>34.119999999999997</v>
      </c>
      <c r="I211" s="46"/>
    </row>
    <row r="212" spans="1:9" ht="12.75">
      <c r="A212" s="49" t="s">
        <v>38</v>
      </c>
      <c r="B212" s="49" t="s">
        <v>38</v>
      </c>
      <c r="C212" s="49" t="s">
        <v>38</v>
      </c>
      <c r="D212" s="51" t="s">
        <v>38</v>
      </c>
      <c r="E212" s="49" t="s">
        <v>38</v>
      </c>
      <c r="F212" s="49" t="s">
        <v>38</v>
      </c>
      <c r="G212" s="52" t="s">
        <v>38</v>
      </c>
      <c r="H212" s="52" t="s">
        <v>38</v>
      </c>
      <c r="I212" s="53" t="s">
        <v>38</v>
      </c>
    </row>
    <row r="213" spans="1:9" ht="38.25">
      <c r="A213" s="16" t="s">
        <v>483</v>
      </c>
      <c r="B213" s="16" t="s">
        <v>146</v>
      </c>
      <c r="C213" s="16" t="s">
        <v>484</v>
      </c>
      <c r="D213" s="18" t="s">
        <v>485</v>
      </c>
      <c r="E213" s="16" t="s">
        <v>160</v>
      </c>
      <c r="F213" s="16" t="s">
        <v>486</v>
      </c>
      <c r="G213" s="24">
        <f>SUM(H214:H218)</f>
        <v>3982.0099999999998</v>
      </c>
      <c r="H213" s="24">
        <f>TRUNC(G213 * VALUE(SUBSTITUTE(F213,"QTD: ","")), 2)</f>
        <v>955.68</v>
      </c>
      <c r="I213" s="36" t="str">
        <f>IF(ROUND(ABS(G213-Orçamento!G50),2)&lt;0.01,"OK","DIVERGENTE")</f>
        <v>OK</v>
      </c>
    </row>
    <row r="214" spans="1:9" ht="38.25">
      <c r="A214" s="38" t="s">
        <v>150</v>
      </c>
      <c r="B214" s="38" t="s">
        <v>146</v>
      </c>
      <c r="C214" s="38" t="s">
        <v>487</v>
      </c>
      <c r="D214" s="40" t="s">
        <v>488</v>
      </c>
      <c r="E214" s="38" t="s">
        <v>160</v>
      </c>
      <c r="F214" s="38" t="s">
        <v>31</v>
      </c>
      <c r="G214" s="42">
        <v>652.22</v>
      </c>
      <c r="H214" s="45">
        <f t="shared" ref="H214:H218" si="29">TRUNC(F214*G214,2)</f>
        <v>652.22</v>
      </c>
      <c r="I214" s="46" t="str">
        <f>IFERROR(IF(ROUND(G214, 2) &lt;&gt; ROUND(VLOOKUP("C"&amp;C214,C:G, 5, FALSE), 2), "VALOR AUXILIAR DIVERGENTE", "OK"), "NÃO ENCONTRADO")</f>
        <v>OK</v>
      </c>
    </row>
    <row r="215" spans="1:9" ht="38.25">
      <c r="A215" s="38" t="s">
        <v>150</v>
      </c>
      <c r="B215" s="38" t="s">
        <v>146</v>
      </c>
      <c r="C215" s="38" t="s">
        <v>489</v>
      </c>
      <c r="D215" s="40" t="s">
        <v>490</v>
      </c>
      <c r="E215" s="38" t="s">
        <v>13</v>
      </c>
      <c r="F215" s="38" t="s">
        <v>491</v>
      </c>
      <c r="G215" s="42">
        <v>318.83999999999997</v>
      </c>
      <c r="H215" s="45">
        <f t="shared" si="29"/>
        <v>2461.44</v>
      </c>
      <c r="I215" s="46" t="str">
        <f>IFERROR(IF(ROUND(G215, 2) &lt;&gt; ROUND(VLOOKUP("C"&amp;C215,C:G, 5, FALSE), 2), "VALOR AUXILIAR DIVERGENTE", "OK"), "NÃO ENCONTRADO")</f>
        <v>OK</v>
      </c>
    </row>
    <row r="216" spans="1:9" ht="38.25">
      <c r="A216" s="38" t="s">
        <v>150</v>
      </c>
      <c r="B216" s="38" t="s">
        <v>146</v>
      </c>
      <c r="C216" s="38" t="s">
        <v>492</v>
      </c>
      <c r="D216" s="40" t="s">
        <v>493</v>
      </c>
      <c r="E216" s="38" t="s">
        <v>137</v>
      </c>
      <c r="F216" s="38" t="s">
        <v>494</v>
      </c>
      <c r="G216" s="42">
        <v>9.01</v>
      </c>
      <c r="H216" s="45">
        <f t="shared" si="29"/>
        <v>327.06</v>
      </c>
      <c r="I216" s="46" t="str">
        <f>IFERROR(IF(ROUND(G216, 2) &lt;&gt; ROUND(VLOOKUP("C"&amp;C216,C:G, 5, FALSE), 2), "VALOR AUXILIAR DIVERGENTE", "OK"), "NÃO ENCONTRADO")</f>
        <v>OK</v>
      </c>
    </row>
    <row r="217" spans="1:9" ht="38.25">
      <c r="A217" s="38" t="s">
        <v>150</v>
      </c>
      <c r="B217" s="38" t="s">
        <v>146</v>
      </c>
      <c r="C217" s="38" t="s">
        <v>495</v>
      </c>
      <c r="D217" s="40" t="s">
        <v>496</v>
      </c>
      <c r="E217" s="38" t="s">
        <v>137</v>
      </c>
      <c r="F217" s="38" t="s">
        <v>497</v>
      </c>
      <c r="G217" s="42">
        <v>12.39</v>
      </c>
      <c r="H217" s="45">
        <f t="shared" si="29"/>
        <v>204.43</v>
      </c>
      <c r="I217" s="46" t="str">
        <f>IFERROR(IF(ROUND(G217, 2) &lt;&gt; ROUND(VLOOKUP("C"&amp;C217,C:G, 5, FALSE), 2), "VALOR AUXILIAR DIVERGENTE", "OK"), "NÃO ENCONTRADO")</f>
        <v>OK</v>
      </c>
    </row>
    <row r="218" spans="1:9" ht="38.25">
      <c r="A218" s="38" t="s">
        <v>150</v>
      </c>
      <c r="B218" s="38" t="s">
        <v>146</v>
      </c>
      <c r="C218" s="38" t="s">
        <v>498</v>
      </c>
      <c r="D218" s="40" t="s">
        <v>499</v>
      </c>
      <c r="E218" s="38" t="s">
        <v>137</v>
      </c>
      <c r="F218" s="38" t="s">
        <v>500</v>
      </c>
      <c r="G218" s="42">
        <v>25.52</v>
      </c>
      <c r="H218" s="45">
        <f t="shared" si="29"/>
        <v>336.86</v>
      </c>
      <c r="I218" s="46" t="str">
        <f>IFERROR(IF(ROUND(G218, 2) &lt;&gt; ROUND(VLOOKUP("C"&amp;C218,C:G, 5, FALSE), 2), "VALOR AUXILIAR DIVERGENTE", "OK"), "NÃO ENCONTRADO")</f>
        <v>OK</v>
      </c>
    </row>
    <row r="219" spans="1:9" ht="12.75">
      <c r="A219" s="49" t="s">
        <v>38</v>
      </c>
      <c r="B219" s="49" t="s">
        <v>38</v>
      </c>
      <c r="C219" s="49" t="s">
        <v>38</v>
      </c>
      <c r="D219" s="51" t="s">
        <v>38</v>
      </c>
      <c r="E219" s="49" t="s">
        <v>38</v>
      </c>
      <c r="F219" s="49" t="s">
        <v>38</v>
      </c>
      <c r="G219" s="52" t="s">
        <v>38</v>
      </c>
      <c r="H219" s="52" t="s">
        <v>38</v>
      </c>
      <c r="I219" s="53" t="s">
        <v>38</v>
      </c>
    </row>
    <row r="220" spans="1:9" ht="51">
      <c r="A220" s="16" t="s">
        <v>501</v>
      </c>
      <c r="B220" s="16" t="s">
        <v>146</v>
      </c>
      <c r="C220" s="16" t="s">
        <v>502</v>
      </c>
      <c r="D220" s="18" t="s">
        <v>503</v>
      </c>
      <c r="E220" s="16" t="s">
        <v>13</v>
      </c>
      <c r="F220" s="16" t="s">
        <v>504</v>
      </c>
      <c r="G220" s="24">
        <f>SUM(H221:H223)</f>
        <v>9.52</v>
      </c>
      <c r="H220" s="24">
        <f>TRUNC(G220 * VALUE(SUBSTITUTE(F220,"QTD: ","")), 2)</f>
        <v>170.02</v>
      </c>
      <c r="I220" s="36" t="str">
        <f>IF(ROUND(ABS(G220-Orçamento!G52),2)&lt;0.01,"OK","DIVERGENTE")</f>
        <v>OK</v>
      </c>
    </row>
    <row r="221" spans="1:9" ht="12.75">
      <c r="A221" s="38" t="s">
        <v>150</v>
      </c>
      <c r="B221" s="38" t="s">
        <v>146</v>
      </c>
      <c r="C221" s="38" t="s">
        <v>151</v>
      </c>
      <c r="D221" s="40" t="s">
        <v>152</v>
      </c>
      <c r="E221" s="38" t="s">
        <v>22</v>
      </c>
      <c r="F221" s="38" t="s">
        <v>505</v>
      </c>
      <c r="G221" s="42">
        <v>32.18</v>
      </c>
      <c r="H221" s="45">
        <f t="shared" ref="H221:H223" si="30">TRUNC(F221*G221,2)</f>
        <v>1.49</v>
      </c>
      <c r="I221" s="46" t="str">
        <f>IFERROR(IF(ROUND(G221, 2) &lt;&gt; ROUND(VLOOKUP("C"&amp;C221,C:G, 5, FALSE), 2), "VALOR AUXILIAR DIVERGENTE", "OK"), "NÃO ENCONTRADO")</f>
        <v>OK</v>
      </c>
    </row>
    <row r="222" spans="1:9" ht="12.75">
      <c r="A222" s="38" t="s">
        <v>150</v>
      </c>
      <c r="B222" s="38" t="s">
        <v>146</v>
      </c>
      <c r="C222" s="38" t="s">
        <v>190</v>
      </c>
      <c r="D222" s="40" t="s">
        <v>191</v>
      </c>
      <c r="E222" s="38" t="s">
        <v>22</v>
      </c>
      <c r="F222" s="38" t="s">
        <v>506</v>
      </c>
      <c r="G222" s="42">
        <v>37.26</v>
      </c>
      <c r="H222" s="45">
        <f t="shared" si="30"/>
        <v>5.19</v>
      </c>
      <c r="I222" s="46" t="str">
        <f>IFERROR(IF(ROUND(G222, 2) &lt;&gt; ROUND(VLOOKUP("C"&amp;C222,C:G, 5, FALSE), 2), "VALOR AUXILIAR DIVERGENTE", "OK"), "NÃO ENCONTRADO")</f>
        <v>OK</v>
      </c>
    </row>
    <row r="223" spans="1:9" ht="38.25">
      <c r="A223" s="38" t="s">
        <v>150</v>
      </c>
      <c r="B223" s="38" t="s">
        <v>146</v>
      </c>
      <c r="C223" s="38" t="s">
        <v>507</v>
      </c>
      <c r="D223" s="40" t="s">
        <v>508</v>
      </c>
      <c r="E223" s="38" t="s">
        <v>160</v>
      </c>
      <c r="F223" s="38" t="s">
        <v>509</v>
      </c>
      <c r="G223" s="42">
        <v>768.03</v>
      </c>
      <c r="H223" s="45">
        <f t="shared" si="30"/>
        <v>2.84</v>
      </c>
      <c r="I223" s="46" t="str">
        <f>IFERROR(IF(ROUND(G223, 2) &lt;&gt; ROUND(VLOOKUP("C"&amp;C223,C:G, 5, FALSE), 2), "VALOR AUXILIAR DIVERGENTE", "OK"), "NÃO ENCONTRADO")</f>
        <v>OK</v>
      </c>
    </row>
    <row r="224" spans="1:9" ht="12.75">
      <c r="A224" s="49" t="s">
        <v>38</v>
      </c>
      <c r="B224" s="49" t="s">
        <v>38</v>
      </c>
      <c r="C224" s="49" t="s">
        <v>38</v>
      </c>
      <c r="D224" s="51" t="s">
        <v>38</v>
      </c>
      <c r="E224" s="49" t="s">
        <v>38</v>
      </c>
      <c r="F224" s="49" t="s">
        <v>38</v>
      </c>
      <c r="G224" s="52" t="s">
        <v>38</v>
      </c>
      <c r="H224" s="52" t="s">
        <v>38</v>
      </c>
      <c r="I224" s="53" t="s">
        <v>38</v>
      </c>
    </row>
    <row r="225" spans="1:9" ht="51">
      <c r="A225" s="16" t="s">
        <v>510</v>
      </c>
      <c r="B225" s="16" t="s">
        <v>146</v>
      </c>
      <c r="C225" s="16" t="s">
        <v>511</v>
      </c>
      <c r="D225" s="18" t="s">
        <v>512</v>
      </c>
      <c r="E225" s="16" t="s">
        <v>13</v>
      </c>
      <c r="F225" s="16" t="s">
        <v>504</v>
      </c>
      <c r="G225" s="24">
        <f>SUM(H226:H229)</f>
        <v>54.68</v>
      </c>
      <c r="H225" s="24">
        <f>TRUNC(G225 * VALUE(SUBSTITUTE(F225,"QTD: ","")), 2)</f>
        <v>976.58</v>
      </c>
      <c r="I225" s="36" t="str">
        <f>IF(ROUND(ABS(G225-Orçamento!G53),2)&lt;0.01,"OK","DIVERGENTE")</f>
        <v>OK</v>
      </c>
    </row>
    <row r="226" spans="1:9" ht="12.75">
      <c r="A226" s="38" t="s">
        <v>150</v>
      </c>
      <c r="B226" s="38" t="s">
        <v>146</v>
      </c>
      <c r="C226" s="38" t="s">
        <v>151</v>
      </c>
      <c r="D226" s="40" t="s">
        <v>152</v>
      </c>
      <c r="E226" s="38" t="s">
        <v>22</v>
      </c>
      <c r="F226" s="38" t="s">
        <v>513</v>
      </c>
      <c r="G226" s="42">
        <v>32.18</v>
      </c>
      <c r="H226" s="45">
        <f t="shared" ref="H226:H229" si="31">TRUNC(F226*G226,2)</f>
        <v>13.16</v>
      </c>
      <c r="I226" s="46" t="str">
        <f>IFERROR(IF(ROUND(G226, 2) &lt;&gt; ROUND(VLOOKUP("C"&amp;C226,C:G, 5, FALSE), 2), "VALOR AUXILIAR DIVERGENTE", "OK"), "NÃO ENCONTRADO")</f>
        <v>OK</v>
      </c>
    </row>
    <row r="227" spans="1:9" ht="12.75">
      <c r="A227" s="38" t="s">
        <v>150</v>
      </c>
      <c r="B227" s="38" t="s">
        <v>146</v>
      </c>
      <c r="C227" s="38" t="s">
        <v>190</v>
      </c>
      <c r="D227" s="40" t="s">
        <v>191</v>
      </c>
      <c r="E227" s="38" t="s">
        <v>22</v>
      </c>
      <c r="F227" s="38" t="s">
        <v>513</v>
      </c>
      <c r="G227" s="42">
        <v>37.26</v>
      </c>
      <c r="H227" s="45">
        <f t="shared" si="31"/>
        <v>15.23</v>
      </c>
      <c r="I227" s="46" t="str">
        <f>IFERROR(IF(ROUND(G227, 2) &lt;&gt; ROUND(VLOOKUP("C"&amp;C227,C:G, 5, FALSE), 2), "VALOR AUXILIAR DIVERGENTE", "OK"), "NÃO ENCONTRADO")</f>
        <v>OK</v>
      </c>
    </row>
    <row r="228" spans="1:9" ht="38.25">
      <c r="A228" s="38" t="s">
        <v>150</v>
      </c>
      <c r="B228" s="38" t="s">
        <v>146</v>
      </c>
      <c r="C228" s="38" t="s">
        <v>515</v>
      </c>
      <c r="D228" s="40" t="s">
        <v>516</v>
      </c>
      <c r="E228" s="38" t="s">
        <v>160</v>
      </c>
      <c r="F228" s="38" t="s">
        <v>517</v>
      </c>
      <c r="G228" s="42">
        <v>817.4</v>
      </c>
      <c r="H228" s="45">
        <f t="shared" si="31"/>
        <v>23.94</v>
      </c>
      <c r="I228" s="46" t="str">
        <f>IFERROR(IF(ROUND(G228, 2) &lt;&gt; ROUND(VLOOKUP("C"&amp;C228,C:G, 5, FALSE), 2), "VALOR AUXILIAR DIVERGENTE", "OK"), "NÃO ENCONTRADO")</f>
        <v>OK</v>
      </c>
    </row>
    <row r="229" spans="1:9" ht="25.5">
      <c r="A229" s="38" t="s">
        <v>19</v>
      </c>
      <c r="B229" s="38" t="s">
        <v>146</v>
      </c>
      <c r="C229" s="38" t="s">
        <v>518</v>
      </c>
      <c r="D229" s="40" t="s">
        <v>519</v>
      </c>
      <c r="E229" s="38" t="s">
        <v>13</v>
      </c>
      <c r="F229" s="38" t="s">
        <v>520</v>
      </c>
      <c r="G229" s="42">
        <v>14.87</v>
      </c>
      <c r="H229" s="45">
        <f t="shared" si="31"/>
        <v>2.35</v>
      </c>
      <c r="I229" s="46"/>
    </row>
    <row r="230" spans="1:9" ht="12.75">
      <c r="A230" s="49" t="s">
        <v>38</v>
      </c>
      <c r="B230" s="49" t="s">
        <v>38</v>
      </c>
      <c r="C230" s="49" t="s">
        <v>38</v>
      </c>
      <c r="D230" s="51" t="s">
        <v>38</v>
      </c>
      <c r="E230" s="49" t="s">
        <v>38</v>
      </c>
      <c r="F230" s="49" t="s">
        <v>38</v>
      </c>
      <c r="G230" s="52" t="s">
        <v>38</v>
      </c>
      <c r="H230" s="52" t="s">
        <v>38</v>
      </c>
      <c r="I230" s="53" t="s">
        <v>38</v>
      </c>
    </row>
    <row r="231" spans="1:9" ht="25.5">
      <c r="A231" s="16" t="s">
        <v>521</v>
      </c>
      <c r="B231" s="16" t="s">
        <v>146</v>
      </c>
      <c r="C231" s="16" t="s">
        <v>522</v>
      </c>
      <c r="D231" s="18" t="s">
        <v>523</v>
      </c>
      <c r="E231" s="16" t="s">
        <v>13</v>
      </c>
      <c r="F231" s="16" t="s">
        <v>504</v>
      </c>
      <c r="G231" s="24">
        <f>SUM(H232:H235)</f>
        <v>24.52</v>
      </c>
      <c r="H231" s="24">
        <f>TRUNC(G231 * VALUE(SUBSTITUTE(F231,"QTD: ","")), 2)</f>
        <v>437.92</v>
      </c>
      <c r="I231" s="36" t="str">
        <f>IF(ROUND(ABS(G231-Orçamento!G55),2)&lt;0.01,"OK","DIVERGENTE")</f>
        <v>OK</v>
      </c>
    </row>
    <row r="232" spans="1:9" ht="12.75">
      <c r="A232" s="38" t="s">
        <v>150</v>
      </c>
      <c r="B232" s="38" t="s">
        <v>146</v>
      </c>
      <c r="C232" s="38" t="s">
        <v>151</v>
      </c>
      <c r="D232" s="40" t="s">
        <v>152</v>
      </c>
      <c r="E232" s="38" t="s">
        <v>22</v>
      </c>
      <c r="F232" s="38" t="s">
        <v>524</v>
      </c>
      <c r="G232" s="42">
        <v>32.18</v>
      </c>
      <c r="H232" s="45">
        <f t="shared" ref="H232:H235" si="32">TRUNC(F232*G232,2)</f>
        <v>2.27</v>
      </c>
      <c r="I232" s="46" t="str">
        <f>IFERROR(IF(ROUND(G232, 2) &lt;&gt; ROUND(VLOOKUP("C"&amp;C232,C:G, 5, FALSE), 2), "VALOR AUXILIAR DIVERGENTE", "OK"), "NÃO ENCONTRADO")</f>
        <v>OK</v>
      </c>
    </row>
    <row r="233" spans="1:9" ht="12.75">
      <c r="A233" s="38" t="s">
        <v>150</v>
      </c>
      <c r="B233" s="38" t="s">
        <v>146</v>
      </c>
      <c r="C233" s="38" t="s">
        <v>525</v>
      </c>
      <c r="D233" s="40" t="s">
        <v>526</v>
      </c>
      <c r="E233" s="38" t="s">
        <v>22</v>
      </c>
      <c r="F233" s="38" t="s">
        <v>527</v>
      </c>
      <c r="G233" s="42">
        <v>38.83</v>
      </c>
      <c r="H233" s="45">
        <f t="shared" si="32"/>
        <v>16.78</v>
      </c>
      <c r="I233" s="46" t="str">
        <f>IFERROR(IF(ROUND(G233, 2) &lt;&gt; ROUND(VLOOKUP("C"&amp;C233,C:G, 5, FALSE), 2), "VALOR AUXILIAR DIVERGENTE", "OK"), "NÃO ENCONTRADO")</f>
        <v>OK</v>
      </c>
    </row>
    <row r="234" spans="1:9" ht="12.75">
      <c r="A234" s="38" t="s">
        <v>19</v>
      </c>
      <c r="B234" s="38" t="s">
        <v>146</v>
      </c>
      <c r="C234" s="38" t="s">
        <v>528</v>
      </c>
      <c r="D234" s="40" t="s">
        <v>529</v>
      </c>
      <c r="E234" s="38" t="s">
        <v>137</v>
      </c>
      <c r="F234" s="38" t="s">
        <v>530</v>
      </c>
      <c r="G234" s="42">
        <v>7.18</v>
      </c>
      <c r="H234" s="45">
        <f t="shared" si="32"/>
        <v>5.42</v>
      </c>
      <c r="I234" s="46"/>
    </row>
    <row r="235" spans="1:9" ht="25.5">
      <c r="A235" s="38" t="s">
        <v>19</v>
      </c>
      <c r="B235" s="38" t="s">
        <v>146</v>
      </c>
      <c r="C235" s="38" t="s">
        <v>531</v>
      </c>
      <c r="D235" s="40" t="s">
        <v>532</v>
      </c>
      <c r="E235" s="38" t="s">
        <v>296</v>
      </c>
      <c r="F235" s="38" t="s">
        <v>533</v>
      </c>
      <c r="G235" s="42">
        <v>1.35</v>
      </c>
      <c r="H235" s="45">
        <f t="shared" si="32"/>
        <v>0.05</v>
      </c>
      <c r="I235" s="46"/>
    </row>
    <row r="236" spans="1:9" ht="12.75">
      <c r="A236" s="49" t="s">
        <v>38</v>
      </c>
      <c r="B236" s="49" t="s">
        <v>38</v>
      </c>
      <c r="C236" s="49" t="s">
        <v>38</v>
      </c>
      <c r="D236" s="51" t="s">
        <v>38</v>
      </c>
      <c r="E236" s="49" t="s">
        <v>38</v>
      </c>
      <c r="F236" s="49" t="s">
        <v>38</v>
      </c>
      <c r="G236" s="52" t="s">
        <v>38</v>
      </c>
      <c r="H236" s="52" t="s">
        <v>38</v>
      </c>
      <c r="I236" s="53" t="s">
        <v>38</v>
      </c>
    </row>
    <row r="237" spans="1:9" ht="25.5">
      <c r="A237" s="16" t="s">
        <v>534</v>
      </c>
      <c r="B237" s="16" t="s">
        <v>146</v>
      </c>
      <c r="C237" s="16" t="s">
        <v>535</v>
      </c>
      <c r="D237" s="18" t="s">
        <v>536</v>
      </c>
      <c r="E237" s="16" t="s">
        <v>13</v>
      </c>
      <c r="F237" s="16" t="s">
        <v>504</v>
      </c>
      <c r="G237" s="24">
        <f>SUM(H238:H240)</f>
        <v>5.17</v>
      </c>
      <c r="H237" s="24">
        <f>TRUNC(G237 * VALUE(SUBSTITUTE(F237,"QTD: ","")), 2)</f>
        <v>92.33</v>
      </c>
      <c r="I237" s="36" t="str">
        <f>IF(ROUND(ABS(G237-Orçamento!G56),2)&lt;0.01,"OK","DIVERGENTE")</f>
        <v>OK</v>
      </c>
    </row>
    <row r="238" spans="1:9" ht="12.75">
      <c r="A238" s="38" t="s">
        <v>150</v>
      </c>
      <c r="B238" s="38" t="s">
        <v>146</v>
      </c>
      <c r="C238" s="38" t="s">
        <v>151</v>
      </c>
      <c r="D238" s="40" t="s">
        <v>152</v>
      </c>
      <c r="E238" s="38" t="s">
        <v>22</v>
      </c>
      <c r="F238" s="38" t="s">
        <v>537</v>
      </c>
      <c r="G238" s="42">
        <v>32.18</v>
      </c>
      <c r="H238" s="45">
        <f t="shared" ref="H238:H240" si="33">TRUNC(F238*G238,2)</f>
        <v>0.71</v>
      </c>
      <c r="I238" s="46" t="str">
        <f>IFERROR(IF(ROUND(G238, 2) &lt;&gt; ROUND(VLOOKUP("C"&amp;C238,C:G, 5, FALSE), 2), "VALOR AUXILIAR DIVERGENTE", "OK"), "NÃO ENCONTRADO")</f>
        <v>OK</v>
      </c>
    </row>
    <row r="239" spans="1:9" ht="12.75">
      <c r="A239" s="38" t="s">
        <v>150</v>
      </c>
      <c r="B239" s="38" t="s">
        <v>146</v>
      </c>
      <c r="C239" s="38" t="s">
        <v>525</v>
      </c>
      <c r="D239" s="40" t="s">
        <v>526</v>
      </c>
      <c r="E239" s="38" t="s">
        <v>22</v>
      </c>
      <c r="F239" s="38" t="s">
        <v>538</v>
      </c>
      <c r="G239" s="42">
        <v>38.83</v>
      </c>
      <c r="H239" s="45">
        <f t="shared" si="33"/>
        <v>2.58</v>
      </c>
      <c r="I239" s="46" t="str">
        <f>IFERROR(IF(ROUND(G239, 2) &lt;&gt; ROUND(VLOOKUP("C"&amp;C239,C:G, 5, FALSE), 2), "VALOR AUXILIAR DIVERGENTE", "OK"), "NÃO ENCONTRADO")</f>
        <v>OK</v>
      </c>
    </row>
    <row r="240" spans="1:9" ht="12.75">
      <c r="A240" s="38" t="s">
        <v>19</v>
      </c>
      <c r="B240" s="38" t="s">
        <v>146</v>
      </c>
      <c r="C240" s="38" t="s">
        <v>539</v>
      </c>
      <c r="D240" s="40" t="s">
        <v>540</v>
      </c>
      <c r="E240" s="38" t="s">
        <v>276</v>
      </c>
      <c r="F240" s="38" t="s">
        <v>541</v>
      </c>
      <c r="G240" s="42">
        <v>11.34</v>
      </c>
      <c r="H240" s="45">
        <f t="shared" si="33"/>
        <v>1.88</v>
      </c>
      <c r="I240" s="46"/>
    </row>
    <row r="241" spans="1:9" ht="12.75">
      <c r="A241" s="49" t="s">
        <v>38</v>
      </c>
      <c r="B241" s="49" t="s">
        <v>38</v>
      </c>
      <c r="C241" s="49" t="s">
        <v>38</v>
      </c>
      <c r="D241" s="51" t="s">
        <v>38</v>
      </c>
      <c r="E241" s="49" t="s">
        <v>38</v>
      </c>
      <c r="F241" s="49" t="s">
        <v>38</v>
      </c>
      <c r="G241" s="52" t="s">
        <v>38</v>
      </c>
      <c r="H241" s="52" t="s">
        <v>38</v>
      </c>
      <c r="I241" s="53" t="s">
        <v>38</v>
      </c>
    </row>
    <row r="242" spans="1:9" ht="25.5">
      <c r="A242" s="16" t="s">
        <v>542</v>
      </c>
      <c r="B242" s="16" t="s">
        <v>146</v>
      </c>
      <c r="C242" s="16" t="s">
        <v>543</v>
      </c>
      <c r="D242" s="18" t="s">
        <v>544</v>
      </c>
      <c r="E242" s="16" t="s">
        <v>13</v>
      </c>
      <c r="F242" s="16" t="s">
        <v>504</v>
      </c>
      <c r="G242" s="24">
        <f>SUM(H243:H245)</f>
        <v>11.67</v>
      </c>
      <c r="H242" s="24">
        <f>TRUNC(G242 * VALUE(SUBSTITUTE(F242,"QTD: ","")), 2)</f>
        <v>208.42</v>
      </c>
      <c r="I242" s="36" t="str">
        <f>IF(ROUND(ABS(G242-Orçamento!G57),2)&lt;0.01,"OK","DIVERGENTE")</f>
        <v>OK</v>
      </c>
    </row>
    <row r="243" spans="1:9" ht="12.75">
      <c r="A243" s="38" t="s">
        <v>150</v>
      </c>
      <c r="B243" s="38" t="s">
        <v>146</v>
      </c>
      <c r="C243" s="38" t="s">
        <v>151</v>
      </c>
      <c r="D243" s="40" t="s">
        <v>152</v>
      </c>
      <c r="E243" s="38" t="s">
        <v>22</v>
      </c>
      <c r="F243" s="38" t="s">
        <v>545</v>
      </c>
      <c r="G243" s="42">
        <v>32.18</v>
      </c>
      <c r="H243" s="45">
        <f t="shared" ref="H243:H245" si="34">TRUNC(F243*G243,2)</f>
        <v>1.75</v>
      </c>
      <c r="I243" s="46" t="str">
        <f>IFERROR(IF(ROUND(G243, 2) &lt;&gt; ROUND(VLOOKUP("C"&amp;C243,C:G, 5, FALSE), 2), "VALOR AUXILIAR DIVERGENTE", "OK"), "NÃO ENCONTRADO")</f>
        <v>OK</v>
      </c>
    </row>
    <row r="244" spans="1:9" ht="12.75">
      <c r="A244" s="38" t="s">
        <v>150</v>
      </c>
      <c r="B244" s="38" t="s">
        <v>146</v>
      </c>
      <c r="C244" s="38" t="s">
        <v>525</v>
      </c>
      <c r="D244" s="40" t="s">
        <v>526</v>
      </c>
      <c r="E244" s="38" t="s">
        <v>22</v>
      </c>
      <c r="F244" s="38" t="s">
        <v>546</v>
      </c>
      <c r="G244" s="42">
        <v>38.83</v>
      </c>
      <c r="H244" s="45">
        <f t="shared" si="34"/>
        <v>6.33</v>
      </c>
      <c r="I244" s="46" t="str">
        <f>IFERROR(IF(ROUND(G244, 2) &lt;&gt; ROUND(VLOOKUP("C"&amp;C244,C:G, 5, FALSE), 2), "VALOR AUXILIAR DIVERGENTE", "OK"), "NÃO ENCONTRADO")</f>
        <v>OK</v>
      </c>
    </row>
    <row r="245" spans="1:9" ht="12.75">
      <c r="A245" s="38" t="s">
        <v>19</v>
      </c>
      <c r="B245" s="38" t="s">
        <v>146</v>
      </c>
      <c r="C245" s="38" t="s">
        <v>547</v>
      </c>
      <c r="D245" s="40" t="s">
        <v>548</v>
      </c>
      <c r="E245" s="38" t="s">
        <v>276</v>
      </c>
      <c r="F245" s="38" t="s">
        <v>549</v>
      </c>
      <c r="G245" s="42">
        <v>13.43</v>
      </c>
      <c r="H245" s="45">
        <f t="shared" si="34"/>
        <v>3.59</v>
      </c>
      <c r="I245" s="46"/>
    </row>
    <row r="246" spans="1:9" ht="12.75">
      <c r="A246" s="49" t="s">
        <v>38</v>
      </c>
      <c r="B246" s="49" t="s">
        <v>38</v>
      </c>
      <c r="C246" s="49" t="s">
        <v>38</v>
      </c>
      <c r="D246" s="51" t="s">
        <v>38</v>
      </c>
      <c r="E246" s="49" t="s">
        <v>38</v>
      </c>
      <c r="F246" s="49" t="s">
        <v>38</v>
      </c>
      <c r="G246" s="52" t="s">
        <v>38</v>
      </c>
      <c r="H246" s="52" t="s">
        <v>38</v>
      </c>
      <c r="I246" s="53" t="s">
        <v>38</v>
      </c>
    </row>
    <row r="247" spans="1:9" ht="12.75">
      <c r="A247" s="16" t="s">
        <v>550</v>
      </c>
      <c r="B247" s="16" t="s">
        <v>10</v>
      </c>
      <c r="C247" s="16" t="s">
        <v>204</v>
      </c>
      <c r="D247" s="18" t="s">
        <v>205</v>
      </c>
      <c r="E247" s="16" t="s">
        <v>35</v>
      </c>
      <c r="F247" s="16" t="s">
        <v>353</v>
      </c>
      <c r="G247" s="24">
        <f>SUM(H248:H254)</f>
        <v>75.47</v>
      </c>
      <c r="H247" s="24">
        <f>TRUNC(G247 * VALUE(SUBSTITUTE(F247,"QTD: ","")), 2)</f>
        <v>2113.16</v>
      </c>
      <c r="I247" s="36" t="str">
        <f>IF(ROUND(ABS(G247-Orçamento!G59),2)&lt;0.01,"OK","DIVERGENTE")</f>
        <v>OK</v>
      </c>
    </row>
    <row r="248" spans="1:9" ht="12.75">
      <c r="A248" s="38" t="s">
        <v>19</v>
      </c>
      <c r="B248" s="38" t="s">
        <v>10</v>
      </c>
      <c r="C248" s="38" t="s">
        <v>207</v>
      </c>
      <c r="D248" s="40" t="s">
        <v>208</v>
      </c>
      <c r="E248" s="38" t="s">
        <v>22</v>
      </c>
      <c r="F248" s="38" t="s">
        <v>209</v>
      </c>
      <c r="G248" s="42">
        <v>29.08</v>
      </c>
      <c r="H248" s="45">
        <f t="shared" ref="H248:H254" si="35">ROUND(F248*G248,2)</f>
        <v>1.45</v>
      </c>
      <c r="I248" s="46"/>
    </row>
    <row r="249" spans="1:9" ht="12.75">
      <c r="A249" s="38" t="s">
        <v>19</v>
      </c>
      <c r="B249" s="38" t="s">
        <v>10</v>
      </c>
      <c r="C249" s="38" t="s">
        <v>210</v>
      </c>
      <c r="D249" s="40" t="s">
        <v>211</v>
      </c>
      <c r="E249" s="38" t="s">
        <v>22</v>
      </c>
      <c r="F249" s="38" t="s">
        <v>209</v>
      </c>
      <c r="G249" s="42">
        <v>23.9</v>
      </c>
      <c r="H249" s="45">
        <f t="shared" si="35"/>
        <v>1.2</v>
      </c>
      <c r="I249" s="46"/>
    </row>
    <row r="250" spans="1:9" ht="12.75">
      <c r="A250" s="38" t="s">
        <v>19</v>
      </c>
      <c r="B250" s="38" t="s">
        <v>10</v>
      </c>
      <c r="C250" s="38" t="s">
        <v>212</v>
      </c>
      <c r="D250" s="40" t="s">
        <v>213</v>
      </c>
      <c r="E250" s="38" t="s">
        <v>22</v>
      </c>
      <c r="F250" s="38" t="s">
        <v>214</v>
      </c>
      <c r="G250" s="42">
        <v>29.08</v>
      </c>
      <c r="H250" s="45">
        <f t="shared" si="35"/>
        <v>4.6500000000000004</v>
      </c>
      <c r="I250" s="46"/>
    </row>
    <row r="251" spans="1:9" ht="12.75">
      <c r="A251" s="38" t="s">
        <v>19</v>
      </c>
      <c r="B251" s="38" t="s">
        <v>10</v>
      </c>
      <c r="C251" s="38" t="s">
        <v>165</v>
      </c>
      <c r="D251" s="40" t="s">
        <v>166</v>
      </c>
      <c r="E251" s="38" t="s">
        <v>22</v>
      </c>
      <c r="F251" s="38" t="s">
        <v>215</v>
      </c>
      <c r="G251" s="42">
        <v>23.9</v>
      </c>
      <c r="H251" s="45">
        <f t="shared" si="35"/>
        <v>48.48</v>
      </c>
      <c r="I251" s="46"/>
    </row>
    <row r="252" spans="1:9" ht="12.75">
      <c r="A252" s="38" t="s">
        <v>19</v>
      </c>
      <c r="B252" s="38" t="s">
        <v>10</v>
      </c>
      <c r="C252" s="38" t="s">
        <v>217</v>
      </c>
      <c r="D252" s="40" t="s">
        <v>218</v>
      </c>
      <c r="E252" s="38" t="s">
        <v>137</v>
      </c>
      <c r="F252" s="38" t="s">
        <v>219</v>
      </c>
      <c r="G252" s="42">
        <v>6.27</v>
      </c>
      <c r="H252" s="45">
        <f t="shared" si="35"/>
        <v>3.95</v>
      </c>
      <c r="I252" s="46"/>
    </row>
    <row r="253" spans="1:9" ht="12.75">
      <c r="A253" s="38" t="s">
        <v>19</v>
      </c>
      <c r="B253" s="38" t="s">
        <v>10</v>
      </c>
      <c r="C253" s="38" t="s">
        <v>220</v>
      </c>
      <c r="D253" s="40" t="s">
        <v>221</v>
      </c>
      <c r="E253" s="38" t="s">
        <v>160</v>
      </c>
      <c r="F253" s="38" t="s">
        <v>222</v>
      </c>
      <c r="G253" s="42">
        <v>496.97</v>
      </c>
      <c r="H253" s="45">
        <f t="shared" si="35"/>
        <v>15.6</v>
      </c>
      <c r="I253" s="46"/>
    </row>
    <row r="254" spans="1:9" ht="12.75">
      <c r="A254" s="38" t="s">
        <v>19</v>
      </c>
      <c r="B254" s="38" t="s">
        <v>10</v>
      </c>
      <c r="C254" s="38" t="s">
        <v>223</v>
      </c>
      <c r="D254" s="40" t="s">
        <v>224</v>
      </c>
      <c r="E254" s="38" t="s">
        <v>137</v>
      </c>
      <c r="F254" s="38" t="s">
        <v>106</v>
      </c>
      <c r="G254" s="42">
        <v>13.75</v>
      </c>
      <c r="H254" s="45">
        <f t="shared" si="35"/>
        <v>0.14000000000000001</v>
      </c>
      <c r="I254" s="46"/>
    </row>
    <row r="255" spans="1:9" ht="12.75">
      <c r="A255" s="49" t="s">
        <v>38</v>
      </c>
      <c r="B255" s="49" t="s">
        <v>38</v>
      </c>
      <c r="C255" s="49" t="s">
        <v>38</v>
      </c>
      <c r="D255" s="51" t="s">
        <v>38</v>
      </c>
      <c r="E255" s="49" t="s">
        <v>38</v>
      </c>
      <c r="F255" s="49" t="s">
        <v>38</v>
      </c>
      <c r="G255" s="52" t="s">
        <v>38</v>
      </c>
      <c r="H255" s="52" t="s">
        <v>38</v>
      </c>
      <c r="I255" s="53" t="s">
        <v>38</v>
      </c>
    </row>
    <row r="256" spans="1:9" ht="38.25">
      <c r="A256" s="16" t="s">
        <v>551</v>
      </c>
      <c r="B256" s="16" t="s">
        <v>84</v>
      </c>
      <c r="C256" s="16" t="s">
        <v>552</v>
      </c>
      <c r="D256" s="18" t="s">
        <v>553</v>
      </c>
      <c r="E256" s="16" t="s">
        <v>13</v>
      </c>
      <c r="F256" s="16" t="s">
        <v>554</v>
      </c>
      <c r="G256" s="88">
        <f>SUM(H257:H266)</f>
        <v>350.97</v>
      </c>
      <c r="H256" s="24">
        <f>TRUNC(G256 * VALUE(SUBSTITUTE(F256,"QTD: ","")), 2)</f>
        <v>21430.22</v>
      </c>
      <c r="I256" s="36" t="str">
        <f>IF(ROUND(ABS(G256-Orçamento!G60),2)&lt;0.01,"OK","DIVERGENTE")</f>
        <v>OK</v>
      </c>
    </row>
    <row r="257" spans="1:9" ht="12.75">
      <c r="A257" s="38" t="s">
        <v>19</v>
      </c>
      <c r="B257" s="38" t="s">
        <v>84</v>
      </c>
      <c r="C257" s="38" t="s">
        <v>90</v>
      </c>
      <c r="D257" s="40" t="s">
        <v>91</v>
      </c>
      <c r="E257" s="38" t="s">
        <v>22</v>
      </c>
      <c r="F257" s="38">
        <v>0.25003999999999998</v>
      </c>
      <c r="G257" s="42">
        <v>35.1</v>
      </c>
      <c r="H257" s="45">
        <f t="shared" ref="H257:H266" si="36">ROUND(F257*G257,2)</f>
        <v>8.7799999999999994</v>
      </c>
      <c r="I257" s="46"/>
    </row>
    <row r="258" spans="1:9" ht="12.75">
      <c r="A258" s="38" t="s">
        <v>19</v>
      </c>
      <c r="B258" s="38" t="s">
        <v>84</v>
      </c>
      <c r="C258" s="38" t="s">
        <v>556</v>
      </c>
      <c r="D258" s="40" t="s">
        <v>557</v>
      </c>
      <c r="E258" s="38" t="s">
        <v>22</v>
      </c>
      <c r="F258" s="38">
        <v>6.0010000000000001E-2</v>
      </c>
      <c r="G258" s="42">
        <v>33.71</v>
      </c>
      <c r="H258" s="45">
        <f t="shared" si="36"/>
        <v>2.02</v>
      </c>
      <c r="I258" s="46"/>
    </row>
    <row r="259" spans="1:9" ht="12.75">
      <c r="A259" s="38" t="s">
        <v>19</v>
      </c>
      <c r="B259" s="38" t="s">
        <v>84</v>
      </c>
      <c r="C259" s="38" t="s">
        <v>558</v>
      </c>
      <c r="D259" s="40" t="s">
        <v>559</v>
      </c>
      <c r="E259" s="38" t="s">
        <v>22</v>
      </c>
      <c r="F259" s="38">
        <v>1.00003</v>
      </c>
      <c r="G259" s="42">
        <v>50.16</v>
      </c>
      <c r="H259" s="45">
        <f t="shared" si="36"/>
        <v>50.16</v>
      </c>
      <c r="I259" s="46"/>
    </row>
    <row r="260" spans="1:9" ht="12.75">
      <c r="A260" s="38" t="s">
        <v>19</v>
      </c>
      <c r="B260" s="38" t="s">
        <v>84</v>
      </c>
      <c r="C260" s="38" t="s">
        <v>560</v>
      </c>
      <c r="D260" s="40" t="s">
        <v>561</v>
      </c>
      <c r="E260" s="38" t="s">
        <v>22</v>
      </c>
      <c r="F260" s="38">
        <v>1.0003</v>
      </c>
      <c r="G260" s="42">
        <v>29.28</v>
      </c>
      <c r="H260" s="45">
        <f t="shared" si="36"/>
        <v>29.29</v>
      </c>
      <c r="I260" s="46"/>
    </row>
    <row r="261" spans="1:9" ht="12.75">
      <c r="A261" s="38" t="s">
        <v>19</v>
      </c>
      <c r="B261" s="38" t="s">
        <v>84</v>
      </c>
      <c r="C261" s="38" t="s">
        <v>94</v>
      </c>
      <c r="D261" s="40" t="s">
        <v>95</v>
      </c>
      <c r="E261" s="38" t="s">
        <v>22</v>
      </c>
      <c r="F261" s="38">
        <v>0.41010000000000002</v>
      </c>
      <c r="G261" s="42">
        <v>27.12</v>
      </c>
      <c r="H261" s="45">
        <f t="shared" si="36"/>
        <v>11.12</v>
      </c>
      <c r="I261" s="46"/>
    </row>
    <row r="262" spans="1:9" ht="12.75">
      <c r="A262" s="38" t="s">
        <v>19</v>
      </c>
      <c r="B262" s="38" t="s">
        <v>84</v>
      </c>
      <c r="C262" s="38" t="s">
        <v>562</v>
      </c>
      <c r="D262" s="40" t="s">
        <v>563</v>
      </c>
      <c r="E262" s="38" t="s">
        <v>160</v>
      </c>
      <c r="F262" s="38">
        <v>8.9999999999999993E-3</v>
      </c>
      <c r="G262" s="42">
        <v>493.05</v>
      </c>
      <c r="H262" s="45">
        <f t="shared" si="36"/>
        <v>4.4400000000000004</v>
      </c>
      <c r="I262" s="46"/>
    </row>
    <row r="263" spans="1:9" ht="12.75">
      <c r="A263" s="38" t="s">
        <v>19</v>
      </c>
      <c r="B263" s="38" t="s">
        <v>84</v>
      </c>
      <c r="C263" s="38" t="s">
        <v>97</v>
      </c>
      <c r="D263" s="40" t="s">
        <v>98</v>
      </c>
      <c r="E263" s="38" t="s">
        <v>35</v>
      </c>
      <c r="F263" s="38">
        <v>0.44</v>
      </c>
      <c r="G263" s="42">
        <v>7.59</v>
      </c>
      <c r="H263" s="45">
        <f t="shared" si="36"/>
        <v>3.34</v>
      </c>
      <c r="I263" s="46"/>
    </row>
    <row r="264" spans="1:9" ht="12.75">
      <c r="A264" s="38" t="s">
        <v>19</v>
      </c>
      <c r="B264" s="38" t="s">
        <v>84</v>
      </c>
      <c r="C264" s="38" t="s">
        <v>564</v>
      </c>
      <c r="D264" s="40" t="s">
        <v>565</v>
      </c>
      <c r="E264" s="38" t="s">
        <v>35</v>
      </c>
      <c r="F264" s="38">
        <v>0.23332</v>
      </c>
      <c r="G264" s="42">
        <v>11.44</v>
      </c>
      <c r="H264" s="45">
        <f t="shared" si="36"/>
        <v>2.67</v>
      </c>
      <c r="I264" s="46"/>
    </row>
    <row r="265" spans="1:9" ht="12.75">
      <c r="A265" s="38" t="s">
        <v>19</v>
      </c>
      <c r="B265" s="38" t="s">
        <v>84</v>
      </c>
      <c r="C265" s="38" t="s">
        <v>103</v>
      </c>
      <c r="D265" s="40" t="s">
        <v>104</v>
      </c>
      <c r="E265" s="38" t="s">
        <v>105</v>
      </c>
      <c r="F265" s="38">
        <v>0.03</v>
      </c>
      <c r="G265" s="42">
        <v>10.98</v>
      </c>
      <c r="H265" s="45">
        <f t="shared" si="36"/>
        <v>0.33</v>
      </c>
      <c r="I265" s="46"/>
    </row>
    <row r="266" spans="1:9" ht="38.25">
      <c r="A266" s="38" t="s">
        <v>19</v>
      </c>
      <c r="B266" s="38" t="s">
        <v>84</v>
      </c>
      <c r="C266" s="38" t="s">
        <v>566</v>
      </c>
      <c r="D266" s="40" t="s">
        <v>567</v>
      </c>
      <c r="E266" s="38" t="s">
        <v>13</v>
      </c>
      <c r="F266" s="38">
        <v>1</v>
      </c>
      <c r="G266" s="42">
        <v>238.82</v>
      </c>
      <c r="H266" s="45">
        <f t="shared" si="36"/>
        <v>238.82</v>
      </c>
      <c r="I266" s="46"/>
    </row>
    <row r="267" spans="1:9" ht="12.75">
      <c r="A267" s="49" t="s">
        <v>38</v>
      </c>
      <c r="B267" s="49" t="s">
        <v>38</v>
      </c>
      <c r="C267" s="49" t="s">
        <v>38</v>
      </c>
      <c r="D267" s="51" t="s">
        <v>38</v>
      </c>
      <c r="E267" s="49" t="s">
        <v>38</v>
      </c>
      <c r="F267" s="49" t="s">
        <v>38</v>
      </c>
      <c r="G267" s="52" t="s">
        <v>38</v>
      </c>
      <c r="H267" s="52" t="s">
        <v>38</v>
      </c>
      <c r="I267" s="53" t="s">
        <v>38</v>
      </c>
    </row>
    <row r="268" spans="1:9" ht="25.5">
      <c r="A268" s="16" t="s">
        <v>568</v>
      </c>
      <c r="B268" s="16" t="s">
        <v>84</v>
      </c>
      <c r="C268" s="16" t="s">
        <v>569</v>
      </c>
      <c r="D268" s="18" t="s">
        <v>570</v>
      </c>
      <c r="E268" s="16" t="s">
        <v>13</v>
      </c>
      <c r="F268" s="16" t="s">
        <v>571</v>
      </c>
      <c r="G268" s="88">
        <f>SUM(H269:H274)</f>
        <v>1664.14</v>
      </c>
      <c r="H268" s="24">
        <f>TRUNC(G268 * VALUE(SUBSTITUTE(F268,"QTD: ","")), 2)</f>
        <v>3145.22</v>
      </c>
      <c r="I268" s="36" t="str">
        <f>IF(ROUND(ABS(G268-Orçamento!G61),2)&lt;0.01,"OK","DIVERGENTE")</f>
        <v>OK</v>
      </c>
    </row>
    <row r="269" spans="1:9" ht="12.75">
      <c r="A269" s="38" t="s">
        <v>19</v>
      </c>
      <c r="B269" s="38" t="s">
        <v>84</v>
      </c>
      <c r="C269" s="38" t="s">
        <v>556</v>
      </c>
      <c r="D269" s="40" t="s">
        <v>557</v>
      </c>
      <c r="E269" s="38" t="s">
        <v>22</v>
      </c>
      <c r="F269" s="38">
        <v>0.15001999999999999</v>
      </c>
      <c r="G269" s="42">
        <v>33.71</v>
      </c>
      <c r="H269" s="45">
        <f t="shared" ref="H269:H274" si="37">ROUND(F269*G269,2)</f>
        <v>5.0599999999999996</v>
      </c>
      <c r="I269" s="46"/>
    </row>
    <row r="270" spans="1:9" ht="12.75">
      <c r="A270" s="38" t="s">
        <v>19</v>
      </c>
      <c r="B270" s="38" t="s">
        <v>84</v>
      </c>
      <c r="C270" s="38" t="s">
        <v>558</v>
      </c>
      <c r="D270" s="40" t="s">
        <v>559</v>
      </c>
      <c r="E270" s="38" t="s">
        <v>22</v>
      </c>
      <c r="F270" s="38">
        <v>1.50004</v>
      </c>
      <c r="G270" s="42">
        <v>50.16</v>
      </c>
      <c r="H270" s="45">
        <f t="shared" si="37"/>
        <v>75.239999999999995</v>
      </c>
      <c r="I270" s="46"/>
    </row>
    <row r="271" spans="1:9" ht="12.75">
      <c r="A271" s="38" t="s">
        <v>19</v>
      </c>
      <c r="B271" s="38" t="s">
        <v>84</v>
      </c>
      <c r="C271" s="38" t="s">
        <v>560</v>
      </c>
      <c r="D271" s="40" t="s">
        <v>561</v>
      </c>
      <c r="E271" s="38" t="s">
        <v>22</v>
      </c>
      <c r="F271" s="38">
        <v>1.50044</v>
      </c>
      <c r="G271" s="42">
        <v>29.28</v>
      </c>
      <c r="H271" s="45">
        <f t="shared" si="37"/>
        <v>43.93</v>
      </c>
      <c r="I271" s="46"/>
    </row>
    <row r="272" spans="1:9" ht="12.75">
      <c r="A272" s="38" t="s">
        <v>19</v>
      </c>
      <c r="B272" s="38" t="s">
        <v>84</v>
      </c>
      <c r="C272" s="38" t="s">
        <v>94</v>
      </c>
      <c r="D272" s="40" t="s">
        <v>95</v>
      </c>
      <c r="E272" s="38" t="s">
        <v>22</v>
      </c>
      <c r="F272" s="38">
        <v>1.0002500000000001</v>
      </c>
      <c r="G272" s="42">
        <v>27.12</v>
      </c>
      <c r="H272" s="45">
        <f t="shared" si="37"/>
        <v>27.13</v>
      </c>
      <c r="I272" s="46"/>
    </row>
    <row r="273" spans="1:9" ht="12.75">
      <c r="A273" s="38" t="s">
        <v>19</v>
      </c>
      <c r="B273" s="38" t="s">
        <v>84</v>
      </c>
      <c r="C273" s="38" t="s">
        <v>572</v>
      </c>
      <c r="D273" s="40" t="s">
        <v>573</v>
      </c>
      <c r="E273" s="38" t="s">
        <v>160</v>
      </c>
      <c r="F273" s="38">
        <v>0.05</v>
      </c>
      <c r="G273" s="42">
        <v>493.05</v>
      </c>
      <c r="H273" s="45">
        <f t="shared" si="37"/>
        <v>24.65</v>
      </c>
      <c r="I273" s="46"/>
    </row>
    <row r="274" spans="1:9" ht="25.5">
      <c r="A274" s="38" t="s">
        <v>19</v>
      </c>
      <c r="B274" s="38" t="s">
        <v>84</v>
      </c>
      <c r="C274" s="38" t="s">
        <v>574</v>
      </c>
      <c r="D274" s="40" t="s">
        <v>575</v>
      </c>
      <c r="E274" s="38" t="s">
        <v>13</v>
      </c>
      <c r="F274" s="38">
        <v>1</v>
      </c>
      <c r="G274" s="42">
        <v>1488.13</v>
      </c>
      <c r="H274" s="45">
        <f t="shared" si="37"/>
        <v>1488.13</v>
      </c>
      <c r="I274" s="46"/>
    </row>
    <row r="275" spans="1:9" ht="12.75">
      <c r="A275" s="49" t="s">
        <v>38</v>
      </c>
      <c r="B275" s="49" t="s">
        <v>38</v>
      </c>
      <c r="C275" s="49" t="s">
        <v>38</v>
      </c>
      <c r="D275" s="51" t="s">
        <v>38</v>
      </c>
      <c r="E275" s="49" t="s">
        <v>38</v>
      </c>
      <c r="F275" s="49" t="s">
        <v>38</v>
      </c>
      <c r="G275" s="52" t="s">
        <v>38</v>
      </c>
      <c r="H275" s="52" t="s">
        <v>38</v>
      </c>
      <c r="I275" s="53" t="s">
        <v>38</v>
      </c>
    </row>
    <row r="276" spans="1:9" ht="25.5">
      <c r="A276" s="16" t="s">
        <v>576</v>
      </c>
      <c r="B276" s="16" t="s">
        <v>84</v>
      </c>
      <c r="C276" s="16" t="s">
        <v>577</v>
      </c>
      <c r="D276" s="18" t="s">
        <v>578</v>
      </c>
      <c r="E276" s="16" t="s">
        <v>13</v>
      </c>
      <c r="F276" s="16" t="s">
        <v>579</v>
      </c>
      <c r="G276" s="88">
        <f>SUM(H277:H282)</f>
        <v>1689.06</v>
      </c>
      <c r="H276" s="24">
        <f>TRUNC(G276 * VALUE(SUBSTITUTE(F276,"QTD: ","")), 2)</f>
        <v>5371.21</v>
      </c>
      <c r="I276" s="36" t="str">
        <f>IF(ROUND(ABS(G276-Orçamento!G62),2)&lt;0.01,"OK","DIVERGENTE")</f>
        <v>OK</v>
      </c>
    </row>
    <row r="277" spans="1:9" ht="12.75">
      <c r="A277" s="38" t="s">
        <v>19</v>
      </c>
      <c r="B277" s="38" t="s">
        <v>84</v>
      </c>
      <c r="C277" s="38" t="s">
        <v>556</v>
      </c>
      <c r="D277" s="40" t="s">
        <v>557</v>
      </c>
      <c r="E277" s="38" t="s">
        <v>22</v>
      </c>
      <c r="F277" s="38" t="s">
        <v>1373</v>
      </c>
      <c r="G277" s="42">
        <v>33.71</v>
      </c>
      <c r="H277" s="45">
        <f t="shared" ref="H277:H282" si="38">ROUND(F277*G277,2)</f>
        <v>6.74</v>
      </c>
      <c r="I277" s="46"/>
    </row>
    <row r="278" spans="1:9" ht="12.75">
      <c r="A278" s="38" t="s">
        <v>19</v>
      </c>
      <c r="B278" s="38" t="s">
        <v>84</v>
      </c>
      <c r="C278" s="38" t="s">
        <v>558</v>
      </c>
      <c r="D278" s="40" t="s">
        <v>559</v>
      </c>
      <c r="E278" s="38" t="s">
        <v>22</v>
      </c>
      <c r="F278" s="38" t="s">
        <v>1374</v>
      </c>
      <c r="G278" s="42">
        <v>50.16</v>
      </c>
      <c r="H278" s="45">
        <f t="shared" si="38"/>
        <v>50.16</v>
      </c>
      <c r="I278" s="46"/>
    </row>
    <row r="279" spans="1:9" ht="12.75">
      <c r="A279" s="38" t="s">
        <v>19</v>
      </c>
      <c r="B279" s="38" t="s">
        <v>84</v>
      </c>
      <c r="C279" s="38" t="s">
        <v>560</v>
      </c>
      <c r="D279" s="40" t="s">
        <v>561</v>
      </c>
      <c r="E279" s="38" t="s">
        <v>22</v>
      </c>
      <c r="F279" s="38" t="s">
        <v>1375</v>
      </c>
      <c r="G279" s="42">
        <v>29.28</v>
      </c>
      <c r="H279" s="45">
        <f t="shared" si="38"/>
        <v>29.29</v>
      </c>
      <c r="I279" s="46"/>
    </row>
    <row r="280" spans="1:9" ht="12.75">
      <c r="A280" s="38" t="s">
        <v>19</v>
      </c>
      <c r="B280" s="38" t="s">
        <v>84</v>
      </c>
      <c r="C280" s="38" t="s">
        <v>94</v>
      </c>
      <c r="D280" s="40" t="s">
        <v>95</v>
      </c>
      <c r="E280" s="38" t="s">
        <v>22</v>
      </c>
      <c r="F280" s="38" t="s">
        <v>1376</v>
      </c>
      <c r="G280" s="42">
        <v>27.12</v>
      </c>
      <c r="H280" s="45">
        <f t="shared" si="38"/>
        <v>32.549999999999997</v>
      </c>
      <c r="I280" s="46"/>
    </row>
    <row r="281" spans="1:9" ht="12.75">
      <c r="A281" s="38" t="s">
        <v>19</v>
      </c>
      <c r="B281" s="38" t="s">
        <v>84</v>
      </c>
      <c r="C281" s="38" t="s">
        <v>572</v>
      </c>
      <c r="D281" s="40" t="s">
        <v>573</v>
      </c>
      <c r="E281" s="38" t="s">
        <v>160</v>
      </c>
      <c r="F281" s="38" t="s">
        <v>1377</v>
      </c>
      <c r="G281" s="42">
        <v>493.05</v>
      </c>
      <c r="H281" s="45">
        <f t="shared" si="38"/>
        <v>29.59</v>
      </c>
      <c r="I281" s="46"/>
    </row>
    <row r="282" spans="1:9" ht="38.25">
      <c r="A282" s="38" t="s">
        <v>19</v>
      </c>
      <c r="B282" s="38" t="s">
        <v>84</v>
      </c>
      <c r="C282" s="38" t="s">
        <v>581</v>
      </c>
      <c r="D282" s="40" t="s">
        <v>582</v>
      </c>
      <c r="E282" s="38" t="s">
        <v>13</v>
      </c>
      <c r="F282" s="38">
        <v>1</v>
      </c>
      <c r="G282" s="42">
        <v>1540.73</v>
      </c>
      <c r="H282" s="45">
        <f t="shared" si="38"/>
        <v>1540.73</v>
      </c>
      <c r="I282" s="46"/>
    </row>
    <row r="283" spans="1:9" ht="12.75">
      <c r="A283" s="49" t="s">
        <v>38</v>
      </c>
      <c r="B283" s="49" t="s">
        <v>38</v>
      </c>
      <c r="C283" s="49" t="s">
        <v>38</v>
      </c>
      <c r="D283" s="51" t="s">
        <v>38</v>
      </c>
      <c r="E283" s="49" t="s">
        <v>38</v>
      </c>
      <c r="F283" s="49" t="s">
        <v>38</v>
      </c>
      <c r="G283" s="52" t="s">
        <v>38</v>
      </c>
      <c r="H283" s="52" t="s">
        <v>38</v>
      </c>
      <c r="I283" s="53" t="s">
        <v>38</v>
      </c>
    </row>
    <row r="284" spans="1:9" ht="12.75">
      <c r="A284" s="128" t="s">
        <v>583</v>
      </c>
      <c r="B284" s="129"/>
      <c r="C284" s="129"/>
      <c r="D284" s="130" t="s">
        <v>584</v>
      </c>
      <c r="E284" s="129"/>
      <c r="F284" s="129"/>
      <c r="G284" s="131"/>
      <c r="H284" s="131">
        <f>SUMIFS(H8:H283,A8:A283,"3.*",A8:A283,"&lt;&gt;INSUMO",A8:A283,"&lt;&gt;AUXILIAR*")</f>
        <v>53765.23</v>
      </c>
      <c r="I284" s="133"/>
    </row>
    <row r="285" spans="1:9" ht="12.75">
      <c r="A285" s="49" t="s">
        <v>38</v>
      </c>
      <c r="B285" s="49" t="s">
        <v>38</v>
      </c>
      <c r="C285" s="49" t="s">
        <v>38</v>
      </c>
      <c r="D285" s="51" t="s">
        <v>38</v>
      </c>
      <c r="E285" s="49" t="s">
        <v>38</v>
      </c>
      <c r="F285" s="49" t="s">
        <v>38</v>
      </c>
      <c r="G285" s="52" t="s">
        <v>38</v>
      </c>
      <c r="H285" s="52" t="s">
        <v>38</v>
      </c>
      <c r="I285" s="53" t="s">
        <v>38</v>
      </c>
    </row>
    <row r="286" spans="1:9" ht="38.25">
      <c r="A286" s="16" t="s">
        <v>585</v>
      </c>
      <c r="B286" s="16" t="s">
        <v>84</v>
      </c>
      <c r="C286" s="16" t="s">
        <v>552</v>
      </c>
      <c r="D286" s="18" t="s">
        <v>553</v>
      </c>
      <c r="E286" s="16" t="s">
        <v>13</v>
      </c>
      <c r="F286" s="16" t="s">
        <v>586</v>
      </c>
      <c r="G286" s="88">
        <f>SUM(H287:H296)</f>
        <v>350.97</v>
      </c>
      <c r="H286" s="24">
        <f>TRUNC(G286 * VALUE(SUBSTITUTE(F286,"QTD: ","")), 2)</f>
        <v>1853.12</v>
      </c>
      <c r="I286" s="36" t="str">
        <f>IF(ROUND(ABS(G286-Orçamento!G66),2)&lt;0.01,"OK","DIVERGENTE")</f>
        <v>OK</v>
      </c>
    </row>
    <row r="287" spans="1:9" ht="12.75">
      <c r="A287" s="38" t="s">
        <v>19</v>
      </c>
      <c r="B287" s="38" t="s">
        <v>84</v>
      </c>
      <c r="C287" s="38" t="s">
        <v>90</v>
      </c>
      <c r="D287" s="40" t="s">
        <v>91</v>
      </c>
      <c r="E287" s="38" t="s">
        <v>22</v>
      </c>
      <c r="F287" s="38">
        <v>0.25003999999999998</v>
      </c>
      <c r="G287" s="42">
        <v>35.1</v>
      </c>
      <c r="H287" s="45">
        <f t="shared" ref="H287:H296" si="39">ROUND(F287*G287,2)</f>
        <v>8.7799999999999994</v>
      </c>
      <c r="I287" s="46"/>
    </row>
    <row r="288" spans="1:9" ht="12.75">
      <c r="A288" s="38" t="s">
        <v>19</v>
      </c>
      <c r="B288" s="38" t="s">
        <v>84</v>
      </c>
      <c r="C288" s="38" t="s">
        <v>556</v>
      </c>
      <c r="D288" s="40" t="s">
        <v>557</v>
      </c>
      <c r="E288" s="38" t="s">
        <v>22</v>
      </c>
      <c r="F288" s="38">
        <v>6.0010000000000001E-2</v>
      </c>
      <c r="G288" s="42">
        <v>33.71</v>
      </c>
      <c r="H288" s="45">
        <f t="shared" si="39"/>
        <v>2.02</v>
      </c>
      <c r="I288" s="46"/>
    </row>
    <row r="289" spans="1:9" ht="12.75">
      <c r="A289" s="38" t="s">
        <v>19</v>
      </c>
      <c r="B289" s="38" t="s">
        <v>84</v>
      </c>
      <c r="C289" s="38" t="s">
        <v>558</v>
      </c>
      <c r="D289" s="40" t="s">
        <v>559</v>
      </c>
      <c r="E289" s="38" t="s">
        <v>22</v>
      </c>
      <c r="F289" s="38">
        <v>1.00003</v>
      </c>
      <c r="G289" s="42">
        <v>50.16</v>
      </c>
      <c r="H289" s="45">
        <f t="shared" si="39"/>
        <v>50.16</v>
      </c>
      <c r="I289" s="46"/>
    </row>
    <row r="290" spans="1:9" ht="12.75">
      <c r="A290" s="38" t="s">
        <v>19</v>
      </c>
      <c r="B290" s="38" t="s">
        <v>84</v>
      </c>
      <c r="C290" s="38" t="s">
        <v>560</v>
      </c>
      <c r="D290" s="40" t="s">
        <v>561</v>
      </c>
      <c r="E290" s="38" t="s">
        <v>22</v>
      </c>
      <c r="F290" s="38">
        <v>1.0003</v>
      </c>
      <c r="G290" s="42">
        <v>29.28</v>
      </c>
      <c r="H290" s="45">
        <f t="shared" si="39"/>
        <v>29.29</v>
      </c>
      <c r="I290" s="46"/>
    </row>
    <row r="291" spans="1:9" ht="12.75">
      <c r="A291" s="38" t="s">
        <v>19</v>
      </c>
      <c r="B291" s="38" t="s">
        <v>84</v>
      </c>
      <c r="C291" s="38" t="s">
        <v>94</v>
      </c>
      <c r="D291" s="40" t="s">
        <v>95</v>
      </c>
      <c r="E291" s="38" t="s">
        <v>22</v>
      </c>
      <c r="F291" s="38">
        <v>0.41010000000000002</v>
      </c>
      <c r="G291" s="42">
        <v>27.12</v>
      </c>
      <c r="H291" s="45">
        <f t="shared" si="39"/>
        <v>11.12</v>
      </c>
      <c r="I291" s="46"/>
    </row>
    <row r="292" spans="1:9" ht="12.75">
      <c r="A292" s="38" t="s">
        <v>19</v>
      </c>
      <c r="B292" s="38" t="s">
        <v>84</v>
      </c>
      <c r="C292" s="38" t="s">
        <v>562</v>
      </c>
      <c r="D292" s="40" t="s">
        <v>563</v>
      </c>
      <c r="E292" s="38" t="s">
        <v>160</v>
      </c>
      <c r="F292" s="38">
        <v>8.9999999999999993E-3</v>
      </c>
      <c r="G292" s="42">
        <v>493.05</v>
      </c>
      <c r="H292" s="45">
        <f t="shared" si="39"/>
        <v>4.4400000000000004</v>
      </c>
      <c r="I292" s="46"/>
    </row>
    <row r="293" spans="1:9" ht="12.75">
      <c r="A293" s="38" t="s">
        <v>19</v>
      </c>
      <c r="B293" s="38" t="s">
        <v>84</v>
      </c>
      <c r="C293" s="38" t="s">
        <v>97</v>
      </c>
      <c r="D293" s="40" t="s">
        <v>98</v>
      </c>
      <c r="E293" s="38" t="s">
        <v>35</v>
      </c>
      <c r="F293" s="38">
        <v>0.44</v>
      </c>
      <c r="G293" s="42">
        <v>7.59</v>
      </c>
      <c r="H293" s="45">
        <f t="shared" si="39"/>
        <v>3.34</v>
      </c>
      <c r="I293" s="46"/>
    </row>
    <row r="294" spans="1:9" ht="12.75">
      <c r="A294" s="38" t="s">
        <v>19</v>
      </c>
      <c r="B294" s="38" t="s">
        <v>84</v>
      </c>
      <c r="C294" s="38" t="s">
        <v>564</v>
      </c>
      <c r="D294" s="40" t="s">
        <v>565</v>
      </c>
      <c r="E294" s="38" t="s">
        <v>35</v>
      </c>
      <c r="F294" s="38">
        <v>0.23332</v>
      </c>
      <c r="G294" s="42">
        <v>11.44</v>
      </c>
      <c r="H294" s="45">
        <f t="shared" si="39"/>
        <v>2.67</v>
      </c>
      <c r="I294" s="46"/>
    </row>
    <row r="295" spans="1:9" ht="12.75">
      <c r="A295" s="38" t="s">
        <v>19</v>
      </c>
      <c r="B295" s="38" t="s">
        <v>84</v>
      </c>
      <c r="C295" s="38" t="s">
        <v>103</v>
      </c>
      <c r="D295" s="40" t="s">
        <v>104</v>
      </c>
      <c r="E295" s="38" t="s">
        <v>105</v>
      </c>
      <c r="F295" s="38">
        <v>0.03</v>
      </c>
      <c r="G295" s="42">
        <v>10.98</v>
      </c>
      <c r="H295" s="45">
        <f t="shared" si="39"/>
        <v>0.33</v>
      </c>
      <c r="I295" s="46"/>
    </row>
    <row r="296" spans="1:9" ht="38.25">
      <c r="A296" s="38" t="s">
        <v>19</v>
      </c>
      <c r="B296" s="38" t="s">
        <v>84</v>
      </c>
      <c r="C296" s="38" t="s">
        <v>566</v>
      </c>
      <c r="D296" s="40" t="s">
        <v>567</v>
      </c>
      <c r="E296" s="38" t="s">
        <v>13</v>
      </c>
      <c r="F296" s="38">
        <v>1</v>
      </c>
      <c r="G296" s="42">
        <v>238.82</v>
      </c>
      <c r="H296" s="45">
        <f t="shared" si="39"/>
        <v>238.82</v>
      </c>
      <c r="I296" s="46"/>
    </row>
    <row r="297" spans="1:9" ht="12.75">
      <c r="A297" s="49" t="s">
        <v>38</v>
      </c>
      <c r="B297" s="49" t="s">
        <v>38</v>
      </c>
      <c r="C297" s="49" t="s">
        <v>38</v>
      </c>
      <c r="D297" s="51" t="s">
        <v>38</v>
      </c>
      <c r="E297" s="49" t="s">
        <v>38</v>
      </c>
      <c r="F297" s="49" t="s">
        <v>38</v>
      </c>
      <c r="G297" s="52" t="s">
        <v>38</v>
      </c>
      <c r="H297" s="52" t="s">
        <v>38</v>
      </c>
      <c r="I297" s="53" t="s">
        <v>38</v>
      </c>
    </row>
    <row r="298" spans="1:9" ht="25.5">
      <c r="A298" s="16" t="s">
        <v>587</v>
      </c>
      <c r="B298" s="16" t="s">
        <v>146</v>
      </c>
      <c r="C298" s="16" t="s">
        <v>588</v>
      </c>
      <c r="D298" s="18" t="s">
        <v>589</v>
      </c>
      <c r="E298" s="16" t="s">
        <v>35</v>
      </c>
      <c r="F298" s="16" t="s">
        <v>590</v>
      </c>
      <c r="G298" s="24">
        <f>SUM(H299:H304)</f>
        <v>97.439999999999984</v>
      </c>
      <c r="H298" s="24">
        <f>TRUNC(G298 * VALUE(SUBSTITUTE(F298,"QTD: ","")), 2)</f>
        <v>795.11</v>
      </c>
      <c r="I298" s="36" t="str">
        <f>IF(ROUND(ABS(G298-Orçamento!G67),2)&lt;0.01,"OK","DIVERGENTE")</f>
        <v>OK</v>
      </c>
    </row>
    <row r="299" spans="1:9" ht="12.75">
      <c r="A299" s="38" t="s">
        <v>150</v>
      </c>
      <c r="B299" s="38" t="s">
        <v>146</v>
      </c>
      <c r="C299" s="38" t="s">
        <v>591</v>
      </c>
      <c r="D299" s="40" t="s">
        <v>592</v>
      </c>
      <c r="E299" s="38" t="s">
        <v>22</v>
      </c>
      <c r="F299" s="38" t="s">
        <v>593</v>
      </c>
      <c r="G299" s="42">
        <v>37.729999999999997</v>
      </c>
      <c r="H299" s="45">
        <f t="shared" ref="H299:H304" si="40">TRUNC(F299*G299,2)</f>
        <v>20.39</v>
      </c>
      <c r="I299" s="46" t="str">
        <f>IFERROR(IF(ROUND(G299, 2) &lt;&gt; ROUND(VLOOKUP("C"&amp;C299,C:G, 5, FALSE), 2), "VALOR AUXILIAR DIVERGENTE", "OK"), "NÃO ENCONTRADO")</f>
        <v>OK</v>
      </c>
    </row>
    <row r="300" spans="1:9" ht="12.75">
      <c r="A300" s="38" t="s">
        <v>150</v>
      </c>
      <c r="B300" s="38" t="s">
        <v>146</v>
      </c>
      <c r="C300" s="38" t="s">
        <v>594</v>
      </c>
      <c r="D300" s="40" t="s">
        <v>595</v>
      </c>
      <c r="E300" s="38" t="s">
        <v>22</v>
      </c>
      <c r="F300" s="38" t="s">
        <v>596</v>
      </c>
      <c r="G300" s="42">
        <v>34.64</v>
      </c>
      <c r="H300" s="45">
        <f t="shared" si="40"/>
        <v>13.3</v>
      </c>
      <c r="I300" s="46" t="str">
        <f>IFERROR(IF(ROUND(G300, 2) &lt;&gt; ROUND(VLOOKUP("C"&amp;C300,C:G, 5, FALSE), 2), "VALOR AUXILIAR DIVERGENTE", "OK"), "NÃO ENCONTRADO")</f>
        <v>OK</v>
      </c>
    </row>
    <row r="301" spans="1:9" ht="38.25">
      <c r="A301" s="38" t="s">
        <v>19</v>
      </c>
      <c r="B301" s="38" t="s">
        <v>146</v>
      </c>
      <c r="C301" s="38" t="s">
        <v>597</v>
      </c>
      <c r="D301" s="40" t="s">
        <v>598</v>
      </c>
      <c r="E301" s="38" t="s">
        <v>296</v>
      </c>
      <c r="F301" s="38" t="s">
        <v>599</v>
      </c>
      <c r="G301" s="42">
        <v>5.93</v>
      </c>
      <c r="H301" s="45">
        <f t="shared" si="40"/>
        <v>6.46</v>
      </c>
      <c r="I301" s="46"/>
    </row>
    <row r="302" spans="1:9" ht="25.5">
      <c r="A302" s="38" t="s">
        <v>19</v>
      </c>
      <c r="B302" s="38" t="s">
        <v>146</v>
      </c>
      <c r="C302" s="38" t="s">
        <v>600</v>
      </c>
      <c r="D302" s="40" t="s">
        <v>601</v>
      </c>
      <c r="E302" s="38" t="s">
        <v>35</v>
      </c>
      <c r="F302" s="38" t="s">
        <v>602</v>
      </c>
      <c r="G302" s="42">
        <v>53.16</v>
      </c>
      <c r="H302" s="45">
        <f t="shared" si="40"/>
        <v>56.05</v>
      </c>
      <c r="I302" s="46"/>
    </row>
    <row r="303" spans="1:9" ht="12.75">
      <c r="A303" s="38" t="s">
        <v>19</v>
      </c>
      <c r="B303" s="38" t="s">
        <v>146</v>
      </c>
      <c r="C303" s="38" t="s">
        <v>603</v>
      </c>
      <c r="D303" s="40" t="s">
        <v>604</v>
      </c>
      <c r="E303" s="38" t="s">
        <v>137</v>
      </c>
      <c r="F303" s="38" t="s">
        <v>509</v>
      </c>
      <c r="G303" s="42">
        <v>44.98</v>
      </c>
      <c r="H303" s="45">
        <f t="shared" si="40"/>
        <v>0.16</v>
      </c>
      <c r="I303" s="46"/>
    </row>
    <row r="304" spans="1:9" ht="38.25">
      <c r="A304" s="38" t="s">
        <v>19</v>
      </c>
      <c r="B304" s="38" t="s">
        <v>146</v>
      </c>
      <c r="C304" s="38" t="s">
        <v>605</v>
      </c>
      <c r="D304" s="40" t="s">
        <v>606</v>
      </c>
      <c r="E304" s="38" t="s">
        <v>296</v>
      </c>
      <c r="F304" s="38" t="s">
        <v>607</v>
      </c>
      <c r="G304" s="42">
        <v>0.3</v>
      </c>
      <c r="H304" s="45">
        <f t="shared" si="40"/>
        <v>1.08</v>
      </c>
      <c r="I304" s="46"/>
    </row>
    <row r="305" spans="1:9" ht="12.75">
      <c r="A305" s="49" t="s">
        <v>38</v>
      </c>
      <c r="B305" s="49" t="s">
        <v>38</v>
      </c>
      <c r="C305" s="49" t="s">
        <v>38</v>
      </c>
      <c r="D305" s="51" t="s">
        <v>38</v>
      </c>
      <c r="E305" s="49" t="s">
        <v>38</v>
      </c>
      <c r="F305" s="49" t="s">
        <v>38</v>
      </c>
      <c r="G305" s="52" t="s">
        <v>38</v>
      </c>
      <c r="H305" s="52" t="s">
        <v>38</v>
      </c>
      <c r="I305" s="53" t="s">
        <v>38</v>
      </c>
    </row>
    <row r="306" spans="1:9" ht="12.75">
      <c r="A306" s="16" t="s">
        <v>608</v>
      </c>
      <c r="B306" s="16" t="s">
        <v>10</v>
      </c>
      <c r="C306" s="16" t="s">
        <v>609</v>
      </c>
      <c r="D306" s="18" t="s">
        <v>610</v>
      </c>
      <c r="E306" s="16" t="s">
        <v>296</v>
      </c>
      <c r="F306" s="16" t="s">
        <v>611</v>
      </c>
      <c r="G306" s="24">
        <f>SUM(H307:H309)</f>
        <v>11.92</v>
      </c>
      <c r="H306" s="24">
        <f>TRUNC(G306 * VALUE(SUBSTITUTE(F306,"QTD: ","")), 2)</f>
        <v>47.68</v>
      </c>
      <c r="I306" s="36" t="str">
        <f>IF(ROUND(ABS(G306-Orçamento!G68),2)&lt;0.01,"OK","DIVERGENTE")</f>
        <v>OK</v>
      </c>
    </row>
    <row r="307" spans="1:9" ht="12.75">
      <c r="A307" s="38" t="s">
        <v>19</v>
      </c>
      <c r="B307" s="38" t="s">
        <v>10</v>
      </c>
      <c r="C307" s="38" t="s">
        <v>74</v>
      </c>
      <c r="D307" s="40" t="s">
        <v>75</v>
      </c>
      <c r="E307" s="38" t="s">
        <v>22</v>
      </c>
      <c r="F307" s="38" t="s">
        <v>612</v>
      </c>
      <c r="G307" s="42">
        <v>23.9</v>
      </c>
      <c r="H307" s="45">
        <f t="shared" ref="H307:H309" si="41">ROUND(F307*G307,2)</f>
        <v>0.84</v>
      </c>
      <c r="I307" s="46"/>
    </row>
    <row r="308" spans="1:9" ht="12.75">
      <c r="A308" s="38" t="s">
        <v>19</v>
      </c>
      <c r="B308" s="38" t="s">
        <v>10</v>
      </c>
      <c r="C308" s="38" t="s">
        <v>212</v>
      </c>
      <c r="D308" s="40" t="s">
        <v>213</v>
      </c>
      <c r="E308" s="38" t="s">
        <v>22</v>
      </c>
      <c r="F308" s="38" t="s">
        <v>612</v>
      </c>
      <c r="G308" s="42">
        <v>29.08</v>
      </c>
      <c r="H308" s="45">
        <f t="shared" si="41"/>
        <v>1.02</v>
      </c>
      <c r="I308" s="46"/>
    </row>
    <row r="309" spans="1:9" ht="25.5">
      <c r="A309" s="38" t="s">
        <v>19</v>
      </c>
      <c r="B309" s="38" t="s">
        <v>10</v>
      </c>
      <c r="C309" s="38" t="s">
        <v>613</v>
      </c>
      <c r="D309" s="40" t="s">
        <v>614</v>
      </c>
      <c r="E309" s="38" t="s">
        <v>296</v>
      </c>
      <c r="F309" s="38" t="s">
        <v>31</v>
      </c>
      <c r="G309" s="42">
        <v>10.06</v>
      </c>
      <c r="H309" s="45">
        <f t="shared" si="41"/>
        <v>10.06</v>
      </c>
      <c r="I309" s="46"/>
    </row>
    <row r="310" spans="1:9" ht="12.75">
      <c r="A310" s="49" t="s">
        <v>38</v>
      </c>
      <c r="B310" s="49" t="s">
        <v>38</v>
      </c>
      <c r="C310" s="49" t="s">
        <v>38</v>
      </c>
      <c r="D310" s="51" t="s">
        <v>38</v>
      </c>
      <c r="E310" s="49" t="s">
        <v>38</v>
      </c>
      <c r="F310" s="49" t="s">
        <v>38</v>
      </c>
      <c r="G310" s="52" t="s">
        <v>38</v>
      </c>
      <c r="H310" s="52" t="s">
        <v>38</v>
      </c>
      <c r="I310" s="53" t="s">
        <v>38</v>
      </c>
    </row>
    <row r="311" spans="1:9" ht="25.5">
      <c r="A311" s="16" t="s">
        <v>615</v>
      </c>
      <c r="B311" s="16" t="s">
        <v>10</v>
      </c>
      <c r="C311" s="16" t="s">
        <v>616</v>
      </c>
      <c r="D311" s="18" t="s">
        <v>617</v>
      </c>
      <c r="E311" s="16" t="s">
        <v>13</v>
      </c>
      <c r="F311" s="16" t="s">
        <v>618</v>
      </c>
      <c r="G311" s="24">
        <f>SUM(H312:H317)</f>
        <v>148.69999999999999</v>
      </c>
      <c r="H311" s="24">
        <f>TRUNC(G311 * VALUE(SUBSTITUTE(F311,"QTD: ","")), 2)</f>
        <v>388.1</v>
      </c>
      <c r="I311" s="36" t="str">
        <f>IF(ROUND(ABS(G311-Orçamento!G69),2)&lt;0.01,"OK","DIVERGENTE")</f>
        <v>OK</v>
      </c>
    </row>
    <row r="312" spans="1:9" ht="12.75">
      <c r="A312" s="38" t="s">
        <v>19</v>
      </c>
      <c r="B312" s="38" t="s">
        <v>10</v>
      </c>
      <c r="C312" s="38" t="s">
        <v>212</v>
      </c>
      <c r="D312" s="40" t="s">
        <v>213</v>
      </c>
      <c r="E312" s="38" t="s">
        <v>22</v>
      </c>
      <c r="F312" s="38" t="s">
        <v>167</v>
      </c>
      <c r="G312" s="42">
        <v>29.08</v>
      </c>
      <c r="H312" s="45">
        <f t="shared" ref="H312:H317" si="42">ROUND(F312*G312,2)</f>
        <v>17.45</v>
      </c>
      <c r="I312" s="46"/>
    </row>
    <row r="313" spans="1:9" ht="12.75">
      <c r="A313" s="38" t="s">
        <v>19</v>
      </c>
      <c r="B313" s="38" t="s">
        <v>10</v>
      </c>
      <c r="C313" s="38" t="s">
        <v>165</v>
      </c>
      <c r="D313" s="40" t="s">
        <v>166</v>
      </c>
      <c r="E313" s="38" t="s">
        <v>22</v>
      </c>
      <c r="F313" s="38" t="s">
        <v>619</v>
      </c>
      <c r="G313" s="42">
        <v>23.9</v>
      </c>
      <c r="H313" s="45">
        <f t="shared" si="42"/>
        <v>16.73</v>
      </c>
      <c r="I313" s="46"/>
    </row>
    <row r="314" spans="1:9" ht="12.75">
      <c r="A314" s="38" t="s">
        <v>19</v>
      </c>
      <c r="B314" s="38" t="s">
        <v>10</v>
      </c>
      <c r="C314" s="38" t="s">
        <v>620</v>
      </c>
      <c r="D314" s="40" t="s">
        <v>621</v>
      </c>
      <c r="E314" s="38" t="s">
        <v>137</v>
      </c>
      <c r="F314" s="38" t="s">
        <v>622</v>
      </c>
      <c r="G314" s="42">
        <v>0.73</v>
      </c>
      <c r="H314" s="45">
        <f t="shared" si="42"/>
        <v>9.92</v>
      </c>
      <c r="I314" s="46"/>
    </row>
    <row r="315" spans="1:9" ht="12.75">
      <c r="A315" s="38" t="s">
        <v>19</v>
      </c>
      <c r="B315" s="38" t="s">
        <v>10</v>
      </c>
      <c r="C315" s="38" t="s">
        <v>623</v>
      </c>
      <c r="D315" s="40" t="s">
        <v>624</v>
      </c>
      <c r="E315" s="38" t="s">
        <v>160</v>
      </c>
      <c r="F315" s="38" t="s">
        <v>625</v>
      </c>
      <c r="G315" s="42">
        <v>182.56</v>
      </c>
      <c r="H315" s="45">
        <f t="shared" si="42"/>
        <v>7.94</v>
      </c>
      <c r="I315" s="46"/>
    </row>
    <row r="316" spans="1:9" ht="38.25">
      <c r="A316" s="38" t="s">
        <v>19</v>
      </c>
      <c r="B316" s="38" t="s">
        <v>10</v>
      </c>
      <c r="C316" s="38" t="s">
        <v>626</v>
      </c>
      <c r="D316" s="40" t="s">
        <v>627</v>
      </c>
      <c r="E316" s="38" t="s">
        <v>13</v>
      </c>
      <c r="F316" s="38" t="s">
        <v>628</v>
      </c>
      <c r="G316" s="42">
        <v>91.67</v>
      </c>
      <c r="H316" s="45">
        <f t="shared" si="42"/>
        <v>96.25</v>
      </c>
      <c r="I316" s="46"/>
    </row>
    <row r="317" spans="1:9" ht="38.25">
      <c r="A317" s="38" t="s">
        <v>19</v>
      </c>
      <c r="B317" s="38" t="s">
        <v>10</v>
      </c>
      <c r="C317" s="38" t="s">
        <v>629</v>
      </c>
      <c r="D317" s="40" t="s">
        <v>630</v>
      </c>
      <c r="E317" s="38" t="s">
        <v>22</v>
      </c>
      <c r="F317" s="38" t="s">
        <v>631</v>
      </c>
      <c r="G317" s="42">
        <v>31.76</v>
      </c>
      <c r="H317" s="45">
        <f t="shared" si="42"/>
        <v>0.41</v>
      </c>
      <c r="I317" s="46"/>
    </row>
    <row r="318" spans="1:9" ht="12.75">
      <c r="A318" s="49" t="s">
        <v>38</v>
      </c>
      <c r="B318" s="49" t="s">
        <v>38</v>
      </c>
      <c r="C318" s="49" t="s">
        <v>38</v>
      </c>
      <c r="D318" s="51" t="s">
        <v>38</v>
      </c>
      <c r="E318" s="49" t="s">
        <v>38</v>
      </c>
      <c r="F318" s="49" t="s">
        <v>38</v>
      </c>
      <c r="G318" s="52" t="s">
        <v>38</v>
      </c>
      <c r="H318" s="52" t="s">
        <v>38</v>
      </c>
      <c r="I318" s="53" t="s">
        <v>38</v>
      </c>
    </row>
    <row r="319" spans="1:9" ht="12.75">
      <c r="A319" s="16" t="s">
        <v>632</v>
      </c>
      <c r="B319" s="16" t="s">
        <v>10</v>
      </c>
      <c r="C319" s="16" t="s">
        <v>633</v>
      </c>
      <c r="D319" s="18" t="s">
        <v>634</v>
      </c>
      <c r="E319" s="16" t="s">
        <v>296</v>
      </c>
      <c r="F319" s="16" t="s">
        <v>635</v>
      </c>
      <c r="G319" s="24">
        <f>SUM(H320:H324)</f>
        <v>75.760000000000005</v>
      </c>
      <c r="H319" s="24">
        <f>TRUNC(G319 * VALUE(SUBSTITUTE(F319,"QTD: ","")), 2)</f>
        <v>75.760000000000005</v>
      </c>
      <c r="I319" s="36" t="str">
        <f>IF(ROUND(ABS(G319-Orçamento!G70),2)&lt;0.01,"OK","DIVERGENTE")</f>
        <v>OK</v>
      </c>
    </row>
    <row r="320" spans="1:9" ht="12.75">
      <c r="A320" s="38" t="s">
        <v>19</v>
      </c>
      <c r="B320" s="38" t="s">
        <v>10</v>
      </c>
      <c r="C320" s="38" t="s">
        <v>636</v>
      </c>
      <c r="D320" s="40" t="s">
        <v>637</v>
      </c>
      <c r="E320" s="38" t="s">
        <v>22</v>
      </c>
      <c r="F320" s="38" t="s">
        <v>109</v>
      </c>
      <c r="G320" s="42">
        <v>34.83</v>
      </c>
      <c r="H320" s="45">
        <f t="shared" ref="H320:H324" si="43">ROUND(F320*G320,2)</f>
        <v>38.31</v>
      </c>
      <c r="I320" s="46"/>
    </row>
    <row r="321" spans="1:9" ht="12.75">
      <c r="A321" s="38" t="s">
        <v>19</v>
      </c>
      <c r="B321" s="38" t="s">
        <v>10</v>
      </c>
      <c r="C321" s="38" t="s">
        <v>638</v>
      </c>
      <c r="D321" s="40" t="s">
        <v>639</v>
      </c>
      <c r="E321" s="38" t="s">
        <v>22</v>
      </c>
      <c r="F321" s="38" t="s">
        <v>580</v>
      </c>
      <c r="G321" s="42">
        <v>23.9</v>
      </c>
      <c r="H321" s="45">
        <f t="shared" si="43"/>
        <v>28.68</v>
      </c>
      <c r="I321" s="46"/>
    </row>
    <row r="322" spans="1:9" ht="38.25">
      <c r="A322" s="38" t="s">
        <v>19</v>
      </c>
      <c r="B322" s="38" t="s">
        <v>10</v>
      </c>
      <c r="C322" s="38" t="s">
        <v>640</v>
      </c>
      <c r="D322" s="40" t="s">
        <v>641</v>
      </c>
      <c r="E322" s="38" t="s">
        <v>276</v>
      </c>
      <c r="F322" s="38" t="s">
        <v>555</v>
      </c>
      <c r="G322" s="42">
        <v>18.39</v>
      </c>
      <c r="H322" s="45">
        <f t="shared" si="43"/>
        <v>4.5999999999999996</v>
      </c>
      <c r="I322" s="46"/>
    </row>
    <row r="323" spans="1:9" ht="12.75">
      <c r="A323" s="38" t="s">
        <v>19</v>
      </c>
      <c r="B323" s="38" t="s">
        <v>10</v>
      </c>
      <c r="C323" s="38" t="s">
        <v>642</v>
      </c>
      <c r="D323" s="40" t="s">
        <v>643</v>
      </c>
      <c r="E323" s="38" t="s">
        <v>276</v>
      </c>
      <c r="F323" s="38" t="s">
        <v>644</v>
      </c>
      <c r="G323" s="42">
        <v>14.79</v>
      </c>
      <c r="H323" s="45">
        <f t="shared" si="43"/>
        <v>3.55</v>
      </c>
      <c r="I323" s="46"/>
    </row>
    <row r="324" spans="1:9" ht="12.75">
      <c r="A324" s="38" t="s">
        <v>19</v>
      </c>
      <c r="B324" s="38" t="s">
        <v>10</v>
      </c>
      <c r="C324" s="38" t="s">
        <v>645</v>
      </c>
      <c r="D324" s="40" t="s">
        <v>646</v>
      </c>
      <c r="E324" s="38" t="s">
        <v>296</v>
      </c>
      <c r="F324" s="38" t="s">
        <v>167</v>
      </c>
      <c r="G324" s="42">
        <v>1.03</v>
      </c>
      <c r="H324" s="45">
        <f t="shared" si="43"/>
        <v>0.62</v>
      </c>
      <c r="I324" s="46"/>
    </row>
    <row r="325" spans="1:9" ht="12.75">
      <c r="A325" s="49" t="s">
        <v>38</v>
      </c>
      <c r="B325" s="49" t="s">
        <v>38</v>
      </c>
      <c r="C325" s="49" t="s">
        <v>38</v>
      </c>
      <c r="D325" s="51" t="s">
        <v>38</v>
      </c>
      <c r="E325" s="49" t="s">
        <v>38</v>
      </c>
      <c r="F325" s="49" t="s">
        <v>38</v>
      </c>
      <c r="G325" s="52" t="s">
        <v>38</v>
      </c>
      <c r="H325" s="52" t="s">
        <v>38</v>
      </c>
      <c r="I325" s="53" t="s">
        <v>38</v>
      </c>
    </row>
    <row r="326" spans="1:9" ht="12.75">
      <c r="A326" s="16" t="s">
        <v>647</v>
      </c>
      <c r="B326" s="16" t="s">
        <v>84</v>
      </c>
      <c r="C326" s="16" t="s">
        <v>648</v>
      </c>
      <c r="D326" s="18" t="s">
        <v>649</v>
      </c>
      <c r="E326" s="16" t="s">
        <v>296</v>
      </c>
      <c r="F326" s="16" t="s">
        <v>650</v>
      </c>
      <c r="G326" s="88">
        <f>SUM(H327:H329)</f>
        <v>7.26</v>
      </c>
      <c r="H326" s="24">
        <f>TRUNC(G326 * VALUE(SUBSTITUTE(F326,"QTD: ","")), 2)</f>
        <v>87.12</v>
      </c>
      <c r="I326" s="36" t="str">
        <f>IF(ROUND(ABS(G326-Orçamento!G71),2)&lt;0.01,"OK","DIVERGENTE")</f>
        <v>OK</v>
      </c>
    </row>
    <row r="327" spans="1:9" ht="12.75">
      <c r="A327" s="38" t="s">
        <v>19</v>
      </c>
      <c r="B327" s="38" t="s">
        <v>84</v>
      </c>
      <c r="C327" s="38" t="s">
        <v>94</v>
      </c>
      <c r="D327" s="40" t="s">
        <v>95</v>
      </c>
      <c r="E327" s="38" t="s">
        <v>22</v>
      </c>
      <c r="F327" s="38">
        <v>3.3009999999999998E-2</v>
      </c>
      <c r="G327" s="42">
        <v>27.12</v>
      </c>
      <c r="H327" s="45">
        <f t="shared" ref="H327:H329" si="44">ROUND(F327*G327,2)</f>
        <v>0.9</v>
      </c>
      <c r="I327" s="46"/>
    </row>
    <row r="328" spans="1:9" ht="12.75">
      <c r="A328" s="38" t="s">
        <v>19</v>
      </c>
      <c r="B328" s="38" t="s">
        <v>84</v>
      </c>
      <c r="C328" s="38" t="s">
        <v>651</v>
      </c>
      <c r="D328" s="40" t="s">
        <v>652</v>
      </c>
      <c r="E328" s="38" t="s">
        <v>105</v>
      </c>
      <c r="F328" s="38">
        <v>2.1999999999999999E-2</v>
      </c>
      <c r="G328" s="42">
        <v>40.479999999999997</v>
      </c>
      <c r="H328" s="45">
        <f t="shared" si="44"/>
        <v>0.89</v>
      </c>
      <c r="I328" s="46"/>
    </row>
    <row r="329" spans="1:9" ht="25.5">
      <c r="A329" s="38" t="s">
        <v>19</v>
      </c>
      <c r="B329" s="38" t="s">
        <v>84</v>
      </c>
      <c r="C329" s="38" t="s">
        <v>654</v>
      </c>
      <c r="D329" s="40" t="s">
        <v>655</v>
      </c>
      <c r="E329" s="38" t="s">
        <v>656</v>
      </c>
      <c r="F329" s="38">
        <v>1</v>
      </c>
      <c r="G329" s="42">
        <v>5.47</v>
      </c>
      <c r="H329" s="45">
        <f t="shared" si="44"/>
        <v>5.47</v>
      </c>
      <c r="I329" s="46"/>
    </row>
    <row r="330" spans="1:9" ht="12.75">
      <c r="A330" s="49" t="s">
        <v>38</v>
      </c>
      <c r="B330" s="49" t="s">
        <v>38</v>
      </c>
      <c r="C330" s="49" t="s">
        <v>38</v>
      </c>
      <c r="D330" s="51" t="s">
        <v>38</v>
      </c>
      <c r="E330" s="49" t="s">
        <v>38</v>
      </c>
      <c r="F330" s="49" t="s">
        <v>38</v>
      </c>
      <c r="G330" s="52" t="s">
        <v>38</v>
      </c>
      <c r="H330" s="52" t="s">
        <v>38</v>
      </c>
      <c r="I330" s="53" t="s">
        <v>38</v>
      </c>
    </row>
    <row r="331" spans="1:9" ht="12.75">
      <c r="A331" s="16" t="s">
        <v>657</v>
      </c>
      <c r="B331" s="16" t="s">
        <v>10</v>
      </c>
      <c r="C331" s="16" t="s">
        <v>658</v>
      </c>
      <c r="D331" s="18" t="s">
        <v>659</v>
      </c>
      <c r="E331" s="16" t="s">
        <v>160</v>
      </c>
      <c r="F331" s="16" t="s">
        <v>660</v>
      </c>
      <c r="G331" s="24">
        <f>SUM(H332)</f>
        <v>71.7</v>
      </c>
      <c r="H331" s="24">
        <f>TRUNC(G331 * VALUE(SUBSTITUTE(F331,"QTD: ","")), 2)</f>
        <v>104.68</v>
      </c>
      <c r="I331" s="36" t="str">
        <f>IF(ROUND(ABS(G331-Orçamento!G73),2)&lt;0.01,"OK","DIVERGENTE")</f>
        <v>OK</v>
      </c>
    </row>
    <row r="332" spans="1:9" ht="12.75">
      <c r="A332" s="38" t="s">
        <v>19</v>
      </c>
      <c r="B332" s="38" t="s">
        <v>10</v>
      </c>
      <c r="C332" s="38" t="s">
        <v>165</v>
      </c>
      <c r="D332" s="40" t="s">
        <v>166</v>
      </c>
      <c r="E332" s="38" t="s">
        <v>22</v>
      </c>
      <c r="F332" s="38" t="s">
        <v>661</v>
      </c>
      <c r="G332" s="42">
        <v>23.9</v>
      </c>
      <c r="H332" s="45">
        <f>ROUND(F332*G332,2)</f>
        <v>71.7</v>
      </c>
      <c r="I332" s="46"/>
    </row>
    <row r="333" spans="1:9" ht="12.75">
      <c r="A333" s="49" t="s">
        <v>38</v>
      </c>
      <c r="B333" s="49" t="s">
        <v>38</v>
      </c>
      <c r="C333" s="49" t="s">
        <v>38</v>
      </c>
      <c r="D333" s="51" t="s">
        <v>38</v>
      </c>
      <c r="E333" s="49" t="s">
        <v>38</v>
      </c>
      <c r="F333" s="49" t="s">
        <v>38</v>
      </c>
      <c r="G333" s="52" t="s">
        <v>38</v>
      </c>
      <c r="H333" s="52" t="s">
        <v>38</v>
      </c>
      <c r="I333" s="53" t="s">
        <v>38</v>
      </c>
    </row>
    <row r="334" spans="1:9" ht="38.25">
      <c r="A334" s="16" t="s">
        <v>662</v>
      </c>
      <c r="B334" s="16" t="s">
        <v>146</v>
      </c>
      <c r="C334" s="16" t="s">
        <v>663</v>
      </c>
      <c r="D334" s="18" t="s">
        <v>664</v>
      </c>
      <c r="E334" s="16" t="s">
        <v>13</v>
      </c>
      <c r="F334" s="16" t="s">
        <v>665</v>
      </c>
      <c r="G334" s="24">
        <f>SUM(H335:H338)</f>
        <v>1.0900000000000001</v>
      </c>
      <c r="H334" s="24">
        <f>TRUNC(G334 * VALUE(SUBSTITUTE(F334,"QTD: ","")), 2)</f>
        <v>17.16</v>
      </c>
      <c r="I334" s="36" t="str">
        <f>IF(ROUND(ABS(G334-Orçamento!G74),2)&lt;0.01,"OK","DIVERGENTE")</f>
        <v>OK</v>
      </c>
    </row>
    <row r="335" spans="1:9" ht="38.25">
      <c r="A335" s="38" t="s">
        <v>150</v>
      </c>
      <c r="B335" s="38" t="s">
        <v>146</v>
      </c>
      <c r="C335" s="38" t="s">
        <v>229</v>
      </c>
      <c r="D335" s="40" t="s">
        <v>230</v>
      </c>
      <c r="E335" s="38" t="s">
        <v>182</v>
      </c>
      <c r="F335" s="38" t="s">
        <v>666</v>
      </c>
      <c r="G335" s="42">
        <v>0.64</v>
      </c>
      <c r="H335" s="45">
        <f t="shared" ref="H335:H338" si="45">TRUNC(F335*G335,2)</f>
        <v>0</v>
      </c>
      <c r="I335" s="46" t="str">
        <f>IFERROR(IF(ROUND(G335, 2) &lt;&gt; ROUND(VLOOKUP("C"&amp;C335,C:G, 5, FALSE), 2), "VALOR AUXILIAR DIVERGENTE", "OK"), "NÃO ENCONTRADO")</f>
        <v>OK</v>
      </c>
    </row>
    <row r="336" spans="1:9" ht="38.25">
      <c r="A336" s="38" t="s">
        <v>150</v>
      </c>
      <c r="B336" s="38" t="s">
        <v>146</v>
      </c>
      <c r="C336" s="38" t="s">
        <v>233</v>
      </c>
      <c r="D336" s="40" t="s">
        <v>234</v>
      </c>
      <c r="E336" s="38" t="s">
        <v>187</v>
      </c>
      <c r="F336" s="38" t="s">
        <v>667</v>
      </c>
      <c r="G336" s="42">
        <v>10.41</v>
      </c>
      <c r="H336" s="45">
        <f t="shared" si="45"/>
        <v>0.05</v>
      </c>
      <c r="I336" s="46" t="str">
        <f>IFERROR(IF(ROUND(G336, 2) &lt;&gt; ROUND(VLOOKUP("C"&amp;C336,C:G, 5, FALSE), 2), "VALOR AUXILIAR DIVERGENTE", "OK"), "NÃO ENCONTRADO")</f>
        <v>OK</v>
      </c>
    </row>
    <row r="337" spans="1:9" ht="12.75">
      <c r="A337" s="38" t="s">
        <v>150</v>
      </c>
      <c r="B337" s="38" t="s">
        <v>146</v>
      </c>
      <c r="C337" s="38" t="s">
        <v>151</v>
      </c>
      <c r="D337" s="40" t="s">
        <v>152</v>
      </c>
      <c r="E337" s="38" t="s">
        <v>22</v>
      </c>
      <c r="F337" s="38" t="s">
        <v>668</v>
      </c>
      <c r="G337" s="42">
        <v>32.18</v>
      </c>
      <c r="H337" s="45">
        <f t="shared" si="45"/>
        <v>0.48</v>
      </c>
      <c r="I337" s="46" t="str">
        <f>IFERROR(IF(ROUND(G337, 2) &lt;&gt; ROUND(VLOOKUP("C"&amp;C337,C:G, 5, FALSE), 2), "VALOR AUXILIAR DIVERGENTE", "OK"), "NÃO ENCONTRADO")</f>
        <v>OK</v>
      </c>
    </row>
    <row r="338" spans="1:9" ht="12.75">
      <c r="A338" s="38" t="s">
        <v>150</v>
      </c>
      <c r="B338" s="38" t="s">
        <v>146</v>
      </c>
      <c r="C338" s="38" t="s">
        <v>190</v>
      </c>
      <c r="D338" s="40" t="s">
        <v>191</v>
      </c>
      <c r="E338" s="38" t="s">
        <v>22</v>
      </c>
      <c r="F338" s="38" t="s">
        <v>668</v>
      </c>
      <c r="G338" s="42">
        <v>37.26</v>
      </c>
      <c r="H338" s="45">
        <f t="shared" si="45"/>
        <v>0.56000000000000005</v>
      </c>
      <c r="I338" s="46" t="str">
        <f>IFERROR(IF(ROUND(G338, 2) &lt;&gt; ROUND(VLOOKUP("C"&amp;C338,C:G, 5, FALSE), 2), "VALOR AUXILIAR DIVERGENTE", "OK"), "NÃO ENCONTRADO")</f>
        <v>OK</v>
      </c>
    </row>
    <row r="339" spans="1:9" ht="12.75">
      <c r="A339" s="49" t="s">
        <v>38</v>
      </c>
      <c r="B339" s="49" t="s">
        <v>38</v>
      </c>
      <c r="C339" s="49" t="s">
        <v>38</v>
      </c>
      <c r="D339" s="51" t="s">
        <v>38</v>
      </c>
      <c r="E339" s="49" t="s">
        <v>38</v>
      </c>
      <c r="F339" s="49" t="s">
        <v>38</v>
      </c>
      <c r="G339" s="52" t="s">
        <v>38</v>
      </c>
      <c r="H339" s="52" t="s">
        <v>38</v>
      </c>
      <c r="I339" s="53" t="s">
        <v>38</v>
      </c>
    </row>
    <row r="340" spans="1:9" ht="12.75">
      <c r="A340" s="16" t="s">
        <v>669</v>
      </c>
      <c r="B340" s="16" t="s">
        <v>10</v>
      </c>
      <c r="C340" s="16" t="s">
        <v>670</v>
      </c>
      <c r="D340" s="18" t="s">
        <v>671</v>
      </c>
      <c r="E340" s="16" t="s">
        <v>160</v>
      </c>
      <c r="F340" s="16" t="s">
        <v>673</v>
      </c>
      <c r="G340" s="24">
        <f>SUM(H341:H342)</f>
        <v>224.12</v>
      </c>
      <c r="H340" s="24">
        <f>TRUNC(G340 * VALUE(SUBSTITUTE(F340,"QTD: ","")), 2)</f>
        <v>177.05</v>
      </c>
      <c r="I340" s="36" t="str">
        <f>IF(ROUND(ABS(G340-Orçamento!G75),2)&lt;0.01,"OK","DIVERGENTE")</f>
        <v>OK</v>
      </c>
    </row>
    <row r="341" spans="1:9" ht="12.75">
      <c r="A341" s="38" t="s">
        <v>19</v>
      </c>
      <c r="B341" s="38" t="s">
        <v>10</v>
      </c>
      <c r="C341" s="38" t="s">
        <v>165</v>
      </c>
      <c r="D341" s="40" t="s">
        <v>166</v>
      </c>
      <c r="E341" s="38" t="s">
        <v>22</v>
      </c>
      <c r="F341" s="38" t="s">
        <v>363</v>
      </c>
      <c r="G341" s="42">
        <v>23.9</v>
      </c>
      <c r="H341" s="45">
        <f t="shared" ref="H341:H342" si="46">ROUND(F341*G341,2)</f>
        <v>35.85</v>
      </c>
      <c r="I341" s="46"/>
    </row>
    <row r="342" spans="1:9" ht="12.75">
      <c r="A342" s="38" t="s">
        <v>19</v>
      </c>
      <c r="B342" s="38" t="s">
        <v>10</v>
      </c>
      <c r="C342" s="38" t="s">
        <v>674</v>
      </c>
      <c r="D342" s="40" t="s">
        <v>675</v>
      </c>
      <c r="E342" s="38" t="s">
        <v>160</v>
      </c>
      <c r="F342" s="38" t="s">
        <v>580</v>
      </c>
      <c r="G342" s="42">
        <v>156.88999999999999</v>
      </c>
      <c r="H342" s="45">
        <f t="shared" si="46"/>
        <v>188.27</v>
      </c>
      <c r="I342" s="46"/>
    </row>
    <row r="343" spans="1:9" ht="12.75">
      <c r="A343" s="49" t="s">
        <v>38</v>
      </c>
      <c r="B343" s="49" t="s">
        <v>38</v>
      </c>
      <c r="C343" s="49" t="s">
        <v>38</v>
      </c>
      <c r="D343" s="51" t="s">
        <v>38</v>
      </c>
      <c r="E343" s="49" t="s">
        <v>38</v>
      </c>
      <c r="F343" s="49" t="s">
        <v>38</v>
      </c>
      <c r="G343" s="52" t="s">
        <v>38</v>
      </c>
      <c r="H343" s="52" t="s">
        <v>38</v>
      </c>
      <c r="I343" s="53" t="s">
        <v>38</v>
      </c>
    </row>
    <row r="344" spans="1:9" ht="25.5">
      <c r="A344" s="16" t="s">
        <v>676</v>
      </c>
      <c r="B344" s="16" t="s">
        <v>146</v>
      </c>
      <c r="C344" s="16" t="s">
        <v>677</v>
      </c>
      <c r="D344" s="18" t="s">
        <v>678</v>
      </c>
      <c r="E344" s="16" t="s">
        <v>137</v>
      </c>
      <c r="F344" s="16" t="s">
        <v>679</v>
      </c>
      <c r="G344" s="24">
        <f>SUM(H345:H349)</f>
        <v>14.91</v>
      </c>
      <c r="H344" s="24">
        <f>TRUNC(G344 * VALUE(SUBSTITUTE(F344,"QTD: ","")), 2)</f>
        <v>382.29</v>
      </c>
      <c r="I344" s="36" t="str">
        <f>IF(ROUND(ABS(G344-Orçamento!G76),2)&lt;0.01,"OK","DIVERGENTE")</f>
        <v>OK</v>
      </c>
    </row>
    <row r="345" spans="1:9" ht="12.75">
      <c r="A345" s="38" t="s">
        <v>150</v>
      </c>
      <c r="B345" s="38" t="s">
        <v>146</v>
      </c>
      <c r="C345" s="38" t="s">
        <v>284</v>
      </c>
      <c r="D345" s="40" t="s">
        <v>285</v>
      </c>
      <c r="E345" s="38" t="s">
        <v>22</v>
      </c>
      <c r="F345" s="38" t="s">
        <v>680</v>
      </c>
      <c r="G345" s="42">
        <v>36.99</v>
      </c>
      <c r="H345" s="45">
        <f t="shared" ref="H345:H349" si="47">TRUNC(F345*G345,2)</f>
        <v>1.71</v>
      </c>
      <c r="I345" s="46" t="str">
        <f>IFERROR(IF(ROUND(G345, 2) &lt;&gt; ROUND(VLOOKUP("C"&amp;C345,C:G, 5, FALSE), 2), "VALOR AUXILIAR DIVERGENTE", "OK"), "NÃO ENCONTRADO")</f>
        <v>OK</v>
      </c>
    </row>
    <row r="346" spans="1:9" ht="12.75">
      <c r="A346" s="38" t="s">
        <v>150</v>
      </c>
      <c r="B346" s="38" t="s">
        <v>146</v>
      </c>
      <c r="C346" s="38" t="s">
        <v>287</v>
      </c>
      <c r="D346" s="40" t="s">
        <v>288</v>
      </c>
      <c r="E346" s="38" t="s">
        <v>22</v>
      </c>
      <c r="F346" s="38" t="s">
        <v>681</v>
      </c>
      <c r="G346" s="42">
        <v>34.64</v>
      </c>
      <c r="H346" s="45">
        <f t="shared" si="47"/>
        <v>0.64</v>
      </c>
      <c r="I346" s="46" t="str">
        <f>IFERROR(IF(ROUND(G346, 2) &lt;&gt; ROUND(VLOOKUP("C"&amp;C346,C:G, 5, FALSE), 2), "VALOR AUXILIAR DIVERGENTE", "OK"), "NÃO ENCONTRADO")</f>
        <v>OK</v>
      </c>
    </row>
    <row r="347" spans="1:9" ht="25.5">
      <c r="A347" s="38" t="s">
        <v>19</v>
      </c>
      <c r="B347" s="38" t="s">
        <v>146</v>
      </c>
      <c r="C347" s="38" t="s">
        <v>291</v>
      </c>
      <c r="D347" s="40" t="s">
        <v>292</v>
      </c>
      <c r="E347" s="38" t="s">
        <v>137</v>
      </c>
      <c r="F347" s="38" t="s">
        <v>682</v>
      </c>
      <c r="G347" s="42">
        <v>21.66</v>
      </c>
      <c r="H347" s="45">
        <f t="shared" si="47"/>
        <v>0.26</v>
      </c>
      <c r="I347" s="46"/>
    </row>
    <row r="348" spans="1:9" ht="38.25">
      <c r="A348" s="38" t="s">
        <v>19</v>
      </c>
      <c r="B348" s="38" t="s">
        <v>146</v>
      </c>
      <c r="C348" s="38" t="s">
        <v>683</v>
      </c>
      <c r="D348" s="40" t="s">
        <v>684</v>
      </c>
      <c r="E348" s="38" t="s">
        <v>35</v>
      </c>
      <c r="F348" s="38" t="s">
        <v>685</v>
      </c>
      <c r="G348" s="42">
        <v>5.24</v>
      </c>
      <c r="H348" s="45">
        <f t="shared" si="47"/>
        <v>3.54</v>
      </c>
      <c r="I348" s="46"/>
    </row>
    <row r="349" spans="1:9" ht="38.25">
      <c r="A349" s="38" t="s">
        <v>19</v>
      </c>
      <c r="B349" s="38" t="s">
        <v>146</v>
      </c>
      <c r="C349" s="38" t="s">
        <v>686</v>
      </c>
      <c r="D349" s="40" t="s">
        <v>687</v>
      </c>
      <c r="E349" s="38" t="s">
        <v>13</v>
      </c>
      <c r="F349" s="38" t="s">
        <v>688</v>
      </c>
      <c r="G349" s="42">
        <v>10.73</v>
      </c>
      <c r="H349" s="45">
        <f t="shared" si="47"/>
        <v>8.76</v>
      </c>
      <c r="I349" s="46"/>
    </row>
    <row r="350" spans="1:9" ht="12.75">
      <c r="A350" s="49" t="s">
        <v>38</v>
      </c>
      <c r="B350" s="49" t="s">
        <v>38</v>
      </c>
      <c r="C350" s="49" t="s">
        <v>38</v>
      </c>
      <c r="D350" s="51" t="s">
        <v>38</v>
      </c>
      <c r="E350" s="49" t="s">
        <v>38</v>
      </c>
      <c r="F350" s="49" t="s">
        <v>38</v>
      </c>
      <c r="G350" s="52" t="s">
        <v>38</v>
      </c>
      <c r="H350" s="52" t="s">
        <v>38</v>
      </c>
      <c r="I350" s="53" t="s">
        <v>38</v>
      </c>
    </row>
    <row r="351" spans="1:9" ht="38.25">
      <c r="A351" s="16" t="s">
        <v>689</v>
      </c>
      <c r="B351" s="16" t="s">
        <v>146</v>
      </c>
      <c r="C351" s="16" t="s">
        <v>690</v>
      </c>
      <c r="D351" s="18" t="s">
        <v>691</v>
      </c>
      <c r="E351" s="16" t="s">
        <v>160</v>
      </c>
      <c r="F351" s="16" t="s">
        <v>692</v>
      </c>
      <c r="G351" s="24">
        <f>SUM(H352:H359)</f>
        <v>756.17000000000007</v>
      </c>
      <c r="H351" s="24">
        <f>TRUNC(G351 * VALUE(SUBSTITUTE(F351,"QTD: ","")), 2)</f>
        <v>952.77</v>
      </c>
      <c r="I351" s="36" t="str">
        <f>IF(ROUND(ABS(G351-Orçamento!G77),2)&lt;0.01,"OK","DIVERGENTE")</f>
        <v>OK</v>
      </c>
    </row>
    <row r="352" spans="1:9" ht="12.75">
      <c r="A352" s="38" t="s">
        <v>150</v>
      </c>
      <c r="B352" s="38" t="s">
        <v>146</v>
      </c>
      <c r="C352" s="38" t="s">
        <v>151</v>
      </c>
      <c r="D352" s="40" t="s">
        <v>152</v>
      </c>
      <c r="E352" s="38" t="s">
        <v>22</v>
      </c>
      <c r="F352" s="38" t="s">
        <v>693</v>
      </c>
      <c r="G352" s="42">
        <v>32.18</v>
      </c>
      <c r="H352" s="45">
        <f t="shared" ref="H352:H359" si="48">TRUNC(F352*G352,2)</f>
        <v>57.37</v>
      </c>
      <c r="I352" s="46" t="str">
        <f>IFERROR(IF(ROUND(G352, 2) &lt;&gt; ROUND(VLOOKUP("C"&amp;C352,C:G, 5, FALSE), 2), "VALOR AUXILIAR DIVERGENTE", "OK"), "NÃO ENCONTRADO")</f>
        <v>OK</v>
      </c>
    </row>
    <row r="353" spans="1:9" ht="12.75">
      <c r="A353" s="38" t="s">
        <v>150</v>
      </c>
      <c r="B353" s="38" t="s">
        <v>146</v>
      </c>
      <c r="C353" s="38" t="s">
        <v>190</v>
      </c>
      <c r="D353" s="40" t="s">
        <v>191</v>
      </c>
      <c r="E353" s="38" t="s">
        <v>22</v>
      </c>
      <c r="F353" s="38" t="s">
        <v>694</v>
      </c>
      <c r="G353" s="42">
        <v>37.26</v>
      </c>
      <c r="H353" s="45">
        <f t="shared" si="48"/>
        <v>5.81</v>
      </c>
      <c r="I353" s="46" t="str">
        <f>IFERROR(IF(ROUND(G353, 2) &lt;&gt; ROUND(VLOOKUP("C"&amp;C353,C:G, 5, FALSE), 2), "VALOR AUXILIAR DIVERGENTE", "OK"), "NÃO ENCONTRADO")</f>
        <v>OK</v>
      </c>
    </row>
    <row r="354" spans="1:9" ht="12.75">
      <c r="A354" s="38" t="s">
        <v>150</v>
      </c>
      <c r="B354" s="38" t="s">
        <v>146</v>
      </c>
      <c r="C354" s="38" t="s">
        <v>252</v>
      </c>
      <c r="D354" s="40" t="s">
        <v>253</v>
      </c>
      <c r="E354" s="38" t="s">
        <v>22</v>
      </c>
      <c r="F354" s="38" t="s">
        <v>695</v>
      </c>
      <c r="G354" s="42">
        <v>36.53</v>
      </c>
      <c r="H354" s="45">
        <f t="shared" si="48"/>
        <v>59.42</v>
      </c>
      <c r="I354" s="46" t="str">
        <f>IFERROR(IF(ROUND(G354, 2) &lt;&gt; ROUND(VLOOKUP("C"&amp;C354,C:G, 5, FALSE), 2), "VALOR AUXILIAR DIVERGENTE", "OK"), "NÃO ENCONTRADO")</f>
        <v>OK</v>
      </c>
    </row>
    <row r="355" spans="1:9" ht="38.25">
      <c r="A355" s="38" t="s">
        <v>19</v>
      </c>
      <c r="B355" s="38" t="s">
        <v>146</v>
      </c>
      <c r="C355" s="38" t="s">
        <v>696</v>
      </c>
      <c r="D355" s="40" t="s">
        <v>697</v>
      </c>
      <c r="E355" s="38" t="s">
        <v>160</v>
      </c>
      <c r="F355" s="38" t="s">
        <v>698</v>
      </c>
      <c r="G355" s="42">
        <v>496.1</v>
      </c>
      <c r="H355" s="45">
        <f t="shared" si="48"/>
        <v>610.94000000000005</v>
      </c>
      <c r="I355" s="46"/>
    </row>
    <row r="356" spans="1:9" ht="12.75">
      <c r="A356" s="38" t="s">
        <v>19</v>
      </c>
      <c r="B356" s="38" t="s">
        <v>146</v>
      </c>
      <c r="C356" s="38" t="s">
        <v>699</v>
      </c>
      <c r="D356" s="40" t="s">
        <v>700</v>
      </c>
      <c r="E356" s="38" t="s">
        <v>137</v>
      </c>
      <c r="F356" s="38" t="s">
        <v>701</v>
      </c>
      <c r="G356" s="42">
        <v>12.46</v>
      </c>
      <c r="H356" s="45">
        <f t="shared" si="48"/>
        <v>3.73</v>
      </c>
      <c r="I356" s="46"/>
    </row>
    <row r="357" spans="1:9" ht="25.5">
      <c r="A357" s="38" t="s">
        <v>19</v>
      </c>
      <c r="B357" s="38" t="s">
        <v>146</v>
      </c>
      <c r="C357" s="38" t="s">
        <v>268</v>
      </c>
      <c r="D357" s="40" t="s">
        <v>269</v>
      </c>
      <c r="E357" s="38" t="s">
        <v>35</v>
      </c>
      <c r="F357" s="38" t="s">
        <v>702</v>
      </c>
      <c r="G357" s="42">
        <v>2.67</v>
      </c>
      <c r="H357" s="45">
        <f t="shared" si="48"/>
        <v>6.67</v>
      </c>
      <c r="I357" s="46"/>
    </row>
    <row r="358" spans="1:9" ht="25.5">
      <c r="A358" s="38" t="s">
        <v>19</v>
      </c>
      <c r="B358" s="38" t="s">
        <v>146</v>
      </c>
      <c r="C358" s="38" t="s">
        <v>703</v>
      </c>
      <c r="D358" s="40" t="s">
        <v>704</v>
      </c>
      <c r="E358" s="38" t="s">
        <v>35</v>
      </c>
      <c r="F358" s="38" t="s">
        <v>705</v>
      </c>
      <c r="G358" s="42">
        <v>3.87</v>
      </c>
      <c r="H358" s="45">
        <f t="shared" si="48"/>
        <v>12.09</v>
      </c>
      <c r="I358" s="46"/>
    </row>
    <row r="359" spans="1:9" ht="25.5">
      <c r="A359" s="38" t="s">
        <v>19</v>
      </c>
      <c r="B359" s="38" t="s">
        <v>146</v>
      </c>
      <c r="C359" s="38" t="s">
        <v>274</v>
      </c>
      <c r="D359" s="40" t="s">
        <v>275</v>
      </c>
      <c r="E359" s="38" t="s">
        <v>276</v>
      </c>
      <c r="F359" s="38" t="s">
        <v>706</v>
      </c>
      <c r="G359" s="42">
        <v>6.66</v>
      </c>
      <c r="H359" s="45">
        <f t="shared" si="48"/>
        <v>0.14000000000000001</v>
      </c>
      <c r="I359" s="46"/>
    </row>
    <row r="360" spans="1:9" ht="12.75">
      <c r="A360" s="49" t="s">
        <v>38</v>
      </c>
      <c r="B360" s="49" t="s">
        <v>38</v>
      </c>
      <c r="C360" s="49" t="s">
        <v>38</v>
      </c>
      <c r="D360" s="51" t="s">
        <v>38</v>
      </c>
      <c r="E360" s="49" t="s">
        <v>38</v>
      </c>
      <c r="F360" s="49" t="s">
        <v>38</v>
      </c>
      <c r="G360" s="52" t="s">
        <v>38</v>
      </c>
      <c r="H360" s="52" t="s">
        <v>38</v>
      </c>
      <c r="I360" s="53" t="s">
        <v>38</v>
      </c>
    </row>
    <row r="361" spans="1:9" ht="12.75">
      <c r="A361" s="16" t="s">
        <v>707</v>
      </c>
      <c r="B361" s="16" t="s">
        <v>10</v>
      </c>
      <c r="C361" s="16" t="s">
        <v>708</v>
      </c>
      <c r="D361" s="18" t="s">
        <v>709</v>
      </c>
      <c r="E361" s="16" t="s">
        <v>35</v>
      </c>
      <c r="F361" s="16" t="s">
        <v>710</v>
      </c>
      <c r="G361" s="24">
        <f>SUM(H362)</f>
        <v>12.12</v>
      </c>
      <c r="H361" s="24">
        <f>TRUNC(G361 * VALUE(SUBSTITUTE(F361,"QTD: ","")), 2)</f>
        <v>74.53</v>
      </c>
      <c r="I361" s="36" t="str">
        <f>IF(ROUND(ABS(G361-Orçamento!G78),2)&lt;0.01,"OK","DIVERGENTE")</f>
        <v>OK</v>
      </c>
    </row>
    <row r="362" spans="1:9" ht="38.25">
      <c r="A362" s="38" t="s">
        <v>19</v>
      </c>
      <c r="B362" s="38" t="s">
        <v>10</v>
      </c>
      <c r="C362" s="38" t="s">
        <v>711</v>
      </c>
      <c r="D362" s="40" t="s">
        <v>712</v>
      </c>
      <c r="E362" s="38" t="s">
        <v>35</v>
      </c>
      <c r="F362" s="38" t="s">
        <v>31</v>
      </c>
      <c r="G362" s="42">
        <v>12.12</v>
      </c>
      <c r="H362" s="45">
        <f>ROUND(F362*G362,2)</f>
        <v>12.12</v>
      </c>
      <c r="I362" s="46"/>
    </row>
    <row r="363" spans="1:9" ht="12.75">
      <c r="A363" s="49" t="s">
        <v>38</v>
      </c>
      <c r="B363" s="49" t="s">
        <v>38</v>
      </c>
      <c r="C363" s="49" t="s">
        <v>38</v>
      </c>
      <c r="D363" s="51" t="s">
        <v>38</v>
      </c>
      <c r="E363" s="49" t="s">
        <v>38</v>
      </c>
      <c r="F363" s="49" t="s">
        <v>38</v>
      </c>
      <c r="G363" s="52" t="s">
        <v>38</v>
      </c>
      <c r="H363" s="52" t="s">
        <v>38</v>
      </c>
      <c r="I363" s="53" t="s">
        <v>38</v>
      </c>
    </row>
    <row r="364" spans="1:9" ht="12.75">
      <c r="A364" s="16" t="s">
        <v>714</v>
      </c>
      <c r="B364" s="16" t="s">
        <v>10</v>
      </c>
      <c r="C364" s="16" t="s">
        <v>715</v>
      </c>
      <c r="D364" s="18" t="s">
        <v>716</v>
      </c>
      <c r="E364" s="16" t="s">
        <v>13</v>
      </c>
      <c r="F364" s="16" t="s">
        <v>717</v>
      </c>
      <c r="G364" s="24">
        <f>SUM(H365:H366)</f>
        <v>7.49</v>
      </c>
      <c r="H364" s="24">
        <f>TRUNC(G364 * VALUE(SUBSTITUTE(F364,"QTD: ","")), 2)</f>
        <v>442.35</v>
      </c>
      <c r="I364" s="36" t="str">
        <f>IF(ROUND(ABS(G364-Orçamento!G80),2)&lt;0.01,"OK","DIVERGENTE")</f>
        <v>OK</v>
      </c>
    </row>
    <row r="365" spans="1:9" ht="12.75">
      <c r="A365" s="38" t="s">
        <v>19</v>
      </c>
      <c r="B365" s="38" t="s">
        <v>10</v>
      </c>
      <c r="C365" s="38" t="s">
        <v>636</v>
      </c>
      <c r="D365" s="40" t="s">
        <v>637</v>
      </c>
      <c r="E365" s="38" t="s">
        <v>22</v>
      </c>
      <c r="F365" s="38" t="s">
        <v>102</v>
      </c>
      <c r="G365" s="42">
        <v>34.83</v>
      </c>
      <c r="H365" s="45">
        <f t="shared" ref="H365:H366" si="49">ROUND(F365*G365,2)</f>
        <v>6.97</v>
      </c>
      <c r="I365" s="46"/>
    </row>
    <row r="366" spans="1:9" ht="12.75">
      <c r="A366" s="38" t="s">
        <v>19</v>
      </c>
      <c r="B366" s="38" t="s">
        <v>10</v>
      </c>
      <c r="C366" s="38" t="s">
        <v>645</v>
      </c>
      <c r="D366" s="40" t="s">
        <v>646</v>
      </c>
      <c r="E366" s="38" t="s">
        <v>296</v>
      </c>
      <c r="F366" s="38" t="s">
        <v>23</v>
      </c>
      <c r="G366" s="42">
        <v>1.03</v>
      </c>
      <c r="H366" s="45">
        <f t="shared" si="49"/>
        <v>0.52</v>
      </c>
      <c r="I366" s="46"/>
    </row>
    <row r="367" spans="1:9" ht="12.75">
      <c r="A367" s="49" t="s">
        <v>38</v>
      </c>
      <c r="B367" s="49" t="s">
        <v>38</v>
      </c>
      <c r="C367" s="49" t="s">
        <v>38</v>
      </c>
      <c r="D367" s="51" t="s">
        <v>38</v>
      </c>
      <c r="E367" s="49" t="s">
        <v>38</v>
      </c>
      <c r="F367" s="49" t="s">
        <v>38</v>
      </c>
      <c r="G367" s="52" t="s">
        <v>38</v>
      </c>
      <c r="H367" s="52" t="s">
        <v>38</v>
      </c>
      <c r="I367" s="53" t="s">
        <v>38</v>
      </c>
    </row>
    <row r="368" spans="1:9" ht="25.5">
      <c r="A368" s="16" t="s">
        <v>718</v>
      </c>
      <c r="B368" s="16" t="s">
        <v>146</v>
      </c>
      <c r="C368" s="16" t="s">
        <v>535</v>
      </c>
      <c r="D368" s="18" t="s">
        <v>536</v>
      </c>
      <c r="E368" s="16" t="s">
        <v>13</v>
      </c>
      <c r="F368" s="16" t="s">
        <v>717</v>
      </c>
      <c r="G368" s="24">
        <f>SUM(H369:H371)</f>
        <v>5.17</v>
      </c>
      <c r="H368" s="24">
        <f>TRUNC(G368 * VALUE(SUBSTITUTE(F368,"QTD: ","")), 2)</f>
        <v>305.33999999999997</v>
      </c>
      <c r="I368" s="36" t="str">
        <f>IF(ROUND(ABS(G368-Orçamento!G81),2)&lt;0.01,"OK","DIVERGENTE")</f>
        <v>OK</v>
      </c>
    </row>
    <row r="369" spans="1:9" ht="12.75">
      <c r="A369" s="38" t="s">
        <v>150</v>
      </c>
      <c r="B369" s="38" t="s">
        <v>146</v>
      </c>
      <c r="C369" s="38" t="s">
        <v>151</v>
      </c>
      <c r="D369" s="40" t="s">
        <v>152</v>
      </c>
      <c r="E369" s="38" t="s">
        <v>22</v>
      </c>
      <c r="F369" s="38" t="s">
        <v>537</v>
      </c>
      <c r="G369" s="42">
        <v>32.18</v>
      </c>
      <c r="H369" s="45">
        <f t="shared" ref="H369:H371" si="50">TRUNC(F369*G369,2)</f>
        <v>0.71</v>
      </c>
      <c r="I369" s="46" t="str">
        <f>IFERROR(IF(ROUND(G369, 2) &lt;&gt; ROUND(VLOOKUP("C"&amp;C369,C:G, 5, FALSE), 2), "VALOR AUXILIAR DIVERGENTE", "OK"), "NÃO ENCONTRADO")</f>
        <v>OK</v>
      </c>
    </row>
    <row r="370" spans="1:9" ht="12.75">
      <c r="A370" s="38" t="s">
        <v>150</v>
      </c>
      <c r="B370" s="38" t="s">
        <v>146</v>
      </c>
      <c r="C370" s="38" t="s">
        <v>525</v>
      </c>
      <c r="D370" s="40" t="s">
        <v>526</v>
      </c>
      <c r="E370" s="38" t="s">
        <v>22</v>
      </c>
      <c r="F370" s="38" t="s">
        <v>538</v>
      </c>
      <c r="G370" s="42">
        <v>38.83</v>
      </c>
      <c r="H370" s="45">
        <f t="shared" si="50"/>
        <v>2.58</v>
      </c>
      <c r="I370" s="46" t="str">
        <f>IFERROR(IF(ROUND(G370, 2) &lt;&gt; ROUND(VLOOKUP("C"&amp;C370,C:G, 5, FALSE), 2), "VALOR AUXILIAR DIVERGENTE", "OK"), "NÃO ENCONTRADO")</f>
        <v>OK</v>
      </c>
    </row>
    <row r="371" spans="1:9" ht="12.75">
      <c r="A371" s="38" t="s">
        <v>19</v>
      </c>
      <c r="B371" s="38" t="s">
        <v>146</v>
      </c>
      <c r="C371" s="38" t="s">
        <v>539</v>
      </c>
      <c r="D371" s="40" t="s">
        <v>540</v>
      </c>
      <c r="E371" s="38" t="s">
        <v>276</v>
      </c>
      <c r="F371" s="38" t="s">
        <v>541</v>
      </c>
      <c r="G371" s="42">
        <v>11.34</v>
      </c>
      <c r="H371" s="45">
        <f t="shared" si="50"/>
        <v>1.88</v>
      </c>
      <c r="I371" s="46"/>
    </row>
    <row r="372" spans="1:9" ht="12.75">
      <c r="A372" s="49" t="s">
        <v>38</v>
      </c>
      <c r="B372" s="49" t="s">
        <v>38</v>
      </c>
      <c r="C372" s="49" t="s">
        <v>38</v>
      </c>
      <c r="D372" s="51" t="s">
        <v>38</v>
      </c>
      <c r="E372" s="49" t="s">
        <v>38</v>
      </c>
      <c r="F372" s="49" t="s">
        <v>38</v>
      </c>
      <c r="G372" s="52" t="s">
        <v>38</v>
      </c>
      <c r="H372" s="52" t="s">
        <v>38</v>
      </c>
      <c r="I372" s="53" t="s">
        <v>38</v>
      </c>
    </row>
    <row r="373" spans="1:9" ht="25.5">
      <c r="A373" s="16" t="s">
        <v>719</v>
      </c>
      <c r="B373" s="16" t="s">
        <v>146</v>
      </c>
      <c r="C373" s="16" t="s">
        <v>543</v>
      </c>
      <c r="D373" s="18" t="s">
        <v>544</v>
      </c>
      <c r="E373" s="16" t="s">
        <v>13</v>
      </c>
      <c r="F373" s="16" t="s">
        <v>717</v>
      </c>
      <c r="G373" s="24">
        <f>SUM(H374:H376)</f>
        <v>11.67</v>
      </c>
      <c r="H373" s="24">
        <f>TRUNC(G373 * VALUE(SUBSTITUTE(F373,"QTD: ","")), 2)</f>
        <v>689.23</v>
      </c>
      <c r="I373" s="36" t="str">
        <f>IF(ROUND(ABS(G373-Orçamento!G82),2)&lt;0.01,"OK","DIVERGENTE")</f>
        <v>OK</v>
      </c>
    </row>
    <row r="374" spans="1:9" ht="12.75">
      <c r="A374" s="38" t="s">
        <v>150</v>
      </c>
      <c r="B374" s="38" t="s">
        <v>146</v>
      </c>
      <c r="C374" s="38" t="s">
        <v>151</v>
      </c>
      <c r="D374" s="40" t="s">
        <v>152</v>
      </c>
      <c r="E374" s="38" t="s">
        <v>22</v>
      </c>
      <c r="F374" s="38" t="s">
        <v>545</v>
      </c>
      <c r="G374" s="42">
        <v>32.18</v>
      </c>
      <c r="H374" s="45">
        <f t="shared" ref="H374:H376" si="51">TRUNC(F374*G374,2)</f>
        <v>1.75</v>
      </c>
      <c r="I374" s="46" t="str">
        <f>IFERROR(IF(ROUND(G374, 2) &lt;&gt; ROUND(VLOOKUP("C"&amp;C374,C:G, 5, FALSE), 2), "VALOR AUXILIAR DIVERGENTE", "OK"), "NÃO ENCONTRADO")</f>
        <v>OK</v>
      </c>
    </row>
    <row r="375" spans="1:9" ht="12.75">
      <c r="A375" s="38" t="s">
        <v>150</v>
      </c>
      <c r="B375" s="38" t="s">
        <v>146</v>
      </c>
      <c r="C375" s="38" t="s">
        <v>525</v>
      </c>
      <c r="D375" s="40" t="s">
        <v>526</v>
      </c>
      <c r="E375" s="38" t="s">
        <v>22</v>
      </c>
      <c r="F375" s="38" t="s">
        <v>546</v>
      </c>
      <c r="G375" s="42">
        <v>38.83</v>
      </c>
      <c r="H375" s="45">
        <f t="shared" si="51"/>
        <v>6.33</v>
      </c>
      <c r="I375" s="46" t="str">
        <f>IFERROR(IF(ROUND(G375, 2) &lt;&gt; ROUND(VLOOKUP("C"&amp;C375,C:G, 5, FALSE), 2), "VALOR AUXILIAR DIVERGENTE", "OK"), "NÃO ENCONTRADO")</f>
        <v>OK</v>
      </c>
    </row>
    <row r="376" spans="1:9" ht="12.75">
      <c r="A376" s="38" t="s">
        <v>19</v>
      </c>
      <c r="B376" s="38" t="s">
        <v>146</v>
      </c>
      <c r="C376" s="38" t="s">
        <v>547</v>
      </c>
      <c r="D376" s="40" t="s">
        <v>548</v>
      </c>
      <c r="E376" s="38" t="s">
        <v>276</v>
      </c>
      <c r="F376" s="38" t="s">
        <v>549</v>
      </c>
      <c r="G376" s="42">
        <v>13.43</v>
      </c>
      <c r="H376" s="45">
        <f t="shared" si="51"/>
        <v>3.59</v>
      </c>
      <c r="I376" s="46"/>
    </row>
    <row r="377" spans="1:9" ht="12.75">
      <c r="A377" s="49" t="s">
        <v>38</v>
      </c>
      <c r="B377" s="49" t="s">
        <v>38</v>
      </c>
      <c r="C377" s="49" t="s">
        <v>38</v>
      </c>
      <c r="D377" s="51" t="s">
        <v>38</v>
      </c>
      <c r="E377" s="49" t="s">
        <v>38</v>
      </c>
      <c r="F377" s="49" t="s">
        <v>38</v>
      </c>
      <c r="G377" s="52" t="s">
        <v>38</v>
      </c>
      <c r="H377" s="52" t="s">
        <v>38</v>
      </c>
      <c r="I377" s="53" t="s">
        <v>38</v>
      </c>
    </row>
    <row r="378" spans="1:9" ht="25.5">
      <c r="A378" s="16" t="s">
        <v>720</v>
      </c>
      <c r="B378" s="16" t="s">
        <v>10</v>
      </c>
      <c r="C378" s="16" t="s">
        <v>721</v>
      </c>
      <c r="D378" s="18" t="s">
        <v>722</v>
      </c>
      <c r="E378" s="16" t="s">
        <v>13</v>
      </c>
      <c r="F378" s="16" t="s">
        <v>723</v>
      </c>
      <c r="G378" s="24">
        <f>SUM(H379:H380)</f>
        <v>10.969999999999999</v>
      </c>
      <c r="H378" s="24">
        <f>TRUNC(G378 * VALUE(SUBSTITUTE(F378,"QTD: ","")), 2)</f>
        <v>524.69000000000005</v>
      </c>
      <c r="I378" s="36" t="str">
        <f>IF(ROUND(ABS(G378-Orçamento!G83),2)&lt;0.01,"OK","DIVERGENTE")</f>
        <v>OK</v>
      </c>
    </row>
    <row r="379" spans="1:9" ht="12.75">
      <c r="A379" s="38" t="s">
        <v>19</v>
      </c>
      <c r="B379" s="38" t="s">
        <v>10</v>
      </c>
      <c r="C379" s="38" t="s">
        <v>636</v>
      </c>
      <c r="D379" s="40" t="s">
        <v>637</v>
      </c>
      <c r="E379" s="38" t="s">
        <v>22</v>
      </c>
      <c r="F379" s="38" t="s">
        <v>724</v>
      </c>
      <c r="G379" s="42">
        <v>34.83</v>
      </c>
      <c r="H379" s="45">
        <f t="shared" ref="H379:H380" si="52">ROUND(F379*G379,2)</f>
        <v>10.45</v>
      </c>
      <c r="I379" s="46"/>
    </row>
    <row r="380" spans="1:9" ht="12.75">
      <c r="A380" s="38" t="s">
        <v>19</v>
      </c>
      <c r="B380" s="38" t="s">
        <v>10</v>
      </c>
      <c r="C380" s="38" t="s">
        <v>645</v>
      </c>
      <c r="D380" s="40" t="s">
        <v>646</v>
      </c>
      <c r="E380" s="38" t="s">
        <v>296</v>
      </c>
      <c r="F380" s="38" t="s">
        <v>23</v>
      </c>
      <c r="G380" s="42">
        <v>1.03</v>
      </c>
      <c r="H380" s="45">
        <f t="shared" si="52"/>
        <v>0.52</v>
      </c>
      <c r="I380" s="46"/>
    </row>
    <row r="381" spans="1:9" ht="12.75">
      <c r="A381" s="49" t="s">
        <v>38</v>
      </c>
      <c r="B381" s="49" t="s">
        <v>38</v>
      </c>
      <c r="C381" s="49" t="s">
        <v>38</v>
      </c>
      <c r="D381" s="51" t="s">
        <v>38</v>
      </c>
      <c r="E381" s="49" t="s">
        <v>38</v>
      </c>
      <c r="F381" s="49" t="s">
        <v>38</v>
      </c>
      <c r="G381" s="52" t="s">
        <v>38</v>
      </c>
      <c r="H381" s="52" t="s">
        <v>38</v>
      </c>
      <c r="I381" s="53" t="s">
        <v>38</v>
      </c>
    </row>
    <row r="382" spans="1:9" ht="12.75">
      <c r="A382" s="16" t="s">
        <v>725</v>
      </c>
      <c r="B382" s="16" t="s">
        <v>10</v>
      </c>
      <c r="C382" s="16" t="s">
        <v>726</v>
      </c>
      <c r="D382" s="18" t="s">
        <v>727</v>
      </c>
      <c r="E382" s="16" t="s">
        <v>13</v>
      </c>
      <c r="F382" s="16" t="s">
        <v>728</v>
      </c>
      <c r="G382" s="24">
        <f>SUM(H383:H387)</f>
        <v>55.3</v>
      </c>
      <c r="H382" s="24">
        <f>TRUNC(G382 * VALUE(SUBSTITUTE(F382,"QTD: ","")), 2)</f>
        <v>2793.75</v>
      </c>
      <c r="I382" s="36" t="str">
        <f>IF(ROUND(ABS(G382-Orçamento!G84),2)&lt;0.01,"OK","DIVERGENTE")</f>
        <v>OK</v>
      </c>
    </row>
    <row r="383" spans="1:9" ht="12.75">
      <c r="A383" s="38" t="s">
        <v>19</v>
      </c>
      <c r="B383" s="38" t="s">
        <v>10</v>
      </c>
      <c r="C383" s="38" t="s">
        <v>636</v>
      </c>
      <c r="D383" s="40" t="s">
        <v>637</v>
      </c>
      <c r="E383" s="38" t="s">
        <v>22</v>
      </c>
      <c r="F383" s="38" t="s">
        <v>167</v>
      </c>
      <c r="G383" s="42">
        <v>34.83</v>
      </c>
      <c r="H383" s="45">
        <f t="shared" ref="H383:H387" si="53">ROUND(F383*G383,2)</f>
        <v>20.9</v>
      </c>
      <c r="I383" s="46"/>
    </row>
    <row r="384" spans="1:9" ht="12.75">
      <c r="A384" s="38" t="s">
        <v>19</v>
      </c>
      <c r="B384" s="38" t="s">
        <v>10</v>
      </c>
      <c r="C384" s="38" t="s">
        <v>638</v>
      </c>
      <c r="D384" s="40" t="s">
        <v>639</v>
      </c>
      <c r="E384" s="38" t="s">
        <v>22</v>
      </c>
      <c r="F384" s="38" t="s">
        <v>167</v>
      </c>
      <c r="G384" s="42">
        <v>23.9</v>
      </c>
      <c r="H384" s="45">
        <f t="shared" si="53"/>
        <v>14.34</v>
      </c>
      <c r="I384" s="46"/>
    </row>
    <row r="385" spans="1:9" ht="12.75">
      <c r="A385" s="38" t="s">
        <v>19</v>
      </c>
      <c r="B385" s="38" t="s">
        <v>10</v>
      </c>
      <c r="C385" s="38" t="s">
        <v>730</v>
      </c>
      <c r="D385" s="40" t="s">
        <v>731</v>
      </c>
      <c r="E385" s="38" t="s">
        <v>296</v>
      </c>
      <c r="F385" s="38" t="s">
        <v>724</v>
      </c>
      <c r="G385" s="42">
        <v>2.27</v>
      </c>
      <c r="H385" s="45">
        <f t="shared" si="53"/>
        <v>0.68</v>
      </c>
      <c r="I385" s="46"/>
    </row>
    <row r="386" spans="1:9" ht="38.25">
      <c r="A386" s="38" t="s">
        <v>19</v>
      </c>
      <c r="B386" s="38" t="s">
        <v>10</v>
      </c>
      <c r="C386" s="38" t="s">
        <v>732</v>
      </c>
      <c r="D386" s="40" t="s">
        <v>733</v>
      </c>
      <c r="E386" s="38" t="s">
        <v>276</v>
      </c>
      <c r="F386" s="38" t="s">
        <v>555</v>
      </c>
      <c r="G386" s="42">
        <v>42.1</v>
      </c>
      <c r="H386" s="45">
        <f t="shared" si="53"/>
        <v>10.53</v>
      </c>
      <c r="I386" s="46"/>
    </row>
    <row r="387" spans="1:9" ht="38.25">
      <c r="A387" s="38" t="s">
        <v>19</v>
      </c>
      <c r="B387" s="38" t="s">
        <v>10</v>
      </c>
      <c r="C387" s="38" t="s">
        <v>734</v>
      </c>
      <c r="D387" s="40" t="s">
        <v>735</v>
      </c>
      <c r="E387" s="38" t="s">
        <v>276</v>
      </c>
      <c r="F387" s="38" t="s">
        <v>102</v>
      </c>
      <c r="G387" s="42">
        <v>44.25</v>
      </c>
      <c r="H387" s="45">
        <f t="shared" si="53"/>
        <v>8.85</v>
      </c>
      <c r="I387" s="46"/>
    </row>
    <row r="388" spans="1:9" ht="12.75">
      <c r="A388" s="49" t="s">
        <v>38</v>
      </c>
      <c r="B388" s="49" t="s">
        <v>38</v>
      </c>
      <c r="C388" s="49" t="s">
        <v>38</v>
      </c>
      <c r="D388" s="51" t="s">
        <v>38</v>
      </c>
      <c r="E388" s="49" t="s">
        <v>38</v>
      </c>
      <c r="F388" s="49" t="s">
        <v>38</v>
      </c>
      <c r="G388" s="52" t="s">
        <v>38</v>
      </c>
      <c r="H388" s="52" t="s">
        <v>38</v>
      </c>
      <c r="I388" s="53" t="s">
        <v>38</v>
      </c>
    </row>
    <row r="389" spans="1:9" ht="12.75">
      <c r="A389" s="128" t="s">
        <v>736</v>
      </c>
      <c r="B389" s="129"/>
      <c r="C389" s="129"/>
      <c r="D389" s="130" t="s">
        <v>737</v>
      </c>
      <c r="E389" s="129"/>
      <c r="F389" s="129"/>
      <c r="G389" s="131"/>
      <c r="H389" s="131">
        <f>SUMIFS(H8:H388,A8:A388,"4.*",A8:A388,"&lt;&gt;INSUMO",A8:A388,"&lt;&gt;AUXILIAR*")</f>
        <v>9710.7300000000014</v>
      </c>
      <c r="I389" s="133"/>
    </row>
    <row r="390" spans="1:9" ht="12.75">
      <c r="A390" s="49" t="s">
        <v>38</v>
      </c>
      <c r="B390" s="49" t="s">
        <v>38</v>
      </c>
      <c r="C390" s="49" t="s">
        <v>38</v>
      </c>
      <c r="D390" s="51" t="s">
        <v>38</v>
      </c>
      <c r="E390" s="49" t="s">
        <v>38</v>
      </c>
      <c r="F390" s="49" t="s">
        <v>38</v>
      </c>
      <c r="G390" s="52" t="s">
        <v>38</v>
      </c>
      <c r="H390" s="52" t="s">
        <v>38</v>
      </c>
      <c r="I390" s="53" t="s">
        <v>38</v>
      </c>
    </row>
    <row r="391" spans="1:9" ht="12.75">
      <c r="A391" s="16" t="s">
        <v>738</v>
      </c>
      <c r="B391" s="16" t="s">
        <v>10</v>
      </c>
      <c r="C391" s="16" t="s">
        <v>658</v>
      </c>
      <c r="D391" s="18" t="s">
        <v>659</v>
      </c>
      <c r="E391" s="16" t="s">
        <v>160</v>
      </c>
      <c r="F391" s="16" t="s">
        <v>739</v>
      </c>
      <c r="G391" s="24">
        <f>SUM(H392)</f>
        <v>71.7</v>
      </c>
      <c r="H391" s="24">
        <f>TRUNC(G391 * VALUE(SUBSTITUTE(F391,"QTD: ","")), 2)</f>
        <v>5.73</v>
      </c>
      <c r="I391" s="36" t="str">
        <f>IF(ROUND(ABS(G391-Orçamento!G88),2)&lt;0.01,"OK","DIVERGENTE")</f>
        <v>OK</v>
      </c>
    </row>
    <row r="392" spans="1:9" ht="12.75">
      <c r="A392" s="38" t="s">
        <v>19</v>
      </c>
      <c r="B392" s="38" t="s">
        <v>10</v>
      </c>
      <c r="C392" s="38" t="s">
        <v>165</v>
      </c>
      <c r="D392" s="40" t="s">
        <v>166</v>
      </c>
      <c r="E392" s="38" t="s">
        <v>22</v>
      </c>
      <c r="F392" s="38" t="s">
        <v>661</v>
      </c>
      <c r="G392" s="42">
        <v>23.9</v>
      </c>
      <c r="H392" s="45">
        <f>ROUND(F392*G392,2)</f>
        <v>71.7</v>
      </c>
      <c r="I392" s="46"/>
    </row>
    <row r="393" spans="1:9" ht="12.75">
      <c r="A393" s="49" t="s">
        <v>38</v>
      </c>
      <c r="B393" s="49" t="s">
        <v>38</v>
      </c>
      <c r="C393" s="49" t="s">
        <v>38</v>
      </c>
      <c r="D393" s="51" t="s">
        <v>38</v>
      </c>
      <c r="E393" s="49" t="s">
        <v>38</v>
      </c>
      <c r="F393" s="49" t="s">
        <v>38</v>
      </c>
      <c r="G393" s="52" t="s">
        <v>38</v>
      </c>
      <c r="H393" s="52" t="s">
        <v>38</v>
      </c>
      <c r="I393" s="53" t="s">
        <v>38</v>
      </c>
    </row>
    <row r="394" spans="1:9" ht="38.25">
      <c r="A394" s="16" t="s">
        <v>741</v>
      </c>
      <c r="B394" s="16" t="s">
        <v>146</v>
      </c>
      <c r="C394" s="16" t="s">
        <v>194</v>
      </c>
      <c r="D394" s="18" t="s">
        <v>195</v>
      </c>
      <c r="E394" s="16" t="s">
        <v>13</v>
      </c>
      <c r="F394" s="16" t="s">
        <v>742</v>
      </c>
      <c r="G394" s="24">
        <f>SUM(H395:H397)</f>
        <v>10.61</v>
      </c>
      <c r="H394" s="24">
        <f>TRUNC(G394 * VALUE(SUBSTITUTE(F394,"QTD: ","")), 2)</f>
        <v>1.69</v>
      </c>
      <c r="I394" s="36" t="str">
        <f>IF(ROUND(ABS(G394-Orçamento!G89),2)&lt;0.01,"OK","DIVERGENTE")</f>
        <v>OK</v>
      </c>
    </row>
    <row r="395" spans="1:9" ht="38.25">
      <c r="A395" s="38" t="s">
        <v>150</v>
      </c>
      <c r="B395" s="38" t="s">
        <v>146</v>
      </c>
      <c r="C395" s="38" t="s">
        <v>197</v>
      </c>
      <c r="D395" s="40" t="s">
        <v>198</v>
      </c>
      <c r="E395" s="38" t="s">
        <v>187</v>
      </c>
      <c r="F395" s="38" t="s">
        <v>199</v>
      </c>
      <c r="G395" s="42">
        <v>48.42</v>
      </c>
      <c r="H395" s="45">
        <f t="shared" ref="H395:H397" si="54">TRUNC(F395*G395,2)</f>
        <v>0.32</v>
      </c>
      <c r="I395" s="46" t="str">
        <f>IFERROR(IF(ROUND(G395, 2) &lt;&gt; ROUND(VLOOKUP("C"&amp;C395,C:G, 5, FALSE), 2), "VALOR AUXILIAR DIVERGENTE", "OK"), "NÃO ENCONTRADO")</f>
        <v>OK</v>
      </c>
    </row>
    <row r="396" spans="1:9" ht="12.75">
      <c r="A396" s="38" t="s">
        <v>150</v>
      </c>
      <c r="B396" s="38" t="s">
        <v>146</v>
      </c>
      <c r="C396" s="38" t="s">
        <v>151</v>
      </c>
      <c r="D396" s="40" t="s">
        <v>152</v>
      </c>
      <c r="E396" s="38" t="s">
        <v>22</v>
      </c>
      <c r="F396" s="38" t="s">
        <v>201</v>
      </c>
      <c r="G396" s="42">
        <v>32.18</v>
      </c>
      <c r="H396" s="45">
        <f t="shared" si="54"/>
        <v>6.16</v>
      </c>
      <c r="I396" s="46" t="str">
        <f>IFERROR(IF(ROUND(G396, 2) &lt;&gt; ROUND(VLOOKUP("C"&amp;C396,C:G, 5, FALSE), 2), "VALOR AUXILIAR DIVERGENTE", "OK"), "NÃO ENCONTRADO")</f>
        <v>OK</v>
      </c>
    </row>
    <row r="397" spans="1:9" ht="12.75">
      <c r="A397" s="38" t="s">
        <v>150</v>
      </c>
      <c r="B397" s="38" t="s">
        <v>146</v>
      </c>
      <c r="C397" s="38" t="s">
        <v>190</v>
      </c>
      <c r="D397" s="40" t="s">
        <v>191</v>
      </c>
      <c r="E397" s="38" t="s">
        <v>22</v>
      </c>
      <c r="F397" s="38" t="s">
        <v>202</v>
      </c>
      <c r="G397" s="42">
        <v>37.26</v>
      </c>
      <c r="H397" s="45">
        <f t="shared" si="54"/>
        <v>4.13</v>
      </c>
      <c r="I397" s="46" t="str">
        <f>IFERROR(IF(ROUND(G397, 2) &lt;&gt; ROUND(VLOOKUP("C"&amp;C397,C:G, 5, FALSE), 2), "VALOR AUXILIAR DIVERGENTE", "OK"), "NÃO ENCONTRADO")</f>
        <v>OK</v>
      </c>
    </row>
    <row r="398" spans="1:9" ht="12.75">
      <c r="A398" s="49" t="s">
        <v>38</v>
      </c>
      <c r="B398" s="49" t="s">
        <v>38</v>
      </c>
      <c r="C398" s="49" t="s">
        <v>38</v>
      </c>
      <c r="D398" s="51" t="s">
        <v>38</v>
      </c>
      <c r="E398" s="49" t="s">
        <v>38</v>
      </c>
      <c r="F398" s="49" t="s">
        <v>38</v>
      </c>
      <c r="G398" s="52" t="s">
        <v>38</v>
      </c>
      <c r="H398" s="52" t="s">
        <v>38</v>
      </c>
      <c r="I398" s="53" t="s">
        <v>38</v>
      </c>
    </row>
    <row r="399" spans="1:9" ht="38.25">
      <c r="A399" s="16" t="s">
        <v>743</v>
      </c>
      <c r="B399" s="16" t="s">
        <v>146</v>
      </c>
      <c r="C399" s="16" t="s">
        <v>744</v>
      </c>
      <c r="D399" s="18" t="s">
        <v>745</v>
      </c>
      <c r="E399" s="16" t="s">
        <v>296</v>
      </c>
      <c r="F399" s="16" t="s">
        <v>635</v>
      </c>
      <c r="G399" s="24">
        <f>SUM(H400:H404)</f>
        <v>250.52</v>
      </c>
      <c r="H399" s="24">
        <f>TRUNC(G399 * VALUE(SUBSTITUTE(F399,"QTD: ","")), 2)</f>
        <v>250.52</v>
      </c>
      <c r="I399" s="36" t="str">
        <f>IF(ROUND(ABS(G399-Orçamento!G90),2)&lt;0.01,"OK","DIVERGENTE")</f>
        <v>OK</v>
      </c>
    </row>
    <row r="400" spans="1:9" ht="25.5">
      <c r="A400" s="38" t="s">
        <v>150</v>
      </c>
      <c r="B400" s="38" t="s">
        <v>146</v>
      </c>
      <c r="C400" s="38" t="s">
        <v>746</v>
      </c>
      <c r="D400" s="40" t="s">
        <v>747</v>
      </c>
      <c r="E400" s="38" t="s">
        <v>160</v>
      </c>
      <c r="F400" s="38" t="s">
        <v>305</v>
      </c>
      <c r="G400" s="42">
        <v>305.49</v>
      </c>
      <c r="H400" s="45">
        <f t="shared" ref="H400:H404" si="55">TRUNC(F400*G400,2)</f>
        <v>14.96</v>
      </c>
      <c r="I400" s="46" t="str">
        <f>IFERROR(IF(ROUND(G400, 2) &lt;&gt; ROUND(VLOOKUP("C"&amp;C400,C:G, 5, FALSE), 2), "VALOR AUXILIAR DIVERGENTE", "OK"), "NÃO ENCONTRADO")</f>
        <v>OK</v>
      </c>
    </row>
    <row r="401" spans="1:9" ht="25.5">
      <c r="A401" s="38" t="s">
        <v>150</v>
      </c>
      <c r="B401" s="38" t="s">
        <v>146</v>
      </c>
      <c r="C401" s="38" t="s">
        <v>748</v>
      </c>
      <c r="D401" s="40" t="s">
        <v>749</v>
      </c>
      <c r="E401" s="38" t="s">
        <v>160</v>
      </c>
      <c r="F401" s="38" t="s">
        <v>750</v>
      </c>
      <c r="G401" s="42">
        <v>3646.12</v>
      </c>
      <c r="H401" s="45">
        <f t="shared" si="55"/>
        <v>53.96</v>
      </c>
      <c r="I401" s="46" t="str">
        <f>IFERROR(IF(ROUND(G401, 2) &lt;&gt; ROUND(VLOOKUP("C"&amp;C401,C:G, 5, FALSE), 2), "VALOR AUXILIAR DIVERGENTE", "OK"), "NÃO ENCONTRADO")</f>
        <v>OK</v>
      </c>
    </row>
    <row r="402" spans="1:9" ht="12.75">
      <c r="A402" s="38" t="s">
        <v>150</v>
      </c>
      <c r="B402" s="38" t="s">
        <v>146</v>
      </c>
      <c r="C402" s="38" t="s">
        <v>151</v>
      </c>
      <c r="D402" s="40" t="s">
        <v>152</v>
      </c>
      <c r="E402" s="38" t="s">
        <v>22</v>
      </c>
      <c r="F402" s="38" t="s">
        <v>751</v>
      </c>
      <c r="G402" s="42">
        <v>32.18</v>
      </c>
      <c r="H402" s="45">
        <f t="shared" si="55"/>
        <v>0.76</v>
      </c>
      <c r="I402" s="46" t="str">
        <f>IFERROR(IF(ROUND(G402, 2) &lt;&gt; ROUND(VLOOKUP("C"&amp;C402,C:G, 5, FALSE), 2), "VALOR AUXILIAR DIVERGENTE", "OK"), "NÃO ENCONTRADO")</f>
        <v>OK</v>
      </c>
    </row>
    <row r="403" spans="1:9" ht="12.75">
      <c r="A403" s="38" t="s">
        <v>150</v>
      </c>
      <c r="B403" s="38" t="s">
        <v>146</v>
      </c>
      <c r="C403" s="38" t="s">
        <v>190</v>
      </c>
      <c r="D403" s="40" t="s">
        <v>191</v>
      </c>
      <c r="E403" s="38" t="s">
        <v>22</v>
      </c>
      <c r="F403" s="38" t="s">
        <v>752</v>
      </c>
      <c r="G403" s="42">
        <v>37.26</v>
      </c>
      <c r="H403" s="45">
        <f t="shared" si="55"/>
        <v>1.1299999999999999</v>
      </c>
      <c r="I403" s="46" t="str">
        <f>IFERROR(IF(ROUND(G403, 2) &lt;&gt; ROUND(VLOOKUP("C"&amp;C403,C:G, 5, FALSE), 2), "VALOR AUXILIAR DIVERGENTE", "OK"), "NÃO ENCONTRADO")</f>
        <v>OK</v>
      </c>
    </row>
    <row r="404" spans="1:9" ht="25.5">
      <c r="A404" s="38" t="s">
        <v>19</v>
      </c>
      <c r="B404" s="38" t="s">
        <v>146</v>
      </c>
      <c r="C404" s="38" t="s">
        <v>753</v>
      </c>
      <c r="D404" s="40" t="s">
        <v>754</v>
      </c>
      <c r="E404" s="38" t="s">
        <v>296</v>
      </c>
      <c r="F404" s="38" t="s">
        <v>31</v>
      </c>
      <c r="G404" s="42">
        <v>179.71</v>
      </c>
      <c r="H404" s="45">
        <f t="shared" si="55"/>
        <v>179.71</v>
      </c>
      <c r="I404" s="46"/>
    </row>
    <row r="405" spans="1:9" ht="12.75">
      <c r="A405" s="49" t="s">
        <v>38</v>
      </c>
      <c r="B405" s="49" t="s">
        <v>38</v>
      </c>
      <c r="C405" s="49" t="s">
        <v>38</v>
      </c>
      <c r="D405" s="51" t="s">
        <v>38</v>
      </c>
      <c r="E405" s="49" t="s">
        <v>38</v>
      </c>
      <c r="F405" s="49" t="s">
        <v>38</v>
      </c>
      <c r="G405" s="52" t="s">
        <v>38</v>
      </c>
      <c r="H405" s="52" t="s">
        <v>38</v>
      </c>
      <c r="I405" s="53" t="s">
        <v>38</v>
      </c>
    </row>
    <row r="406" spans="1:9" ht="12.75">
      <c r="A406" s="16" t="s">
        <v>755</v>
      </c>
      <c r="B406" s="16" t="s">
        <v>10</v>
      </c>
      <c r="C406" s="16" t="s">
        <v>670</v>
      </c>
      <c r="D406" s="18" t="s">
        <v>671</v>
      </c>
      <c r="E406" s="16" t="s">
        <v>160</v>
      </c>
      <c r="F406" s="16" t="s">
        <v>756</v>
      </c>
      <c r="G406" s="24">
        <f>SUM(H407:H408)</f>
        <v>224.12</v>
      </c>
      <c r="H406" s="24">
        <f>TRUNC(G406 * VALUE(SUBSTITUTE(F406,"QTD: ","")), 2)</f>
        <v>11.2</v>
      </c>
      <c r="I406" s="36" t="str">
        <f>IF(ROUND(ABS(G406-Orçamento!G91),2)&lt;0.01,"OK","DIVERGENTE")</f>
        <v>OK</v>
      </c>
    </row>
    <row r="407" spans="1:9" ht="12.75">
      <c r="A407" s="38" t="s">
        <v>19</v>
      </c>
      <c r="B407" s="38" t="s">
        <v>10</v>
      </c>
      <c r="C407" s="38" t="s">
        <v>165</v>
      </c>
      <c r="D407" s="40" t="s">
        <v>166</v>
      </c>
      <c r="E407" s="38" t="s">
        <v>22</v>
      </c>
      <c r="F407" s="38" t="s">
        <v>363</v>
      </c>
      <c r="G407" s="42">
        <v>23.9</v>
      </c>
      <c r="H407" s="45">
        <f t="shared" ref="H407:H408" si="56">ROUND(F407*G407,2)</f>
        <v>35.85</v>
      </c>
      <c r="I407" s="46"/>
    </row>
    <row r="408" spans="1:9" ht="12.75">
      <c r="A408" s="38" t="s">
        <v>19</v>
      </c>
      <c r="B408" s="38" t="s">
        <v>10</v>
      </c>
      <c r="C408" s="38" t="s">
        <v>674</v>
      </c>
      <c r="D408" s="40" t="s">
        <v>675</v>
      </c>
      <c r="E408" s="38" t="s">
        <v>160</v>
      </c>
      <c r="F408" s="38" t="s">
        <v>580</v>
      </c>
      <c r="G408" s="42">
        <v>156.88999999999999</v>
      </c>
      <c r="H408" s="45">
        <f t="shared" si="56"/>
        <v>188.27</v>
      </c>
      <c r="I408" s="46"/>
    </row>
    <row r="409" spans="1:9" ht="12.75">
      <c r="A409" s="49" t="s">
        <v>38</v>
      </c>
      <c r="B409" s="49" t="s">
        <v>38</v>
      </c>
      <c r="C409" s="49" t="s">
        <v>38</v>
      </c>
      <c r="D409" s="51" t="s">
        <v>38</v>
      </c>
      <c r="E409" s="49" t="s">
        <v>38</v>
      </c>
      <c r="F409" s="49" t="s">
        <v>38</v>
      </c>
      <c r="G409" s="52" t="s">
        <v>38</v>
      </c>
      <c r="H409" s="52" t="s">
        <v>38</v>
      </c>
      <c r="I409" s="53" t="s">
        <v>38</v>
      </c>
    </row>
    <row r="410" spans="1:9" ht="38.25">
      <c r="A410" s="16" t="s">
        <v>757</v>
      </c>
      <c r="B410" s="16" t="s">
        <v>146</v>
      </c>
      <c r="C410" s="16" t="s">
        <v>758</v>
      </c>
      <c r="D410" s="18" t="s">
        <v>759</v>
      </c>
      <c r="E410" s="16" t="s">
        <v>160</v>
      </c>
      <c r="F410" s="16" t="s">
        <v>760</v>
      </c>
      <c r="G410" s="24">
        <f>SUM(H411:H417)</f>
        <v>443.56999999999994</v>
      </c>
      <c r="H410" s="24">
        <f>TRUNC(G410 * VALUE(SUBSTITUTE(F410,"QTD: ","")), 2)</f>
        <v>4.43</v>
      </c>
      <c r="I410" s="36" t="str">
        <f>IF(ROUND(ABS(G410-Orçamento!G92),2)&lt;0.01,"OK","DIVERGENTE")</f>
        <v>OK</v>
      </c>
    </row>
    <row r="411" spans="1:9" ht="38.25">
      <c r="A411" s="38" t="s">
        <v>150</v>
      </c>
      <c r="B411" s="38" t="s">
        <v>146</v>
      </c>
      <c r="C411" s="38" t="s">
        <v>761</v>
      </c>
      <c r="D411" s="40" t="s">
        <v>762</v>
      </c>
      <c r="E411" s="38" t="s">
        <v>182</v>
      </c>
      <c r="F411" s="38" t="s">
        <v>763</v>
      </c>
      <c r="G411" s="42">
        <v>0.43</v>
      </c>
      <c r="H411" s="45">
        <f t="shared" ref="H411:H417" si="57">TRUNC(F411*G411,2)</f>
        <v>0.3</v>
      </c>
      <c r="I411" s="46" t="str">
        <f>IFERROR(IF(ROUND(G411, 2) &lt;&gt; ROUND(VLOOKUP("C"&amp;C411,C:G, 5, FALSE), 2), "VALOR AUXILIAR DIVERGENTE", "OK"), "NÃO ENCONTRADO")</f>
        <v>OK</v>
      </c>
    </row>
    <row r="412" spans="1:9" ht="38.25">
      <c r="A412" s="38" t="s">
        <v>150</v>
      </c>
      <c r="B412" s="38" t="s">
        <v>146</v>
      </c>
      <c r="C412" s="38" t="s">
        <v>764</v>
      </c>
      <c r="D412" s="40" t="s">
        <v>765</v>
      </c>
      <c r="E412" s="38" t="s">
        <v>187</v>
      </c>
      <c r="F412" s="38" t="s">
        <v>766</v>
      </c>
      <c r="G412" s="42">
        <v>1.9</v>
      </c>
      <c r="H412" s="45">
        <f t="shared" si="57"/>
        <v>1.43</v>
      </c>
      <c r="I412" s="46" t="str">
        <f>IFERROR(IF(ROUND(G412, 2) &lt;&gt; ROUND(VLOOKUP("C"&amp;C412,C:G, 5, FALSE), 2), "VALOR AUXILIAR DIVERGENTE", "OK"), "NÃO ENCONTRADO")</f>
        <v>OK</v>
      </c>
    </row>
    <row r="413" spans="1:9" ht="25.5">
      <c r="A413" s="38" t="s">
        <v>150</v>
      </c>
      <c r="B413" s="38" t="s">
        <v>146</v>
      </c>
      <c r="C413" s="38" t="s">
        <v>767</v>
      </c>
      <c r="D413" s="40" t="s">
        <v>768</v>
      </c>
      <c r="E413" s="38" t="s">
        <v>22</v>
      </c>
      <c r="F413" s="38" t="s">
        <v>769</v>
      </c>
      <c r="G413" s="42">
        <v>34.950000000000003</v>
      </c>
      <c r="H413" s="45">
        <f t="shared" si="57"/>
        <v>51.35</v>
      </c>
      <c r="I413" s="46" t="str">
        <f>IFERROR(IF(ROUND(G413, 2) &lt;&gt; ROUND(VLOOKUP("C"&amp;C413,C:G, 5, FALSE), 2), "VALOR AUXILIAR DIVERGENTE", "OK"), "NÃO ENCONTRADO")</f>
        <v>OK</v>
      </c>
    </row>
    <row r="414" spans="1:9" ht="12.75">
      <c r="A414" s="38" t="s">
        <v>150</v>
      </c>
      <c r="B414" s="38" t="s">
        <v>146</v>
      </c>
      <c r="C414" s="38" t="s">
        <v>151</v>
      </c>
      <c r="D414" s="40" t="s">
        <v>152</v>
      </c>
      <c r="E414" s="38" t="s">
        <v>22</v>
      </c>
      <c r="F414" s="38" t="s">
        <v>770</v>
      </c>
      <c r="G414" s="42">
        <v>32.18</v>
      </c>
      <c r="H414" s="45">
        <f t="shared" si="57"/>
        <v>74.89</v>
      </c>
      <c r="I414" s="46" t="str">
        <f>IFERROR(IF(ROUND(G414, 2) &lt;&gt; ROUND(VLOOKUP("C"&amp;C414,C:G, 5, FALSE), 2), "VALOR AUXILIAR DIVERGENTE", "OK"), "NÃO ENCONTRADO")</f>
        <v>OK</v>
      </c>
    </row>
    <row r="415" spans="1:9" ht="25.5">
      <c r="A415" s="38" t="s">
        <v>19</v>
      </c>
      <c r="B415" s="38" t="s">
        <v>146</v>
      </c>
      <c r="C415" s="38" t="s">
        <v>771</v>
      </c>
      <c r="D415" s="40" t="s">
        <v>772</v>
      </c>
      <c r="E415" s="38" t="s">
        <v>160</v>
      </c>
      <c r="F415" s="38" t="s">
        <v>773</v>
      </c>
      <c r="G415" s="42">
        <v>87.1</v>
      </c>
      <c r="H415" s="45">
        <f t="shared" si="57"/>
        <v>50.44</v>
      </c>
      <c r="I415" s="46"/>
    </row>
    <row r="416" spans="1:9" ht="12.75">
      <c r="A416" s="38" t="s">
        <v>19</v>
      </c>
      <c r="B416" s="38" t="s">
        <v>146</v>
      </c>
      <c r="C416" s="38" t="s">
        <v>774</v>
      </c>
      <c r="D416" s="40" t="s">
        <v>775</v>
      </c>
      <c r="E416" s="38" t="s">
        <v>137</v>
      </c>
      <c r="F416" s="38" t="s">
        <v>776</v>
      </c>
      <c r="G416" s="42">
        <v>0.7</v>
      </c>
      <c r="H416" s="45">
        <f t="shared" si="57"/>
        <v>191.14</v>
      </c>
      <c r="I416" s="46"/>
    </row>
    <row r="417" spans="1:9" ht="25.5">
      <c r="A417" s="38" t="s">
        <v>19</v>
      </c>
      <c r="B417" s="38" t="s">
        <v>146</v>
      </c>
      <c r="C417" s="38" t="s">
        <v>777</v>
      </c>
      <c r="D417" s="40" t="s">
        <v>778</v>
      </c>
      <c r="E417" s="38" t="s">
        <v>160</v>
      </c>
      <c r="F417" s="38" t="s">
        <v>779</v>
      </c>
      <c r="G417" s="42">
        <v>92</v>
      </c>
      <c r="H417" s="45">
        <f t="shared" si="57"/>
        <v>74.02</v>
      </c>
      <c r="I417" s="46"/>
    </row>
    <row r="418" spans="1:9" ht="12.75">
      <c r="A418" s="49" t="s">
        <v>38</v>
      </c>
      <c r="B418" s="49" t="s">
        <v>38</v>
      </c>
      <c r="C418" s="49" t="s">
        <v>38</v>
      </c>
      <c r="D418" s="51" t="s">
        <v>38</v>
      </c>
      <c r="E418" s="49" t="s">
        <v>38</v>
      </c>
      <c r="F418" s="49" t="s">
        <v>38</v>
      </c>
      <c r="G418" s="52" t="s">
        <v>38</v>
      </c>
      <c r="H418" s="52" t="s">
        <v>38</v>
      </c>
      <c r="I418" s="53" t="s">
        <v>38</v>
      </c>
    </row>
    <row r="419" spans="1:9" ht="25.5">
      <c r="A419" s="16" t="s">
        <v>780</v>
      </c>
      <c r="B419" s="16" t="s">
        <v>10</v>
      </c>
      <c r="C419" s="16" t="s">
        <v>781</v>
      </c>
      <c r="D419" s="18" t="s">
        <v>782</v>
      </c>
      <c r="E419" s="16" t="s">
        <v>35</v>
      </c>
      <c r="F419" s="16" t="s">
        <v>783</v>
      </c>
      <c r="G419" s="24">
        <f>SUM(H420:H422)</f>
        <v>7.67</v>
      </c>
      <c r="H419" s="24">
        <f>TRUNC(G419 * VALUE(SUBSTITUTE(F419,"QTD: ","")), 2)</f>
        <v>61.36</v>
      </c>
      <c r="I419" s="36" t="str">
        <f>IF(ROUND(ABS(G419-Orçamento!G93),2)&lt;0.01,"OK","DIVERGENTE")</f>
        <v>OK</v>
      </c>
    </row>
    <row r="420" spans="1:9" ht="12.75">
      <c r="A420" s="38" t="s">
        <v>19</v>
      </c>
      <c r="B420" s="38" t="s">
        <v>10</v>
      </c>
      <c r="C420" s="38" t="s">
        <v>77</v>
      </c>
      <c r="D420" s="40" t="s">
        <v>78</v>
      </c>
      <c r="E420" s="38" t="s">
        <v>22</v>
      </c>
      <c r="F420" s="38" t="s">
        <v>784</v>
      </c>
      <c r="G420" s="42">
        <v>34.83</v>
      </c>
      <c r="H420" s="45">
        <f t="shared" ref="H420:H422" si="58">ROUND(F420*G420,2)</f>
        <v>0.7</v>
      </c>
      <c r="I420" s="46"/>
    </row>
    <row r="421" spans="1:9" ht="12.75">
      <c r="A421" s="38" t="s">
        <v>19</v>
      </c>
      <c r="B421" s="38" t="s">
        <v>10</v>
      </c>
      <c r="C421" s="38" t="s">
        <v>81</v>
      </c>
      <c r="D421" s="40" t="s">
        <v>82</v>
      </c>
      <c r="E421" s="38" t="s">
        <v>22</v>
      </c>
      <c r="F421" s="38" t="s">
        <v>784</v>
      </c>
      <c r="G421" s="42">
        <v>23.9</v>
      </c>
      <c r="H421" s="45">
        <f t="shared" si="58"/>
        <v>0.48</v>
      </c>
      <c r="I421" s="46"/>
    </row>
    <row r="422" spans="1:9" ht="25.5">
      <c r="A422" s="38" t="s">
        <v>19</v>
      </c>
      <c r="B422" s="38" t="s">
        <v>10</v>
      </c>
      <c r="C422" s="38" t="s">
        <v>785</v>
      </c>
      <c r="D422" s="40" t="s">
        <v>786</v>
      </c>
      <c r="E422" s="38" t="s">
        <v>35</v>
      </c>
      <c r="F422" s="38" t="s">
        <v>787</v>
      </c>
      <c r="G422" s="42">
        <v>6.36</v>
      </c>
      <c r="H422" s="45">
        <f t="shared" si="58"/>
        <v>6.49</v>
      </c>
      <c r="I422" s="46"/>
    </row>
    <row r="423" spans="1:9" ht="12.75">
      <c r="A423" s="49" t="s">
        <v>38</v>
      </c>
      <c r="B423" s="49" t="s">
        <v>38</v>
      </c>
      <c r="C423" s="49" t="s">
        <v>38</v>
      </c>
      <c r="D423" s="51" t="s">
        <v>38</v>
      </c>
      <c r="E423" s="49" t="s">
        <v>38</v>
      </c>
      <c r="F423" s="49" t="s">
        <v>38</v>
      </c>
      <c r="G423" s="52" t="s">
        <v>38</v>
      </c>
      <c r="H423" s="52" t="s">
        <v>38</v>
      </c>
      <c r="I423" s="53" t="s">
        <v>38</v>
      </c>
    </row>
    <row r="424" spans="1:9" ht="25.5">
      <c r="A424" s="16" t="s">
        <v>788</v>
      </c>
      <c r="B424" s="16" t="s">
        <v>146</v>
      </c>
      <c r="C424" s="16" t="s">
        <v>789</v>
      </c>
      <c r="D424" s="18" t="s">
        <v>790</v>
      </c>
      <c r="E424" s="16" t="s">
        <v>296</v>
      </c>
      <c r="F424" s="16" t="s">
        <v>635</v>
      </c>
      <c r="G424" s="24">
        <f>SUM(H425:H427)</f>
        <v>87.52</v>
      </c>
      <c r="H424" s="24">
        <f>TRUNC(G424 * VALUE(SUBSTITUTE(F424,"QTD: ","")), 2)</f>
        <v>87.52</v>
      </c>
      <c r="I424" s="36" t="str">
        <f>IF(ROUND(ABS(G424-Orçamento!G94),2)&lt;0.01,"OK","DIVERGENTE")</f>
        <v>OK</v>
      </c>
    </row>
    <row r="425" spans="1:9" ht="12.75">
      <c r="A425" s="38" t="s">
        <v>150</v>
      </c>
      <c r="B425" s="38" t="s">
        <v>146</v>
      </c>
      <c r="C425" s="38" t="s">
        <v>791</v>
      </c>
      <c r="D425" s="40" t="s">
        <v>792</v>
      </c>
      <c r="E425" s="38" t="s">
        <v>22</v>
      </c>
      <c r="F425" s="38" t="s">
        <v>793</v>
      </c>
      <c r="G425" s="42">
        <v>45.13</v>
      </c>
      <c r="H425" s="45">
        <f t="shared" ref="H425:H427" si="59">TRUNC(F425*G425,2)</f>
        <v>11.21</v>
      </c>
      <c r="I425" s="46" t="str">
        <f>IFERROR(IF(ROUND(G425, 2) &lt;&gt; ROUND(VLOOKUP("C"&amp;C425,C:G, 5, FALSE), 2), "VALOR AUXILIAR DIVERGENTE", "OK"), "NÃO ENCONTRADO")</f>
        <v>OK</v>
      </c>
    </row>
    <row r="426" spans="1:9" ht="12.75">
      <c r="A426" s="38" t="s">
        <v>150</v>
      </c>
      <c r="B426" s="38" t="s">
        <v>146</v>
      </c>
      <c r="C426" s="38" t="s">
        <v>795</v>
      </c>
      <c r="D426" s="40" t="s">
        <v>796</v>
      </c>
      <c r="E426" s="38" t="s">
        <v>22</v>
      </c>
      <c r="F426" s="38" t="s">
        <v>793</v>
      </c>
      <c r="G426" s="42">
        <v>35.299999999999997</v>
      </c>
      <c r="H426" s="45">
        <f t="shared" si="59"/>
        <v>8.76</v>
      </c>
      <c r="I426" s="46" t="str">
        <f>IFERROR(IF(ROUND(G426, 2) &lt;&gt; ROUND(VLOOKUP("C"&amp;C426,C:G, 5, FALSE), 2), "VALOR AUXILIAR DIVERGENTE", "OK"), "NÃO ENCONTRADO")</f>
        <v>OK</v>
      </c>
    </row>
    <row r="427" spans="1:9" ht="38.25">
      <c r="A427" s="38" t="s">
        <v>19</v>
      </c>
      <c r="B427" s="38" t="s">
        <v>146</v>
      </c>
      <c r="C427" s="38" t="s">
        <v>797</v>
      </c>
      <c r="D427" s="40" t="s">
        <v>798</v>
      </c>
      <c r="E427" s="38" t="s">
        <v>296</v>
      </c>
      <c r="F427" s="38" t="s">
        <v>31</v>
      </c>
      <c r="G427" s="42">
        <v>67.55</v>
      </c>
      <c r="H427" s="45">
        <f t="shared" si="59"/>
        <v>67.55</v>
      </c>
      <c r="I427" s="46"/>
    </row>
    <row r="428" spans="1:9" ht="12.75">
      <c r="A428" s="49" t="s">
        <v>38</v>
      </c>
      <c r="B428" s="49" t="s">
        <v>38</v>
      </c>
      <c r="C428" s="49" t="s">
        <v>38</v>
      </c>
      <c r="D428" s="51" t="s">
        <v>38</v>
      </c>
      <c r="E428" s="49" t="s">
        <v>38</v>
      </c>
      <c r="F428" s="49" t="s">
        <v>38</v>
      </c>
      <c r="G428" s="52" t="s">
        <v>38</v>
      </c>
      <c r="H428" s="52" t="s">
        <v>38</v>
      </c>
      <c r="I428" s="53" t="s">
        <v>38</v>
      </c>
    </row>
    <row r="429" spans="1:9" ht="12.75">
      <c r="A429" s="16" t="s">
        <v>800</v>
      </c>
      <c r="B429" s="16" t="s">
        <v>10</v>
      </c>
      <c r="C429" s="16" t="s">
        <v>801</v>
      </c>
      <c r="D429" s="18" t="s">
        <v>802</v>
      </c>
      <c r="E429" s="16" t="s">
        <v>296</v>
      </c>
      <c r="F429" s="16" t="s">
        <v>635</v>
      </c>
      <c r="G429" s="24">
        <f>SUM(H430:H432)</f>
        <v>26.05</v>
      </c>
      <c r="H429" s="24">
        <f>TRUNC(G429 * VALUE(SUBSTITUTE(F429,"QTD: ","")), 2)</f>
        <v>26.05</v>
      </c>
      <c r="I429" s="36" t="str">
        <f>IF(ROUND(ABS(G429-Orçamento!G95),2)&lt;0.01,"OK","DIVERGENTE")</f>
        <v>OK</v>
      </c>
    </row>
    <row r="430" spans="1:9" ht="12.75">
      <c r="A430" s="38" t="s">
        <v>19</v>
      </c>
      <c r="B430" s="38" t="s">
        <v>10</v>
      </c>
      <c r="C430" s="38" t="s">
        <v>77</v>
      </c>
      <c r="D430" s="40" t="s">
        <v>78</v>
      </c>
      <c r="E430" s="38" t="s">
        <v>22</v>
      </c>
      <c r="F430" s="38" t="s">
        <v>803</v>
      </c>
      <c r="G430" s="42">
        <v>34.83</v>
      </c>
      <c r="H430" s="45">
        <f t="shared" ref="H430:H432" si="60">ROUND(F430*G430,2)</f>
        <v>3.48</v>
      </c>
      <c r="I430" s="46"/>
    </row>
    <row r="431" spans="1:9" ht="12.75">
      <c r="A431" s="38" t="s">
        <v>19</v>
      </c>
      <c r="B431" s="38" t="s">
        <v>10</v>
      </c>
      <c r="C431" s="38" t="s">
        <v>81</v>
      </c>
      <c r="D431" s="40" t="s">
        <v>82</v>
      </c>
      <c r="E431" s="38" t="s">
        <v>22</v>
      </c>
      <c r="F431" s="38" t="s">
        <v>803</v>
      </c>
      <c r="G431" s="42">
        <v>23.9</v>
      </c>
      <c r="H431" s="45">
        <f t="shared" si="60"/>
        <v>2.39</v>
      </c>
      <c r="I431" s="46"/>
    </row>
    <row r="432" spans="1:9" ht="12.75">
      <c r="A432" s="38" t="s">
        <v>19</v>
      </c>
      <c r="B432" s="38" t="s">
        <v>10</v>
      </c>
      <c r="C432" s="38" t="s">
        <v>804</v>
      </c>
      <c r="D432" s="40" t="s">
        <v>805</v>
      </c>
      <c r="E432" s="38" t="s">
        <v>296</v>
      </c>
      <c r="F432" s="38" t="s">
        <v>31</v>
      </c>
      <c r="G432" s="42">
        <v>20.18</v>
      </c>
      <c r="H432" s="45">
        <f t="shared" si="60"/>
        <v>20.18</v>
      </c>
      <c r="I432" s="46"/>
    </row>
    <row r="433" spans="1:9" ht="12.75">
      <c r="A433" s="49" t="s">
        <v>38</v>
      </c>
      <c r="B433" s="49" t="s">
        <v>38</v>
      </c>
      <c r="C433" s="49" t="s">
        <v>38</v>
      </c>
      <c r="D433" s="51" t="s">
        <v>38</v>
      </c>
      <c r="E433" s="49" t="s">
        <v>38</v>
      </c>
      <c r="F433" s="49" t="s">
        <v>38</v>
      </c>
      <c r="G433" s="52" t="s">
        <v>38</v>
      </c>
      <c r="H433" s="52" t="s">
        <v>38</v>
      </c>
      <c r="I433" s="53" t="s">
        <v>38</v>
      </c>
    </row>
    <row r="434" spans="1:9" ht="12.75">
      <c r="A434" s="128" t="s">
        <v>806</v>
      </c>
      <c r="B434" s="129"/>
      <c r="C434" s="129"/>
      <c r="D434" s="130" t="s">
        <v>807</v>
      </c>
      <c r="E434" s="129"/>
      <c r="F434" s="129"/>
      <c r="G434" s="131"/>
      <c r="H434" s="131">
        <f>SUMIFS(H8:H433,A8:A433,"5.*",A8:A433,"&lt;&gt;INSUMO",A8:A433,"&lt;&gt;AUXILIAR*")</f>
        <v>448.5</v>
      </c>
      <c r="I434" s="133"/>
    </row>
    <row r="435" spans="1:9" ht="12.75">
      <c r="A435" s="49" t="s">
        <v>38</v>
      </c>
      <c r="B435" s="49" t="s">
        <v>38</v>
      </c>
      <c r="C435" s="49" t="s">
        <v>38</v>
      </c>
      <c r="D435" s="51" t="s">
        <v>38</v>
      </c>
      <c r="E435" s="49" t="s">
        <v>38</v>
      </c>
      <c r="F435" s="49" t="s">
        <v>38</v>
      </c>
      <c r="G435" s="52" t="s">
        <v>38</v>
      </c>
      <c r="H435" s="52" t="s">
        <v>38</v>
      </c>
      <c r="I435" s="53" t="s">
        <v>38</v>
      </c>
    </row>
    <row r="436" spans="1:9" ht="12.75">
      <c r="A436" s="16" t="s">
        <v>808</v>
      </c>
      <c r="B436" s="16" t="s">
        <v>84</v>
      </c>
      <c r="C436" s="16" t="s">
        <v>809</v>
      </c>
      <c r="D436" s="18" t="s">
        <v>810</v>
      </c>
      <c r="E436" s="16" t="s">
        <v>13</v>
      </c>
      <c r="F436" s="16" t="s">
        <v>811</v>
      </c>
      <c r="G436" s="88">
        <f>SUM(H437)</f>
        <v>16.28</v>
      </c>
      <c r="H436" s="24">
        <f>TRUNC(G436 * VALUE(SUBSTITUTE(F436,"QTD: ","")), 2)</f>
        <v>1645.58</v>
      </c>
      <c r="I436" s="36" t="str">
        <f>IF(ROUND(ABS(G436-Orçamento!G99),2)&lt;0.01,"OK","DIVERGENTE")</f>
        <v>OK</v>
      </c>
    </row>
    <row r="437" spans="1:9" ht="12.75">
      <c r="A437" s="38" t="s">
        <v>19</v>
      </c>
      <c r="B437" s="38" t="s">
        <v>84</v>
      </c>
      <c r="C437" s="38" t="s">
        <v>94</v>
      </c>
      <c r="D437" s="40" t="s">
        <v>95</v>
      </c>
      <c r="E437" s="38" t="s">
        <v>22</v>
      </c>
      <c r="F437" s="38">
        <v>0.60028999999999999</v>
      </c>
      <c r="G437" s="42">
        <v>27.12</v>
      </c>
      <c r="H437" s="45">
        <f>ROUND(F437*G437,2)</f>
        <v>16.28</v>
      </c>
      <c r="I437" s="46"/>
    </row>
    <row r="438" spans="1:9" ht="12.75">
      <c r="A438" s="49" t="s">
        <v>38</v>
      </c>
      <c r="B438" s="49" t="s">
        <v>38</v>
      </c>
      <c r="C438" s="49" t="s">
        <v>38</v>
      </c>
      <c r="D438" s="51" t="s">
        <v>38</v>
      </c>
      <c r="E438" s="49" t="s">
        <v>38</v>
      </c>
      <c r="F438" s="49" t="s">
        <v>38</v>
      </c>
      <c r="G438" s="52" t="s">
        <v>38</v>
      </c>
      <c r="H438" s="52" t="s">
        <v>38</v>
      </c>
      <c r="I438" s="53" t="s">
        <v>38</v>
      </c>
    </row>
    <row r="439" spans="1:9" ht="25.5">
      <c r="A439" s="16" t="s">
        <v>812</v>
      </c>
      <c r="B439" s="16" t="s">
        <v>813</v>
      </c>
      <c r="C439" s="16" t="s">
        <v>814</v>
      </c>
      <c r="D439" s="18" t="s">
        <v>815</v>
      </c>
      <c r="E439" s="16" t="s">
        <v>816</v>
      </c>
      <c r="F439" s="16" t="s">
        <v>635</v>
      </c>
      <c r="G439" s="24">
        <f>SUM(H440:H442)</f>
        <v>332.15</v>
      </c>
      <c r="H439" s="24">
        <f>TRUNC(G439 * VALUE(SUBSTITUTE(F439,"QTD: ","")), 2)</f>
        <v>332.15</v>
      </c>
      <c r="I439" s="36" t="str">
        <f>IF(ROUND(ABS(G439-Orçamento!G100),2)&lt;0.01,"OK","DIVERGENTE")</f>
        <v>OK</v>
      </c>
    </row>
    <row r="440" spans="1:9" ht="12.75">
      <c r="A440" s="38" t="s">
        <v>19</v>
      </c>
      <c r="B440" s="38" t="s">
        <v>10</v>
      </c>
      <c r="C440" s="38" t="s">
        <v>817</v>
      </c>
      <c r="D440" s="40" t="s">
        <v>818</v>
      </c>
      <c r="E440" s="38" t="s">
        <v>13</v>
      </c>
      <c r="F440" s="38" t="s">
        <v>819</v>
      </c>
      <c r="G440" s="42">
        <v>273.66000000000003</v>
      </c>
      <c r="H440" s="45">
        <f t="shared" ref="H440:H442" si="61">ROUND(F440*G440,2)</f>
        <v>262.70999999999998</v>
      </c>
      <c r="I440" s="46"/>
    </row>
    <row r="441" spans="1:9" ht="12.75">
      <c r="A441" s="38" t="s">
        <v>150</v>
      </c>
      <c r="B441" s="38" t="s">
        <v>146</v>
      </c>
      <c r="C441" s="38" t="s">
        <v>190</v>
      </c>
      <c r="D441" s="40" t="s">
        <v>191</v>
      </c>
      <c r="E441" s="38" t="s">
        <v>22</v>
      </c>
      <c r="F441" s="38" t="s">
        <v>31</v>
      </c>
      <c r="G441" s="42">
        <v>37.26</v>
      </c>
      <c r="H441" s="45">
        <f t="shared" si="61"/>
        <v>37.26</v>
      </c>
      <c r="I441" s="46" t="str">
        <f>IFERROR(IF(ROUND(G441, 2) &lt;&gt; ROUND(VLOOKUP("C"&amp;C441,C:G, 5, FALSE), 2), "VALOR AUXILIAR DIVERGENTE", "OK"), "NÃO ENCONTRADO")</f>
        <v>OK</v>
      </c>
    </row>
    <row r="442" spans="1:9" ht="12.75">
      <c r="A442" s="38" t="s">
        <v>150</v>
      </c>
      <c r="B442" s="38" t="s">
        <v>146</v>
      </c>
      <c r="C442" s="38" t="s">
        <v>151</v>
      </c>
      <c r="D442" s="40" t="s">
        <v>152</v>
      </c>
      <c r="E442" s="38" t="s">
        <v>22</v>
      </c>
      <c r="F442" s="38" t="s">
        <v>31</v>
      </c>
      <c r="G442" s="42">
        <v>32.18</v>
      </c>
      <c r="H442" s="45">
        <f t="shared" si="61"/>
        <v>32.18</v>
      </c>
      <c r="I442" s="46" t="str">
        <f>IFERROR(IF(ROUND(G442, 2) &lt;&gt; ROUND(VLOOKUP("C"&amp;C442,C:G, 5, FALSE), 2), "VALOR AUXILIAR DIVERGENTE", "OK"), "NÃO ENCONTRADO")</f>
        <v>OK</v>
      </c>
    </row>
    <row r="443" spans="1:9" ht="12.75">
      <c r="A443" s="49" t="s">
        <v>38</v>
      </c>
      <c r="B443" s="49" t="s">
        <v>38</v>
      </c>
      <c r="C443" s="49" t="s">
        <v>38</v>
      </c>
      <c r="D443" s="51" t="s">
        <v>38</v>
      </c>
      <c r="E443" s="49" t="s">
        <v>38</v>
      </c>
      <c r="F443" s="49" t="s">
        <v>38</v>
      </c>
      <c r="G443" s="52" t="s">
        <v>38</v>
      </c>
      <c r="H443" s="52" t="s">
        <v>38</v>
      </c>
      <c r="I443" s="53" t="s">
        <v>38</v>
      </c>
    </row>
    <row r="444" spans="1:9" ht="12.75">
      <c r="A444" s="128" t="s">
        <v>820</v>
      </c>
      <c r="B444" s="129"/>
      <c r="C444" s="129"/>
      <c r="D444" s="130" t="s">
        <v>821</v>
      </c>
      <c r="E444" s="129"/>
      <c r="F444" s="129"/>
      <c r="G444" s="131"/>
      <c r="H444" s="131">
        <f>SUMIFS(H8:H443,A8:A443,"6.*",A8:A443,"&lt;&gt;INSUMO",A8:A443,"&lt;&gt;AUXILIAR*")</f>
        <v>1977.73</v>
      </c>
      <c r="I444" s="133"/>
    </row>
    <row r="445" spans="1:9" ht="12.75">
      <c r="A445" s="49" t="s">
        <v>38</v>
      </c>
      <c r="B445" s="49" t="s">
        <v>38</v>
      </c>
      <c r="C445" s="49" t="s">
        <v>38</v>
      </c>
      <c r="D445" s="51" t="s">
        <v>38</v>
      </c>
      <c r="E445" s="49" t="s">
        <v>38</v>
      </c>
      <c r="F445" s="49" t="s">
        <v>38</v>
      </c>
      <c r="G445" s="52" t="s">
        <v>38</v>
      </c>
      <c r="H445" s="52" t="s">
        <v>38</v>
      </c>
      <c r="I445" s="53" t="s">
        <v>38</v>
      </c>
    </row>
    <row r="446" spans="1:9" ht="12.75">
      <c r="A446" s="172"/>
      <c r="B446" s="172"/>
      <c r="C446" s="172"/>
      <c r="D446" s="173" t="s">
        <v>822</v>
      </c>
      <c r="E446" s="172"/>
      <c r="F446" s="172"/>
      <c r="G446" s="174"/>
      <c r="H446" s="174">
        <f>SUMIFS(H8:H445,A8:A445,"&lt;&gt;INSUMO",A8:A445,"&lt;&gt;AUXILIAR*",A8:A445,"&lt;&gt;SUBTOTAL*",A8:A445,"&lt;&gt; ")</f>
        <v>80650.699999999983</v>
      </c>
      <c r="I446" s="175"/>
    </row>
    <row r="447" spans="1:9" ht="12.75">
      <c r="A447" s="176" t="s">
        <v>150</v>
      </c>
      <c r="B447" s="176" t="s">
        <v>146</v>
      </c>
      <c r="C447" s="176" t="s">
        <v>823</v>
      </c>
      <c r="D447" s="177" t="s">
        <v>152</v>
      </c>
      <c r="E447" s="176" t="s">
        <v>22</v>
      </c>
      <c r="F447" s="176" t="s">
        <v>635</v>
      </c>
      <c r="G447" s="178">
        <f>SUM(H448:H455)</f>
        <v>32.18</v>
      </c>
      <c r="H447" s="178">
        <f>TRUNC(G447 * 1, 2)</f>
        <v>32.18</v>
      </c>
      <c r="I447" s="179"/>
    </row>
    <row r="448" spans="1:9" ht="25.5">
      <c r="A448" s="38" t="s">
        <v>824</v>
      </c>
      <c r="B448" s="38" t="s">
        <v>146</v>
      </c>
      <c r="C448" s="38" t="s">
        <v>825</v>
      </c>
      <c r="D448" s="40" t="s">
        <v>826</v>
      </c>
      <c r="E448" s="38" t="s">
        <v>22</v>
      </c>
      <c r="F448" s="38" t="s">
        <v>31</v>
      </c>
      <c r="G448" s="42">
        <v>0.47</v>
      </c>
      <c r="H448" s="45">
        <f t="shared" ref="H448:H455" si="62">TRUNC(F448*G448,2)</f>
        <v>0.47</v>
      </c>
      <c r="I448" s="46" t="str">
        <f>IFERROR(IF(ROUND(G448, 2) &lt;&gt; ROUND(VLOOKUP("C"&amp;C448,C:G, 5, FALSE), 2), "VALOR AUXILIAR DIVERGENTE", "OK"), "NÃO ENCONTRADO")</f>
        <v>OK</v>
      </c>
    </row>
    <row r="449" spans="1:9" ht="25.5">
      <c r="A449" s="38" t="s">
        <v>19</v>
      </c>
      <c r="B449" s="38" t="s">
        <v>146</v>
      </c>
      <c r="C449" s="38" t="s">
        <v>827</v>
      </c>
      <c r="D449" s="40" t="s">
        <v>828</v>
      </c>
      <c r="E449" s="38" t="s">
        <v>22</v>
      </c>
      <c r="F449" s="38" t="s">
        <v>31</v>
      </c>
      <c r="G449" s="42">
        <v>1.54</v>
      </c>
      <c r="H449" s="45">
        <f t="shared" si="62"/>
        <v>1.54</v>
      </c>
      <c r="I449" s="46"/>
    </row>
    <row r="450" spans="1:9" ht="25.5">
      <c r="A450" s="38" t="s">
        <v>19</v>
      </c>
      <c r="B450" s="38" t="s">
        <v>146</v>
      </c>
      <c r="C450" s="38" t="s">
        <v>829</v>
      </c>
      <c r="D450" s="40" t="s">
        <v>830</v>
      </c>
      <c r="E450" s="38" t="s">
        <v>22</v>
      </c>
      <c r="F450" s="38" t="s">
        <v>31</v>
      </c>
      <c r="G450" s="42">
        <v>0.56999999999999995</v>
      </c>
      <c r="H450" s="45">
        <f t="shared" si="62"/>
        <v>0.56999999999999995</v>
      </c>
      <c r="I450" s="46"/>
    </row>
    <row r="451" spans="1:9" ht="25.5">
      <c r="A451" s="38" t="s">
        <v>19</v>
      </c>
      <c r="B451" s="38" t="s">
        <v>146</v>
      </c>
      <c r="C451" s="38" t="s">
        <v>831</v>
      </c>
      <c r="D451" s="40" t="s">
        <v>832</v>
      </c>
      <c r="E451" s="38" t="s">
        <v>22</v>
      </c>
      <c r="F451" s="38" t="s">
        <v>31</v>
      </c>
      <c r="G451" s="42">
        <v>0.11</v>
      </c>
      <c r="H451" s="45">
        <f t="shared" si="62"/>
        <v>0.11</v>
      </c>
      <c r="I451" s="46"/>
    </row>
    <row r="452" spans="1:9" ht="25.5">
      <c r="A452" s="38" t="s">
        <v>19</v>
      </c>
      <c r="B452" s="38" t="s">
        <v>146</v>
      </c>
      <c r="C452" s="38" t="s">
        <v>833</v>
      </c>
      <c r="D452" s="40" t="s">
        <v>834</v>
      </c>
      <c r="E452" s="38" t="s">
        <v>22</v>
      </c>
      <c r="F452" s="38" t="s">
        <v>31</v>
      </c>
      <c r="G452" s="42">
        <v>1.43</v>
      </c>
      <c r="H452" s="45">
        <f t="shared" si="62"/>
        <v>1.43</v>
      </c>
      <c r="I452" s="46"/>
    </row>
    <row r="453" spans="1:9" ht="25.5">
      <c r="A453" s="38" t="s">
        <v>19</v>
      </c>
      <c r="B453" s="38" t="s">
        <v>146</v>
      </c>
      <c r="C453" s="38" t="s">
        <v>835</v>
      </c>
      <c r="D453" s="40" t="s">
        <v>836</v>
      </c>
      <c r="E453" s="38" t="s">
        <v>22</v>
      </c>
      <c r="F453" s="38" t="s">
        <v>31</v>
      </c>
      <c r="G453" s="42">
        <v>1.07</v>
      </c>
      <c r="H453" s="45">
        <f t="shared" si="62"/>
        <v>1.07</v>
      </c>
      <c r="I453" s="46"/>
    </row>
    <row r="454" spans="1:9" ht="25.5">
      <c r="A454" s="38" t="s">
        <v>19</v>
      </c>
      <c r="B454" s="38" t="s">
        <v>146</v>
      </c>
      <c r="C454" s="38" t="s">
        <v>837</v>
      </c>
      <c r="D454" s="40" t="s">
        <v>838</v>
      </c>
      <c r="E454" s="38" t="s">
        <v>22</v>
      </c>
      <c r="F454" s="38" t="s">
        <v>31</v>
      </c>
      <c r="G454" s="42">
        <v>4.4800000000000004</v>
      </c>
      <c r="H454" s="45">
        <f t="shared" si="62"/>
        <v>4.4800000000000004</v>
      </c>
      <c r="I454" s="46"/>
    </row>
    <row r="455" spans="1:9" ht="12.75">
      <c r="A455" s="38" t="s">
        <v>19</v>
      </c>
      <c r="B455" s="38" t="s">
        <v>146</v>
      </c>
      <c r="C455" s="38" t="s">
        <v>839</v>
      </c>
      <c r="D455" s="40" t="s">
        <v>840</v>
      </c>
      <c r="E455" s="38" t="s">
        <v>22</v>
      </c>
      <c r="F455" s="38" t="s">
        <v>31</v>
      </c>
      <c r="G455" s="42">
        <v>22.51</v>
      </c>
      <c r="H455" s="45">
        <f t="shared" si="62"/>
        <v>22.51</v>
      </c>
      <c r="I455" s="46"/>
    </row>
    <row r="456" spans="1:9" ht="12.75">
      <c r="A456" s="49" t="s">
        <v>38</v>
      </c>
      <c r="B456" s="49" t="s">
        <v>38</v>
      </c>
      <c r="C456" s="49" t="s">
        <v>38</v>
      </c>
      <c r="D456" s="51" t="s">
        <v>38</v>
      </c>
      <c r="E456" s="49" t="s">
        <v>38</v>
      </c>
      <c r="F456" s="49" t="s">
        <v>38</v>
      </c>
      <c r="G456" s="52" t="s">
        <v>38</v>
      </c>
      <c r="H456" s="52" t="s">
        <v>38</v>
      </c>
      <c r="I456" s="53" t="s">
        <v>38</v>
      </c>
    </row>
    <row r="457" spans="1:9" ht="12.75">
      <c r="A457" s="176" t="s">
        <v>150</v>
      </c>
      <c r="B457" s="176" t="s">
        <v>146</v>
      </c>
      <c r="C457" s="176" t="s">
        <v>841</v>
      </c>
      <c r="D457" s="177" t="s">
        <v>155</v>
      </c>
      <c r="E457" s="176" t="s">
        <v>22</v>
      </c>
      <c r="F457" s="176" t="s">
        <v>635</v>
      </c>
      <c r="G457" s="178">
        <f>SUM(H458:H465)</f>
        <v>36.97</v>
      </c>
      <c r="H457" s="178">
        <f>TRUNC(G457 * 1, 2)</f>
        <v>36.97</v>
      </c>
      <c r="I457" s="179"/>
    </row>
    <row r="458" spans="1:9" ht="25.5">
      <c r="A458" s="38" t="s">
        <v>824</v>
      </c>
      <c r="B458" s="38" t="s">
        <v>146</v>
      </c>
      <c r="C458" s="38" t="s">
        <v>842</v>
      </c>
      <c r="D458" s="40" t="s">
        <v>843</v>
      </c>
      <c r="E458" s="38" t="s">
        <v>22</v>
      </c>
      <c r="F458" s="38" t="s">
        <v>31</v>
      </c>
      <c r="G458" s="42">
        <v>0.31</v>
      </c>
      <c r="H458" s="45">
        <f t="shared" ref="H458:H465" si="63">TRUNC(F458*G458,2)</f>
        <v>0.31</v>
      </c>
      <c r="I458" s="46" t="str">
        <f>IFERROR(IF(ROUND(G458, 2) &lt;&gt; ROUND(VLOOKUP("C"&amp;C458,C:G, 5, FALSE), 2), "VALOR AUXILIAR DIVERGENTE", "OK"), "NÃO ENCONTRADO")</f>
        <v>OK</v>
      </c>
    </row>
    <row r="459" spans="1:9" ht="25.5">
      <c r="A459" s="38" t="s">
        <v>19</v>
      </c>
      <c r="B459" s="38" t="s">
        <v>146</v>
      </c>
      <c r="C459" s="38" t="s">
        <v>844</v>
      </c>
      <c r="D459" s="40" t="s">
        <v>845</v>
      </c>
      <c r="E459" s="38" t="s">
        <v>22</v>
      </c>
      <c r="F459" s="38" t="s">
        <v>31</v>
      </c>
      <c r="G459" s="42">
        <v>1.47</v>
      </c>
      <c r="H459" s="45">
        <f t="shared" si="63"/>
        <v>1.47</v>
      </c>
      <c r="I459" s="46"/>
    </row>
    <row r="460" spans="1:9" ht="25.5">
      <c r="A460" s="38" t="s">
        <v>19</v>
      </c>
      <c r="B460" s="38" t="s">
        <v>146</v>
      </c>
      <c r="C460" s="38" t="s">
        <v>846</v>
      </c>
      <c r="D460" s="40" t="s">
        <v>847</v>
      </c>
      <c r="E460" s="38" t="s">
        <v>22</v>
      </c>
      <c r="F460" s="38" t="s">
        <v>31</v>
      </c>
      <c r="G460" s="42">
        <v>0.73</v>
      </c>
      <c r="H460" s="45">
        <f t="shared" si="63"/>
        <v>0.73</v>
      </c>
      <c r="I460" s="46"/>
    </row>
    <row r="461" spans="1:9" ht="25.5">
      <c r="A461" s="38" t="s">
        <v>19</v>
      </c>
      <c r="B461" s="38" t="s">
        <v>146</v>
      </c>
      <c r="C461" s="38" t="s">
        <v>831</v>
      </c>
      <c r="D461" s="40" t="s">
        <v>832</v>
      </c>
      <c r="E461" s="38" t="s">
        <v>22</v>
      </c>
      <c r="F461" s="38" t="s">
        <v>31</v>
      </c>
      <c r="G461" s="42">
        <v>0.11</v>
      </c>
      <c r="H461" s="45">
        <f t="shared" si="63"/>
        <v>0.11</v>
      </c>
      <c r="I461" s="46"/>
    </row>
    <row r="462" spans="1:9" ht="25.5">
      <c r="A462" s="38" t="s">
        <v>19</v>
      </c>
      <c r="B462" s="38" t="s">
        <v>146</v>
      </c>
      <c r="C462" s="38" t="s">
        <v>833</v>
      </c>
      <c r="D462" s="40" t="s">
        <v>834</v>
      </c>
      <c r="E462" s="38" t="s">
        <v>22</v>
      </c>
      <c r="F462" s="38" t="s">
        <v>31</v>
      </c>
      <c r="G462" s="42">
        <v>1.43</v>
      </c>
      <c r="H462" s="45">
        <f t="shared" si="63"/>
        <v>1.43</v>
      </c>
      <c r="I462" s="46"/>
    </row>
    <row r="463" spans="1:9" ht="25.5">
      <c r="A463" s="38" t="s">
        <v>19</v>
      </c>
      <c r="B463" s="38" t="s">
        <v>146</v>
      </c>
      <c r="C463" s="38" t="s">
        <v>835</v>
      </c>
      <c r="D463" s="40" t="s">
        <v>836</v>
      </c>
      <c r="E463" s="38" t="s">
        <v>22</v>
      </c>
      <c r="F463" s="38" t="s">
        <v>31</v>
      </c>
      <c r="G463" s="42">
        <v>1.07</v>
      </c>
      <c r="H463" s="45">
        <f t="shared" si="63"/>
        <v>1.07</v>
      </c>
      <c r="I463" s="46"/>
    </row>
    <row r="464" spans="1:9" ht="25.5">
      <c r="A464" s="38" t="s">
        <v>19</v>
      </c>
      <c r="B464" s="38" t="s">
        <v>146</v>
      </c>
      <c r="C464" s="38" t="s">
        <v>837</v>
      </c>
      <c r="D464" s="40" t="s">
        <v>838</v>
      </c>
      <c r="E464" s="38" t="s">
        <v>22</v>
      </c>
      <c r="F464" s="38" t="s">
        <v>31</v>
      </c>
      <c r="G464" s="42">
        <v>4.4800000000000004</v>
      </c>
      <c r="H464" s="45">
        <f t="shared" si="63"/>
        <v>4.4800000000000004</v>
      </c>
      <c r="I464" s="46"/>
    </row>
    <row r="465" spans="1:9" ht="12.75">
      <c r="A465" s="38" t="s">
        <v>19</v>
      </c>
      <c r="B465" s="38" t="s">
        <v>146</v>
      </c>
      <c r="C465" s="38" t="s">
        <v>848</v>
      </c>
      <c r="D465" s="40" t="s">
        <v>849</v>
      </c>
      <c r="E465" s="38" t="s">
        <v>22</v>
      </c>
      <c r="F465" s="38" t="s">
        <v>31</v>
      </c>
      <c r="G465" s="42">
        <v>27.37</v>
      </c>
      <c r="H465" s="45">
        <f t="shared" si="63"/>
        <v>27.37</v>
      </c>
      <c r="I465" s="46"/>
    </row>
    <row r="466" spans="1:9" ht="12.75">
      <c r="A466" s="49" t="s">
        <v>38</v>
      </c>
      <c r="B466" s="49" t="s">
        <v>38</v>
      </c>
      <c r="C466" s="49" t="s">
        <v>38</v>
      </c>
      <c r="D466" s="51" t="s">
        <v>38</v>
      </c>
      <c r="E466" s="49" t="s">
        <v>38</v>
      </c>
      <c r="F466" s="49" t="s">
        <v>38</v>
      </c>
      <c r="G466" s="52" t="s">
        <v>38</v>
      </c>
      <c r="H466" s="52" t="s">
        <v>38</v>
      </c>
      <c r="I466" s="53" t="s">
        <v>38</v>
      </c>
    </row>
    <row r="467" spans="1:9" ht="25.5">
      <c r="A467" s="176" t="s">
        <v>150</v>
      </c>
      <c r="B467" s="176" t="s">
        <v>146</v>
      </c>
      <c r="C467" s="176" t="s">
        <v>850</v>
      </c>
      <c r="D467" s="177" t="s">
        <v>181</v>
      </c>
      <c r="E467" s="176" t="s">
        <v>182</v>
      </c>
      <c r="F467" s="176" t="s">
        <v>635</v>
      </c>
      <c r="G467" s="178">
        <f>SUM(H468:H470)</f>
        <v>86.460000000000008</v>
      </c>
      <c r="H467" s="178">
        <f>TRUNC(G467 * 1, 2)</f>
        <v>86.46</v>
      </c>
      <c r="I467" s="179"/>
    </row>
    <row r="468" spans="1:9" ht="25.5">
      <c r="A468" s="38" t="s">
        <v>824</v>
      </c>
      <c r="B468" s="38" t="s">
        <v>146</v>
      </c>
      <c r="C468" s="38" t="s">
        <v>851</v>
      </c>
      <c r="D468" s="40" t="s">
        <v>852</v>
      </c>
      <c r="E468" s="38" t="s">
        <v>22</v>
      </c>
      <c r="F468" s="38" t="s">
        <v>31</v>
      </c>
      <c r="G468" s="42">
        <v>8.08</v>
      </c>
      <c r="H468" s="45">
        <f t="shared" ref="H468:H470" si="64">TRUNC(F468*G468,2)</f>
        <v>8.08</v>
      </c>
      <c r="I468" s="46" t="str">
        <f>IFERROR(IF(ROUND(G468, 2) &lt;&gt; ROUND(VLOOKUP("C"&amp;C468,C:G, 5, FALSE), 2), "VALOR AUXILIAR DIVERGENTE", "OK"), "NÃO ENCONTRADO")</f>
        <v>OK</v>
      </c>
    </row>
    <row r="469" spans="1:9" ht="38.25">
      <c r="A469" s="38" t="s">
        <v>824</v>
      </c>
      <c r="B469" s="38" t="s">
        <v>146</v>
      </c>
      <c r="C469" s="38" t="s">
        <v>853</v>
      </c>
      <c r="D469" s="40" t="s">
        <v>854</v>
      </c>
      <c r="E469" s="38" t="s">
        <v>22</v>
      </c>
      <c r="F469" s="38" t="s">
        <v>31</v>
      </c>
      <c r="G469" s="42">
        <v>30.6</v>
      </c>
      <c r="H469" s="45">
        <f t="shared" si="64"/>
        <v>30.6</v>
      </c>
      <c r="I469" s="46" t="str">
        <f>IFERROR(IF(ROUND(G469, 2) &lt;&gt; ROUND(VLOOKUP("C"&amp;C469,C:G, 5, FALSE), 2), "VALOR AUXILIAR DIVERGENTE", "OK"), "NÃO ENCONTRADO")</f>
        <v>OK</v>
      </c>
    </row>
    <row r="470" spans="1:9" ht="25.5">
      <c r="A470" s="38" t="s">
        <v>824</v>
      </c>
      <c r="B470" s="38" t="s">
        <v>146</v>
      </c>
      <c r="C470" s="38" t="s">
        <v>855</v>
      </c>
      <c r="D470" s="40" t="s">
        <v>856</v>
      </c>
      <c r="E470" s="38" t="s">
        <v>22</v>
      </c>
      <c r="F470" s="38" t="s">
        <v>31</v>
      </c>
      <c r="G470" s="42">
        <v>47.78</v>
      </c>
      <c r="H470" s="45">
        <f t="shared" si="64"/>
        <v>47.78</v>
      </c>
      <c r="I470" s="46" t="str">
        <f>IFERROR(IF(ROUND(G470, 2) &lt;&gt; ROUND(VLOOKUP("C"&amp;C470,C:G, 5, FALSE), 2), "VALOR AUXILIAR DIVERGENTE", "OK"), "NÃO ENCONTRADO")</f>
        <v>OK</v>
      </c>
    </row>
    <row r="471" spans="1:9" ht="12.75">
      <c r="A471" s="49" t="s">
        <v>38</v>
      </c>
      <c r="B471" s="49" t="s">
        <v>38</v>
      </c>
      <c r="C471" s="49" t="s">
        <v>38</v>
      </c>
      <c r="D471" s="51" t="s">
        <v>38</v>
      </c>
      <c r="E471" s="49" t="s">
        <v>38</v>
      </c>
      <c r="F471" s="49" t="s">
        <v>38</v>
      </c>
      <c r="G471" s="52" t="s">
        <v>38</v>
      </c>
      <c r="H471" s="52" t="s">
        <v>38</v>
      </c>
      <c r="I471" s="53" t="s">
        <v>38</v>
      </c>
    </row>
    <row r="472" spans="1:9" ht="25.5">
      <c r="A472" s="176" t="s">
        <v>150</v>
      </c>
      <c r="B472" s="176" t="s">
        <v>146</v>
      </c>
      <c r="C472" s="176" t="s">
        <v>857</v>
      </c>
      <c r="D472" s="177" t="s">
        <v>186</v>
      </c>
      <c r="E472" s="176" t="s">
        <v>187</v>
      </c>
      <c r="F472" s="176" t="s">
        <v>635</v>
      </c>
      <c r="G472" s="178">
        <f>SUM(H473:H477)</f>
        <v>143.53</v>
      </c>
      <c r="H472" s="178">
        <f>TRUNC(G472 * 1, 2)</f>
        <v>143.53</v>
      </c>
      <c r="I472" s="179"/>
    </row>
    <row r="473" spans="1:9" ht="38.25">
      <c r="A473" s="38" t="s">
        <v>824</v>
      </c>
      <c r="B473" s="38" t="s">
        <v>146</v>
      </c>
      <c r="C473" s="38" t="s">
        <v>858</v>
      </c>
      <c r="D473" s="40" t="s">
        <v>859</v>
      </c>
      <c r="E473" s="38" t="s">
        <v>22</v>
      </c>
      <c r="F473" s="38" t="s">
        <v>31</v>
      </c>
      <c r="G473" s="42">
        <v>18.82</v>
      </c>
      <c r="H473" s="45">
        <f t="shared" ref="H473:H477" si="65">TRUNC(F473*G473,2)</f>
        <v>18.82</v>
      </c>
      <c r="I473" s="46" t="str">
        <f>IFERROR(IF(ROUND(G473, 2) &lt;&gt; ROUND(VLOOKUP("C"&amp;C473,C:G, 5, FALSE), 2), "VALOR AUXILIAR DIVERGENTE", "OK"), "NÃO ENCONTRADO")</f>
        <v>OK</v>
      </c>
    </row>
    <row r="474" spans="1:9" ht="38.25">
      <c r="A474" s="38" t="s">
        <v>824</v>
      </c>
      <c r="B474" s="38" t="s">
        <v>146</v>
      </c>
      <c r="C474" s="38" t="s">
        <v>860</v>
      </c>
      <c r="D474" s="40" t="s">
        <v>861</v>
      </c>
      <c r="E474" s="38" t="s">
        <v>22</v>
      </c>
      <c r="F474" s="38" t="s">
        <v>31</v>
      </c>
      <c r="G474" s="42">
        <v>38.25</v>
      </c>
      <c r="H474" s="45">
        <f t="shared" si="65"/>
        <v>38.25</v>
      </c>
      <c r="I474" s="46" t="str">
        <f>IFERROR(IF(ROUND(G474, 2) &lt;&gt; ROUND(VLOOKUP("C"&amp;C474,C:G, 5, FALSE), 2), "VALOR AUXILIAR DIVERGENTE", "OK"), "NÃO ENCONTRADO")</f>
        <v>OK</v>
      </c>
    </row>
    <row r="475" spans="1:9" ht="25.5">
      <c r="A475" s="38" t="s">
        <v>824</v>
      </c>
      <c r="B475" s="38" t="s">
        <v>146</v>
      </c>
      <c r="C475" s="38" t="s">
        <v>851</v>
      </c>
      <c r="D475" s="40" t="s">
        <v>852</v>
      </c>
      <c r="E475" s="38" t="s">
        <v>22</v>
      </c>
      <c r="F475" s="38" t="s">
        <v>31</v>
      </c>
      <c r="G475" s="42">
        <v>8.08</v>
      </c>
      <c r="H475" s="45">
        <f t="shared" si="65"/>
        <v>8.08</v>
      </c>
      <c r="I475" s="46" t="str">
        <f>IFERROR(IF(ROUND(G475, 2) &lt;&gt; ROUND(VLOOKUP("C"&amp;C475,C:G, 5, FALSE), 2), "VALOR AUXILIAR DIVERGENTE", "OK"), "NÃO ENCONTRADO")</f>
        <v>OK</v>
      </c>
    </row>
    <row r="476" spans="1:9" ht="38.25">
      <c r="A476" s="38" t="s">
        <v>824</v>
      </c>
      <c r="B476" s="38" t="s">
        <v>146</v>
      </c>
      <c r="C476" s="38" t="s">
        <v>853</v>
      </c>
      <c r="D476" s="40" t="s">
        <v>854</v>
      </c>
      <c r="E476" s="38" t="s">
        <v>22</v>
      </c>
      <c r="F476" s="38" t="s">
        <v>31</v>
      </c>
      <c r="G476" s="42">
        <v>30.6</v>
      </c>
      <c r="H476" s="45">
        <f t="shared" si="65"/>
        <v>30.6</v>
      </c>
      <c r="I476" s="46" t="str">
        <f>IFERROR(IF(ROUND(G476, 2) &lt;&gt; ROUND(VLOOKUP("C"&amp;C476,C:G, 5, FALSE), 2), "VALOR AUXILIAR DIVERGENTE", "OK"), "NÃO ENCONTRADO")</f>
        <v>OK</v>
      </c>
    </row>
    <row r="477" spans="1:9" ht="25.5">
      <c r="A477" s="38" t="s">
        <v>824</v>
      </c>
      <c r="B477" s="38" t="s">
        <v>146</v>
      </c>
      <c r="C477" s="38" t="s">
        <v>855</v>
      </c>
      <c r="D477" s="40" t="s">
        <v>856</v>
      </c>
      <c r="E477" s="38" t="s">
        <v>22</v>
      </c>
      <c r="F477" s="38" t="s">
        <v>31</v>
      </c>
      <c r="G477" s="42">
        <v>47.78</v>
      </c>
      <c r="H477" s="45">
        <f t="shared" si="65"/>
        <v>47.78</v>
      </c>
      <c r="I477" s="46" t="str">
        <f>IFERROR(IF(ROUND(G477, 2) &lt;&gt; ROUND(VLOOKUP("C"&amp;C477,C:G, 5, FALSE), 2), "VALOR AUXILIAR DIVERGENTE", "OK"), "NÃO ENCONTRADO")</f>
        <v>OK</v>
      </c>
    </row>
    <row r="478" spans="1:9" ht="12.75">
      <c r="A478" s="49" t="s">
        <v>38</v>
      </c>
      <c r="B478" s="49" t="s">
        <v>38</v>
      </c>
      <c r="C478" s="49" t="s">
        <v>38</v>
      </c>
      <c r="D478" s="51" t="s">
        <v>38</v>
      </c>
      <c r="E478" s="49" t="s">
        <v>38</v>
      </c>
      <c r="F478" s="49" t="s">
        <v>38</v>
      </c>
      <c r="G478" s="52" t="s">
        <v>38</v>
      </c>
      <c r="H478" s="52" t="s">
        <v>38</v>
      </c>
      <c r="I478" s="53" t="s">
        <v>38</v>
      </c>
    </row>
    <row r="479" spans="1:9" ht="12.75">
      <c r="A479" s="176" t="s">
        <v>150</v>
      </c>
      <c r="B479" s="176" t="s">
        <v>146</v>
      </c>
      <c r="C479" s="176" t="s">
        <v>862</v>
      </c>
      <c r="D479" s="177" t="s">
        <v>191</v>
      </c>
      <c r="E479" s="176" t="s">
        <v>22</v>
      </c>
      <c r="F479" s="176" t="s">
        <v>635</v>
      </c>
      <c r="G479" s="178">
        <f>SUM(H480:H487)</f>
        <v>37.260000000000005</v>
      </c>
      <c r="H479" s="178">
        <f>TRUNC(G479 * 1, 2)</f>
        <v>37.26</v>
      </c>
      <c r="I479" s="179"/>
    </row>
    <row r="480" spans="1:9" ht="25.5">
      <c r="A480" s="38" t="s">
        <v>824</v>
      </c>
      <c r="B480" s="38" t="s">
        <v>146</v>
      </c>
      <c r="C480" s="38" t="s">
        <v>863</v>
      </c>
      <c r="D480" s="40" t="s">
        <v>864</v>
      </c>
      <c r="E480" s="38" t="s">
        <v>22</v>
      </c>
      <c r="F480" s="38" t="s">
        <v>31</v>
      </c>
      <c r="G480" s="42">
        <v>0.57999999999999996</v>
      </c>
      <c r="H480" s="45">
        <f t="shared" ref="H480:H487" si="66">TRUNC(F480*G480,2)</f>
        <v>0.57999999999999996</v>
      </c>
      <c r="I480" s="46" t="str">
        <f>IFERROR(IF(ROUND(G480, 2) &lt;&gt; ROUND(VLOOKUP("C"&amp;C480,C:G, 5, FALSE), 2), "VALOR AUXILIAR DIVERGENTE", "OK"), "NÃO ENCONTRADO")</f>
        <v>OK</v>
      </c>
    </row>
    <row r="481" spans="1:9" ht="25.5">
      <c r="A481" s="38" t="s">
        <v>19</v>
      </c>
      <c r="B481" s="38" t="s">
        <v>146</v>
      </c>
      <c r="C481" s="38" t="s">
        <v>844</v>
      </c>
      <c r="D481" s="40" t="s">
        <v>845</v>
      </c>
      <c r="E481" s="38" t="s">
        <v>22</v>
      </c>
      <c r="F481" s="38" t="s">
        <v>31</v>
      </c>
      <c r="G481" s="42">
        <v>1.47</v>
      </c>
      <c r="H481" s="45">
        <f t="shared" si="66"/>
        <v>1.47</v>
      </c>
      <c r="I481" s="46"/>
    </row>
    <row r="482" spans="1:9" ht="25.5">
      <c r="A482" s="38" t="s">
        <v>19</v>
      </c>
      <c r="B482" s="38" t="s">
        <v>146</v>
      </c>
      <c r="C482" s="38" t="s">
        <v>846</v>
      </c>
      <c r="D482" s="40" t="s">
        <v>847</v>
      </c>
      <c r="E482" s="38" t="s">
        <v>22</v>
      </c>
      <c r="F482" s="38" t="s">
        <v>31</v>
      </c>
      <c r="G482" s="42">
        <v>0.73</v>
      </c>
      <c r="H482" s="45">
        <f t="shared" si="66"/>
        <v>0.73</v>
      </c>
      <c r="I482" s="46"/>
    </row>
    <row r="483" spans="1:9" ht="25.5">
      <c r="A483" s="38" t="s">
        <v>19</v>
      </c>
      <c r="B483" s="38" t="s">
        <v>146</v>
      </c>
      <c r="C483" s="38" t="s">
        <v>831</v>
      </c>
      <c r="D483" s="40" t="s">
        <v>832</v>
      </c>
      <c r="E483" s="38" t="s">
        <v>22</v>
      </c>
      <c r="F483" s="38" t="s">
        <v>31</v>
      </c>
      <c r="G483" s="42">
        <v>0.11</v>
      </c>
      <c r="H483" s="45">
        <f t="shared" si="66"/>
        <v>0.11</v>
      </c>
      <c r="I483" s="46"/>
    </row>
    <row r="484" spans="1:9" ht="25.5">
      <c r="A484" s="38" t="s">
        <v>19</v>
      </c>
      <c r="B484" s="38" t="s">
        <v>146</v>
      </c>
      <c r="C484" s="38" t="s">
        <v>833</v>
      </c>
      <c r="D484" s="40" t="s">
        <v>834</v>
      </c>
      <c r="E484" s="38" t="s">
        <v>22</v>
      </c>
      <c r="F484" s="38" t="s">
        <v>31</v>
      </c>
      <c r="G484" s="42">
        <v>1.43</v>
      </c>
      <c r="H484" s="45">
        <f t="shared" si="66"/>
        <v>1.43</v>
      </c>
      <c r="I484" s="46"/>
    </row>
    <row r="485" spans="1:9" ht="25.5">
      <c r="A485" s="38" t="s">
        <v>19</v>
      </c>
      <c r="B485" s="38" t="s">
        <v>146</v>
      </c>
      <c r="C485" s="38" t="s">
        <v>835</v>
      </c>
      <c r="D485" s="40" t="s">
        <v>836</v>
      </c>
      <c r="E485" s="38" t="s">
        <v>22</v>
      </c>
      <c r="F485" s="38" t="s">
        <v>31</v>
      </c>
      <c r="G485" s="42">
        <v>1.07</v>
      </c>
      <c r="H485" s="45">
        <f t="shared" si="66"/>
        <v>1.07</v>
      </c>
      <c r="I485" s="46"/>
    </row>
    <row r="486" spans="1:9" ht="25.5">
      <c r="A486" s="38" t="s">
        <v>19</v>
      </c>
      <c r="B486" s="38" t="s">
        <v>146</v>
      </c>
      <c r="C486" s="38" t="s">
        <v>837</v>
      </c>
      <c r="D486" s="40" t="s">
        <v>838</v>
      </c>
      <c r="E486" s="38" t="s">
        <v>22</v>
      </c>
      <c r="F486" s="38" t="s">
        <v>31</v>
      </c>
      <c r="G486" s="42">
        <v>4.4800000000000004</v>
      </c>
      <c r="H486" s="45">
        <f t="shared" si="66"/>
        <v>4.4800000000000004</v>
      </c>
      <c r="I486" s="46"/>
    </row>
    <row r="487" spans="1:9" ht="12.75">
      <c r="A487" s="38" t="s">
        <v>19</v>
      </c>
      <c r="B487" s="38" t="s">
        <v>146</v>
      </c>
      <c r="C487" s="38" t="s">
        <v>866</v>
      </c>
      <c r="D487" s="40" t="s">
        <v>867</v>
      </c>
      <c r="E487" s="38" t="s">
        <v>22</v>
      </c>
      <c r="F487" s="38" t="s">
        <v>31</v>
      </c>
      <c r="G487" s="42">
        <v>27.39</v>
      </c>
      <c r="H487" s="45">
        <f t="shared" si="66"/>
        <v>27.39</v>
      </c>
      <c r="I487" s="46"/>
    </row>
    <row r="488" spans="1:9" ht="12.75">
      <c r="A488" s="49" t="s">
        <v>38</v>
      </c>
      <c r="B488" s="49" t="s">
        <v>38</v>
      </c>
      <c r="C488" s="49" t="s">
        <v>38</v>
      </c>
      <c r="D488" s="51" t="s">
        <v>38</v>
      </c>
      <c r="E488" s="49" t="s">
        <v>38</v>
      </c>
      <c r="F488" s="49" t="s">
        <v>38</v>
      </c>
      <c r="G488" s="52" t="s">
        <v>38</v>
      </c>
      <c r="H488" s="52" t="s">
        <v>38</v>
      </c>
      <c r="I488" s="53" t="s">
        <v>38</v>
      </c>
    </row>
    <row r="489" spans="1:9" ht="38.25">
      <c r="A489" s="176" t="s">
        <v>150</v>
      </c>
      <c r="B489" s="176" t="s">
        <v>146</v>
      </c>
      <c r="C489" s="176" t="s">
        <v>868</v>
      </c>
      <c r="D489" s="177" t="s">
        <v>198</v>
      </c>
      <c r="E489" s="176" t="s">
        <v>187</v>
      </c>
      <c r="F489" s="176" t="s">
        <v>635</v>
      </c>
      <c r="G489" s="178">
        <f>SUM(H490:H494)</f>
        <v>48.42</v>
      </c>
      <c r="H489" s="178">
        <f>TRUNC(G489 * 1, 2)</f>
        <v>48.42</v>
      </c>
      <c r="I489" s="179"/>
    </row>
    <row r="490" spans="1:9" ht="38.25">
      <c r="A490" s="38" t="s">
        <v>824</v>
      </c>
      <c r="B490" s="38" t="s">
        <v>146</v>
      </c>
      <c r="C490" s="38" t="s">
        <v>869</v>
      </c>
      <c r="D490" s="40" t="s">
        <v>870</v>
      </c>
      <c r="E490" s="38" t="s">
        <v>22</v>
      </c>
      <c r="F490" s="38" t="s">
        <v>31</v>
      </c>
      <c r="G490" s="42">
        <v>6.54</v>
      </c>
      <c r="H490" s="45">
        <f t="shared" ref="H490:H494" si="67">TRUNC(F490*G490,2)</f>
        <v>6.54</v>
      </c>
      <c r="I490" s="46" t="str">
        <f>IFERROR(IF(ROUND(G490, 2) &lt;&gt; ROUND(VLOOKUP("C"&amp;C490,C:G, 5, FALSE), 2), "VALOR AUXILIAR DIVERGENTE", "OK"), "NÃO ENCONTRADO")</f>
        <v>OK</v>
      </c>
    </row>
    <row r="491" spans="1:9" ht="38.25">
      <c r="A491" s="38" t="s">
        <v>824</v>
      </c>
      <c r="B491" s="38" t="s">
        <v>146</v>
      </c>
      <c r="C491" s="38" t="s">
        <v>871</v>
      </c>
      <c r="D491" s="40" t="s">
        <v>872</v>
      </c>
      <c r="E491" s="38" t="s">
        <v>22</v>
      </c>
      <c r="F491" s="38" t="s">
        <v>31</v>
      </c>
      <c r="G491" s="42">
        <v>0.94</v>
      </c>
      <c r="H491" s="45">
        <f t="shared" si="67"/>
        <v>0.94</v>
      </c>
      <c r="I491" s="46" t="str">
        <f>IFERROR(IF(ROUND(G491, 2) &lt;&gt; ROUND(VLOOKUP("C"&amp;C491,C:G, 5, FALSE), 2), "VALOR AUXILIAR DIVERGENTE", "OK"), "NÃO ENCONTRADO")</f>
        <v>OK</v>
      </c>
    </row>
    <row r="492" spans="1:9" ht="38.25">
      <c r="A492" s="38" t="s">
        <v>824</v>
      </c>
      <c r="B492" s="38" t="s">
        <v>146</v>
      </c>
      <c r="C492" s="38" t="s">
        <v>873</v>
      </c>
      <c r="D492" s="40" t="s">
        <v>874</v>
      </c>
      <c r="E492" s="38" t="s">
        <v>22</v>
      </c>
      <c r="F492" s="38" t="s">
        <v>31</v>
      </c>
      <c r="G492" s="42">
        <v>0.2</v>
      </c>
      <c r="H492" s="45">
        <f t="shared" si="67"/>
        <v>0.2</v>
      </c>
      <c r="I492" s="46" t="str">
        <f>IFERROR(IF(ROUND(G492, 2) &lt;&gt; ROUND(VLOOKUP("C"&amp;C492,C:G, 5, FALSE), 2), "VALOR AUXILIAR DIVERGENTE", "OK"), "NÃO ENCONTRADO")</f>
        <v>OK</v>
      </c>
    </row>
    <row r="493" spans="1:9" ht="38.25">
      <c r="A493" s="38" t="s">
        <v>824</v>
      </c>
      <c r="B493" s="38" t="s">
        <v>146</v>
      </c>
      <c r="C493" s="38" t="s">
        <v>875</v>
      </c>
      <c r="D493" s="40" t="s">
        <v>876</v>
      </c>
      <c r="E493" s="38" t="s">
        <v>22</v>
      </c>
      <c r="F493" s="38" t="s">
        <v>31</v>
      </c>
      <c r="G493" s="42">
        <v>0.75</v>
      </c>
      <c r="H493" s="45">
        <f t="shared" si="67"/>
        <v>0.75</v>
      </c>
      <c r="I493" s="46" t="str">
        <f>IFERROR(IF(ROUND(G493, 2) &lt;&gt; ROUND(VLOOKUP("C"&amp;C493,C:G, 5, FALSE), 2), "VALOR AUXILIAR DIVERGENTE", "OK"), "NÃO ENCONTRADO")</f>
        <v>OK</v>
      </c>
    </row>
    <row r="494" spans="1:9" ht="25.5">
      <c r="A494" s="38" t="s">
        <v>824</v>
      </c>
      <c r="B494" s="38" t="s">
        <v>146</v>
      </c>
      <c r="C494" s="38" t="s">
        <v>877</v>
      </c>
      <c r="D494" s="40" t="s">
        <v>878</v>
      </c>
      <c r="E494" s="38" t="s">
        <v>22</v>
      </c>
      <c r="F494" s="38" t="s">
        <v>31</v>
      </c>
      <c r="G494" s="42">
        <v>39.99</v>
      </c>
      <c r="H494" s="45">
        <f t="shared" si="67"/>
        <v>39.99</v>
      </c>
      <c r="I494" s="46" t="str">
        <f>IFERROR(IF(ROUND(G494, 2) &lt;&gt; ROUND(VLOOKUP("C"&amp;C494,C:G, 5, FALSE), 2), "VALOR AUXILIAR DIVERGENTE", "OK"), "NÃO ENCONTRADO")</f>
        <v>OK</v>
      </c>
    </row>
    <row r="495" spans="1:9" ht="12.75">
      <c r="A495" s="49" t="s">
        <v>38</v>
      </c>
      <c r="B495" s="49" t="s">
        <v>38</v>
      </c>
      <c r="C495" s="49" t="s">
        <v>38</v>
      </c>
      <c r="D495" s="51" t="s">
        <v>38</v>
      </c>
      <c r="E495" s="49" t="s">
        <v>38</v>
      </c>
      <c r="F495" s="49" t="s">
        <v>38</v>
      </c>
      <c r="G495" s="52" t="s">
        <v>38</v>
      </c>
      <c r="H495" s="52" t="s">
        <v>38</v>
      </c>
      <c r="I495" s="53" t="s">
        <v>38</v>
      </c>
    </row>
    <row r="496" spans="1:9" ht="38.25">
      <c r="A496" s="176" t="s">
        <v>150</v>
      </c>
      <c r="B496" s="176" t="s">
        <v>146</v>
      </c>
      <c r="C496" s="176" t="s">
        <v>879</v>
      </c>
      <c r="D496" s="177" t="s">
        <v>230</v>
      </c>
      <c r="E496" s="176" t="s">
        <v>182</v>
      </c>
      <c r="F496" s="176" t="s">
        <v>635</v>
      </c>
      <c r="G496" s="178">
        <f>SUM(H497:H498)</f>
        <v>0.64</v>
      </c>
      <c r="H496" s="178">
        <f>TRUNC(G496 * 1, 2)</f>
        <v>0.64</v>
      </c>
      <c r="I496" s="179"/>
    </row>
    <row r="497" spans="1:9" ht="38.25">
      <c r="A497" s="38" t="s">
        <v>824</v>
      </c>
      <c r="B497" s="38" t="s">
        <v>146</v>
      </c>
      <c r="C497" s="38" t="s">
        <v>880</v>
      </c>
      <c r="D497" s="40" t="s">
        <v>881</v>
      </c>
      <c r="E497" s="38" t="s">
        <v>22</v>
      </c>
      <c r="F497" s="38" t="s">
        <v>31</v>
      </c>
      <c r="G497" s="42">
        <v>0.13</v>
      </c>
      <c r="H497" s="45">
        <f t="shared" ref="H497:H498" si="68">TRUNC(F497*G497,2)</f>
        <v>0.13</v>
      </c>
      <c r="I497" s="46" t="str">
        <f>IFERROR(IF(ROUND(G497, 2) &lt;&gt; ROUND(VLOOKUP("C"&amp;C497,C:G, 5, FALSE), 2), "VALOR AUXILIAR DIVERGENTE", "OK"), "NÃO ENCONTRADO")</f>
        <v>OK</v>
      </c>
    </row>
    <row r="498" spans="1:9" ht="38.25">
      <c r="A498" s="38" t="s">
        <v>824</v>
      </c>
      <c r="B498" s="38" t="s">
        <v>146</v>
      </c>
      <c r="C498" s="38" t="s">
        <v>882</v>
      </c>
      <c r="D498" s="40" t="s">
        <v>883</v>
      </c>
      <c r="E498" s="38" t="s">
        <v>22</v>
      </c>
      <c r="F498" s="38" t="s">
        <v>31</v>
      </c>
      <c r="G498" s="42">
        <v>0.51</v>
      </c>
      <c r="H498" s="45">
        <f t="shared" si="68"/>
        <v>0.51</v>
      </c>
      <c r="I498" s="46" t="str">
        <f>IFERROR(IF(ROUND(G498, 2) &lt;&gt; ROUND(VLOOKUP("C"&amp;C498,C:G, 5, FALSE), 2), "VALOR AUXILIAR DIVERGENTE", "OK"), "NÃO ENCONTRADO")</f>
        <v>OK</v>
      </c>
    </row>
    <row r="499" spans="1:9" ht="12.75">
      <c r="A499" s="49" t="s">
        <v>38</v>
      </c>
      <c r="B499" s="49" t="s">
        <v>38</v>
      </c>
      <c r="C499" s="49" t="s">
        <v>38</v>
      </c>
      <c r="D499" s="51" t="s">
        <v>38</v>
      </c>
      <c r="E499" s="49" t="s">
        <v>38</v>
      </c>
      <c r="F499" s="49" t="s">
        <v>38</v>
      </c>
      <c r="G499" s="52" t="s">
        <v>38</v>
      </c>
      <c r="H499" s="52" t="s">
        <v>38</v>
      </c>
      <c r="I499" s="53" t="s">
        <v>38</v>
      </c>
    </row>
    <row r="500" spans="1:9" ht="38.25">
      <c r="A500" s="176" t="s">
        <v>150</v>
      </c>
      <c r="B500" s="176" t="s">
        <v>146</v>
      </c>
      <c r="C500" s="176" t="s">
        <v>884</v>
      </c>
      <c r="D500" s="177" t="s">
        <v>234</v>
      </c>
      <c r="E500" s="176" t="s">
        <v>187</v>
      </c>
      <c r="F500" s="176" t="s">
        <v>635</v>
      </c>
      <c r="G500" s="178">
        <f>SUM(H501:H504)</f>
        <v>10.410000000000002</v>
      </c>
      <c r="H500" s="178">
        <f>TRUNC(G500 * 1, 2)</f>
        <v>10.41</v>
      </c>
      <c r="I500" s="179"/>
    </row>
    <row r="501" spans="1:9" ht="38.25">
      <c r="A501" s="38" t="s">
        <v>824</v>
      </c>
      <c r="B501" s="38" t="s">
        <v>146</v>
      </c>
      <c r="C501" s="38" t="s">
        <v>885</v>
      </c>
      <c r="D501" s="40" t="s">
        <v>886</v>
      </c>
      <c r="E501" s="38" t="s">
        <v>22</v>
      </c>
      <c r="F501" s="38" t="s">
        <v>31</v>
      </c>
      <c r="G501" s="42">
        <v>9.14</v>
      </c>
      <c r="H501" s="45">
        <f t="shared" ref="H501:H504" si="69">TRUNC(F501*G501,2)</f>
        <v>9.14</v>
      </c>
      <c r="I501" s="46" t="str">
        <f>IFERROR(IF(ROUND(G501, 2) &lt;&gt; ROUND(VLOOKUP("C"&amp;C501,C:G, 5, FALSE), 2), "VALOR AUXILIAR DIVERGENTE", "OK"), "NÃO ENCONTRADO")</f>
        <v>OK</v>
      </c>
    </row>
    <row r="502" spans="1:9" ht="38.25">
      <c r="A502" s="38" t="s">
        <v>824</v>
      </c>
      <c r="B502" s="38" t="s">
        <v>146</v>
      </c>
      <c r="C502" s="38" t="s">
        <v>887</v>
      </c>
      <c r="D502" s="40" t="s">
        <v>888</v>
      </c>
      <c r="E502" s="38" t="s">
        <v>22</v>
      </c>
      <c r="F502" s="38" t="s">
        <v>31</v>
      </c>
      <c r="G502" s="42">
        <v>0.63</v>
      </c>
      <c r="H502" s="45">
        <f t="shared" si="69"/>
        <v>0.63</v>
      </c>
      <c r="I502" s="46" t="str">
        <f>IFERROR(IF(ROUND(G502, 2) &lt;&gt; ROUND(VLOOKUP("C"&amp;C502,C:G, 5, FALSE), 2), "VALOR AUXILIAR DIVERGENTE", "OK"), "NÃO ENCONTRADO")</f>
        <v>OK</v>
      </c>
    </row>
    <row r="503" spans="1:9" ht="38.25">
      <c r="A503" s="38" t="s">
        <v>824</v>
      </c>
      <c r="B503" s="38" t="s">
        <v>146</v>
      </c>
      <c r="C503" s="38" t="s">
        <v>880</v>
      </c>
      <c r="D503" s="40" t="s">
        <v>881</v>
      </c>
      <c r="E503" s="38" t="s">
        <v>22</v>
      </c>
      <c r="F503" s="38" t="s">
        <v>31</v>
      </c>
      <c r="G503" s="42">
        <v>0.13</v>
      </c>
      <c r="H503" s="45">
        <f t="shared" si="69"/>
        <v>0.13</v>
      </c>
      <c r="I503" s="46" t="str">
        <f>IFERROR(IF(ROUND(G503, 2) &lt;&gt; ROUND(VLOOKUP("C"&amp;C503,C:G, 5, FALSE), 2), "VALOR AUXILIAR DIVERGENTE", "OK"), "NÃO ENCONTRADO")</f>
        <v>OK</v>
      </c>
    </row>
    <row r="504" spans="1:9" ht="38.25">
      <c r="A504" s="38" t="s">
        <v>824</v>
      </c>
      <c r="B504" s="38" t="s">
        <v>146</v>
      </c>
      <c r="C504" s="38" t="s">
        <v>882</v>
      </c>
      <c r="D504" s="40" t="s">
        <v>883</v>
      </c>
      <c r="E504" s="38" t="s">
        <v>22</v>
      </c>
      <c r="F504" s="38" t="s">
        <v>31</v>
      </c>
      <c r="G504" s="42">
        <v>0.51</v>
      </c>
      <c r="H504" s="45">
        <f t="shared" si="69"/>
        <v>0.51</v>
      </c>
      <c r="I504" s="46" t="str">
        <f>IFERROR(IF(ROUND(G504, 2) &lt;&gt; ROUND(VLOOKUP("C"&amp;C504,C:G, 5, FALSE), 2), "VALOR AUXILIAR DIVERGENTE", "OK"), "NÃO ENCONTRADO")</f>
        <v>OK</v>
      </c>
    </row>
    <row r="505" spans="1:9" ht="12.75">
      <c r="A505" s="49" t="s">
        <v>38</v>
      </c>
      <c r="B505" s="49" t="s">
        <v>38</v>
      </c>
      <c r="C505" s="49" t="s">
        <v>38</v>
      </c>
      <c r="D505" s="51" t="s">
        <v>38</v>
      </c>
      <c r="E505" s="49" t="s">
        <v>38</v>
      </c>
      <c r="F505" s="49" t="s">
        <v>38</v>
      </c>
      <c r="G505" s="52" t="s">
        <v>38</v>
      </c>
      <c r="H505" s="52" t="s">
        <v>38</v>
      </c>
      <c r="I505" s="53" t="s">
        <v>38</v>
      </c>
    </row>
    <row r="506" spans="1:9" ht="25.5">
      <c r="A506" s="176" t="s">
        <v>150</v>
      </c>
      <c r="B506" s="176" t="s">
        <v>146</v>
      </c>
      <c r="C506" s="176" t="s">
        <v>889</v>
      </c>
      <c r="D506" s="177" t="s">
        <v>247</v>
      </c>
      <c r="E506" s="176" t="s">
        <v>182</v>
      </c>
      <c r="F506" s="176" t="s">
        <v>635</v>
      </c>
      <c r="G506" s="178">
        <f>SUM(H507:H509)</f>
        <v>40.090000000000003</v>
      </c>
      <c r="H506" s="178">
        <f>TRUNC(G506 * 1, 2)</f>
        <v>40.090000000000003</v>
      </c>
      <c r="I506" s="179"/>
    </row>
    <row r="507" spans="1:9" ht="25.5">
      <c r="A507" s="38" t="s">
        <v>824</v>
      </c>
      <c r="B507" s="38" t="s">
        <v>146</v>
      </c>
      <c r="C507" s="38" t="s">
        <v>890</v>
      </c>
      <c r="D507" s="40" t="s">
        <v>891</v>
      </c>
      <c r="E507" s="38" t="s">
        <v>22</v>
      </c>
      <c r="F507" s="38" t="s">
        <v>31</v>
      </c>
      <c r="G507" s="42">
        <v>0.01</v>
      </c>
      <c r="H507" s="45">
        <f t="shared" ref="H507:H509" si="70">TRUNC(F507*G507,2)</f>
        <v>0.01</v>
      </c>
      <c r="I507" s="46" t="str">
        <f>IFERROR(IF(ROUND(G507, 2) &lt;&gt; ROUND(VLOOKUP("C"&amp;C507,C:G, 5, FALSE), 2), "VALOR AUXILIAR DIVERGENTE", "OK"), "NÃO ENCONTRADO")</f>
        <v>OK</v>
      </c>
    </row>
    <row r="508" spans="1:9" ht="25.5">
      <c r="A508" s="38" t="s">
        <v>824</v>
      </c>
      <c r="B508" s="38" t="s">
        <v>146</v>
      </c>
      <c r="C508" s="38" t="s">
        <v>892</v>
      </c>
      <c r="D508" s="40" t="s">
        <v>893</v>
      </c>
      <c r="E508" s="38" t="s">
        <v>22</v>
      </c>
      <c r="F508" s="38" t="s">
        <v>31</v>
      </c>
      <c r="G508" s="42">
        <v>0.09</v>
      </c>
      <c r="H508" s="45">
        <f t="shared" si="70"/>
        <v>0.09</v>
      </c>
      <c r="I508" s="46" t="str">
        <f>IFERROR(IF(ROUND(G508, 2) &lt;&gt; ROUND(VLOOKUP("C"&amp;C508,C:G, 5, FALSE), 2), "VALOR AUXILIAR DIVERGENTE", "OK"), "NÃO ENCONTRADO")</f>
        <v>OK</v>
      </c>
    </row>
    <row r="509" spans="1:9" ht="25.5">
      <c r="A509" s="38" t="s">
        <v>824</v>
      </c>
      <c r="B509" s="38" t="s">
        <v>146</v>
      </c>
      <c r="C509" s="38" t="s">
        <v>877</v>
      </c>
      <c r="D509" s="40" t="s">
        <v>878</v>
      </c>
      <c r="E509" s="38" t="s">
        <v>22</v>
      </c>
      <c r="F509" s="38" t="s">
        <v>31</v>
      </c>
      <c r="G509" s="42">
        <v>39.99</v>
      </c>
      <c r="H509" s="45">
        <f t="shared" si="70"/>
        <v>39.99</v>
      </c>
      <c r="I509" s="46" t="str">
        <f>IFERROR(IF(ROUND(G509, 2) &lt;&gt; ROUND(VLOOKUP("C"&amp;C509,C:G, 5, FALSE), 2), "VALOR AUXILIAR DIVERGENTE", "OK"), "NÃO ENCONTRADO")</f>
        <v>OK</v>
      </c>
    </row>
    <row r="510" spans="1:9" ht="12.75">
      <c r="A510" s="49" t="s">
        <v>38</v>
      </c>
      <c r="B510" s="49" t="s">
        <v>38</v>
      </c>
      <c r="C510" s="49" t="s">
        <v>38</v>
      </c>
      <c r="D510" s="51" t="s">
        <v>38</v>
      </c>
      <c r="E510" s="49" t="s">
        <v>38</v>
      </c>
      <c r="F510" s="49" t="s">
        <v>38</v>
      </c>
      <c r="G510" s="52" t="s">
        <v>38</v>
      </c>
      <c r="H510" s="52" t="s">
        <v>38</v>
      </c>
      <c r="I510" s="53" t="s">
        <v>38</v>
      </c>
    </row>
    <row r="511" spans="1:9" ht="25.5">
      <c r="A511" s="176" t="s">
        <v>150</v>
      </c>
      <c r="B511" s="176" t="s">
        <v>146</v>
      </c>
      <c r="C511" s="176" t="s">
        <v>894</v>
      </c>
      <c r="D511" s="177" t="s">
        <v>250</v>
      </c>
      <c r="E511" s="176" t="s">
        <v>187</v>
      </c>
      <c r="F511" s="176" t="s">
        <v>635</v>
      </c>
      <c r="G511" s="178">
        <f>SUM(H512:H516)</f>
        <v>41.330000000000005</v>
      </c>
      <c r="H511" s="178">
        <f>TRUNC(G511 * 1, 2)</f>
        <v>41.33</v>
      </c>
      <c r="I511" s="179"/>
    </row>
    <row r="512" spans="1:9" ht="38.25">
      <c r="A512" s="38" t="s">
        <v>824</v>
      </c>
      <c r="B512" s="38" t="s">
        <v>146</v>
      </c>
      <c r="C512" s="38" t="s">
        <v>895</v>
      </c>
      <c r="D512" s="40" t="s">
        <v>896</v>
      </c>
      <c r="E512" s="38" t="s">
        <v>22</v>
      </c>
      <c r="F512" s="38" t="s">
        <v>31</v>
      </c>
      <c r="G512" s="42">
        <v>1.18</v>
      </c>
      <c r="H512" s="45">
        <f t="shared" ref="H512:H516" si="71">TRUNC(F512*G512,2)</f>
        <v>1.18</v>
      </c>
      <c r="I512" s="46" t="str">
        <f>IFERROR(IF(ROUND(G512, 2) &lt;&gt; ROUND(VLOOKUP("C"&amp;C512,C:G, 5, FALSE), 2), "VALOR AUXILIAR DIVERGENTE", "OK"), "NÃO ENCONTRADO")</f>
        <v>OK</v>
      </c>
    </row>
    <row r="513" spans="1:9" ht="25.5">
      <c r="A513" s="38" t="s">
        <v>824</v>
      </c>
      <c r="B513" s="38" t="s">
        <v>146</v>
      </c>
      <c r="C513" s="38" t="s">
        <v>897</v>
      </c>
      <c r="D513" s="40" t="s">
        <v>898</v>
      </c>
      <c r="E513" s="38" t="s">
        <v>22</v>
      </c>
      <c r="F513" s="38" t="s">
        <v>31</v>
      </c>
      <c r="G513" s="42">
        <v>0.06</v>
      </c>
      <c r="H513" s="45">
        <f t="shared" si="71"/>
        <v>0.06</v>
      </c>
      <c r="I513" s="46" t="str">
        <f>IFERROR(IF(ROUND(G513, 2) &lt;&gt; ROUND(VLOOKUP("C"&amp;C513,C:G, 5, FALSE), 2), "VALOR AUXILIAR DIVERGENTE", "OK"), "NÃO ENCONTRADO")</f>
        <v>OK</v>
      </c>
    </row>
    <row r="514" spans="1:9" ht="25.5">
      <c r="A514" s="38" t="s">
        <v>824</v>
      </c>
      <c r="B514" s="38" t="s">
        <v>146</v>
      </c>
      <c r="C514" s="38" t="s">
        <v>890</v>
      </c>
      <c r="D514" s="40" t="s">
        <v>891</v>
      </c>
      <c r="E514" s="38" t="s">
        <v>22</v>
      </c>
      <c r="F514" s="38" t="s">
        <v>31</v>
      </c>
      <c r="G514" s="42">
        <v>0.01</v>
      </c>
      <c r="H514" s="45">
        <f t="shared" si="71"/>
        <v>0.01</v>
      </c>
      <c r="I514" s="46" t="str">
        <f>IFERROR(IF(ROUND(G514, 2) &lt;&gt; ROUND(VLOOKUP("C"&amp;C514,C:G, 5, FALSE), 2), "VALOR AUXILIAR DIVERGENTE", "OK"), "NÃO ENCONTRADO")</f>
        <v>OK</v>
      </c>
    </row>
    <row r="515" spans="1:9" ht="25.5">
      <c r="A515" s="38" t="s">
        <v>824</v>
      </c>
      <c r="B515" s="38" t="s">
        <v>146</v>
      </c>
      <c r="C515" s="38" t="s">
        <v>892</v>
      </c>
      <c r="D515" s="40" t="s">
        <v>893</v>
      </c>
      <c r="E515" s="38" t="s">
        <v>22</v>
      </c>
      <c r="F515" s="38" t="s">
        <v>31</v>
      </c>
      <c r="G515" s="42">
        <v>0.09</v>
      </c>
      <c r="H515" s="45">
        <f t="shared" si="71"/>
        <v>0.09</v>
      </c>
      <c r="I515" s="46" t="str">
        <f>IFERROR(IF(ROUND(G515, 2) &lt;&gt; ROUND(VLOOKUP("C"&amp;C515,C:G, 5, FALSE), 2), "VALOR AUXILIAR DIVERGENTE", "OK"), "NÃO ENCONTRADO")</f>
        <v>OK</v>
      </c>
    </row>
    <row r="516" spans="1:9" ht="25.5">
      <c r="A516" s="38" t="s">
        <v>824</v>
      </c>
      <c r="B516" s="38" t="s">
        <v>146</v>
      </c>
      <c r="C516" s="38" t="s">
        <v>877</v>
      </c>
      <c r="D516" s="40" t="s">
        <v>878</v>
      </c>
      <c r="E516" s="38" t="s">
        <v>22</v>
      </c>
      <c r="F516" s="38" t="s">
        <v>31</v>
      </c>
      <c r="G516" s="42">
        <v>39.99</v>
      </c>
      <c r="H516" s="45">
        <f t="shared" si="71"/>
        <v>39.99</v>
      </c>
      <c r="I516" s="46" t="str">
        <f>IFERROR(IF(ROUND(G516, 2) &lt;&gt; ROUND(VLOOKUP("C"&amp;C516,C:G, 5, FALSE), 2), "VALOR AUXILIAR DIVERGENTE", "OK"), "NÃO ENCONTRADO")</f>
        <v>OK</v>
      </c>
    </row>
    <row r="517" spans="1:9" ht="12.75">
      <c r="A517" s="49" t="s">
        <v>38</v>
      </c>
      <c r="B517" s="49" t="s">
        <v>38</v>
      </c>
      <c r="C517" s="49" t="s">
        <v>38</v>
      </c>
      <c r="D517" s="51" t="s">
        <v>38</v>
      </c>
      <c r="E517" s="49" t="s">
        <v>38</v>
      </c>
      <c r="F517" s="49" t="s">
        <v>38</v>
      </c>
      <c r="G517" s="52" t="s">
        <v>38</v>
      </c>
      <c r="H517" s="52" t="s">
        <v>38</v>
      </c>
      <c r="I517" s="53" t="s">
        <v>38</v>
      </c>
    </row>
    <row r="518" spans="1:9" ht="12.75">
      <c r="A518" s="176" t="s">
        <v>150</v>
      </c>
      <c r="B518" s="176" t="s">
        <v>146</v>
      </c>
      <c r="C518" s="176" t="s">
        <v>899</v>
      </c>
      <c r="D518" s="177" t="s">
        <v>253</v>
      </c>
      <c r="E518" s="176" t="s">
        <v>22</v>
      </c>
      <c r="F518" s="176" t="s">
        <v>635</v>
      </c>
      <c r="G518" s="178">
        <f>SUM(H519:H526)</f>
        <v>36.53</v>
      </c>
      <c r="H518" s="178">
        <f>TRUNC(G518 * 1, 2)</f>
        <v>36.53</v>
      </c>
      <c r="I518" s="179"/>
    </row>
    <row r="519" spans="1:9" ht="25.5">
      <c r="A519" s="38" t="s">
        <v>824</v>
      </c>
      <c r="B519" s="38" t="s">
        <v>146</v>
      </c>
      <c r="C519" s="38" t="s">
        <v>900</v>
      </c>
      <c r="D519" s="40" t="s">
        <v>901</v>
      </c>
      <c r="E519" s="38" t="s">
        <v>22</v>
      </c>
      <c r="F519" s="38" t="s">
        <v>31</v>
      </c>
      <c r="G519" s="42">
        <v>0.31</v>
      </c>
      <c r="H519" s="45">
        <f t="shared" ref="H519:H526" si="72">TRUNC(F519*G519,2)</f>
        <v>0.31</v>
      </c>
      <c r="I519" s="46" t="str">
        <f>IFERROR(IF(ROUND(G519, 2) &lt;&gt; ROUND(VLOOKUP("C"&amp;C519,C:G, 5, FALSE), 2), "VALOR AUXILIAR DIVERGENTE", "OK"), "NÃO ENCONTRADO")</f>
        <v>OK</v>
      </c>
    </row>
    <row r="520" spans="1:9" ht="25.5">
      <c r="A520" s="38" t="s">
        <v>19</v>
      </c>
      <c r="B520" s="38" t="s">
        <v>146</v>
      </c>
      <c r="C520" s="38" t="s">
        <v>902</v>
      </c>
      <c r="D520" s="40" t="s">
        <v>903</v>
      </c>
      <c r="E520" s="38" t="s">
        <v>22</v>
      </c>
      <c r="F520" s="38" t="s">
        <v>31</v>
      </c>
      <c r="G520" s="42">
        <v>1.45</v>
      </c>
      <c r="H520" s="45">
        <f t="shared" si="72"/>
        <v>1.45</v>
      </c>
      <c r="I520" s="46"/>
    </row>
    <row r="521" spans="1:9" ht="25.5">
      <c r="A521" s="38" t="s">
        <v>19</v>
      </c>
      <c r="B521" s="38" t="s">
        <v>146</v>
      </c>
      <c r="C521" s="38" t="s">
        <v>904</v>
      </c>
      <c r="D521" s="40" t="s">
        <v>905</v>
      </c>
      <c r="E521" s="38" t="s">
        <v>22</v>
      </c>
      <c r="F521" s="38" t="s">
        <v>31</v>
      </c>
      <c r="G521" s="42">
        <v>0.28999999999999998</v>
      </c>
      <c r="H521" s="45">
        <f t="shared" si="72"/>
        <v>0.28999999999999998</v>
      </c>
      <c r="I521" s="46"/>
    </row>
    <row r="522" spans="1:9" ht="25.5">
      <c r="A522" s="38" t="s">
        <v>19</v>
      </c>
      <c r="B522" s="38" t="s">
        <v>146</v>
      </c>
      <c r="C522" s="38" t="s">
        <v>831</v>
      </c>
      <c r="D522" s="40" t="s">
        <v>832</v>
      </c>
      <c r="E522" s="38" t="s">
        <v>22</v>
      </c>
      <c r="F522" s="38" t="s">
        <v>31</v>
      </c>
      <c r="G522" s="42">
        <v>0.11</v>
      </c>
      <c r="H522" s="45">
        <f t="shared" si="72"/>
        <v>0.11</v>
      </c>
      <c r="I522" s="46"/>
    </row>
    <row r="523" spans="1:9" ht="25.5">
      <c r="A523" s="38" t="s">
        <v>19</v>
      </c>
      <c r="B523" s="38" t="s">
        <v>146</v>
      </c>
      <c r="C523" s="38" t="s">
        <v>833</v>
      </c>
      <c r="D523" s="40" t="s">
        <v>834</v>
      </c>
      <c r="E523" s="38" t="s">
        <v>22</v>
      </c>
      <c r="F523" s="38" t="s">
        <v>31</v>
      </c>
      <c r="G523" s="42">
        <v>1.43</v>
      </c>
      <c r="H523" s="45">
        <f t="shared" si="72"/>
        <v>1.43</v>
      </c>
      <c r="I523" s="46"/>
    </row>
    <row r="524" spans="1:9" ht="25.5">
      <c r="A524" s="38" t="s">
        <v>19</v>
      </c>
      <c r="B524" s="38" t="s">
        <v>146</v>
      </c>
      <c r="C524" s="38" t="s">
        <v>835</v>
      </c>
      <c r="D524" s="40" t="s">
        <v>836</v>
      </c>
      <c r="E524" s="38" t="s">
        <v>22</v>
      </c>
      <c r="F524" s="38" t="s">
        <v>31</v>
      </c>
      <c r="G524" s="42">
        <v>1.07</v>
      </c>
      <c r="H524" s="45">
        <f t="shared" si="72"/>
        <v>1.07</v>
      </c>
      <c r="I524" s="46"/>
    </row>
    <row r="525" spans="1:9" ht="25.5">
      <c r="A525" s="38" t="s">
        <v>19</v>
      </c>
      <c r="B525" s="38" t="s">
        <v>146</v>
      </c>
      <c r="C525" s="38" t="s">
        <v>837</v>
      </c>
      <c r="D525" s="40" t="s">
        <v>838</v>
      </c>
      <c r="E525" s="38" t="s">
        <v>22</v>
      </c>
      <c r="F525" s="38" t="s">
        <v>31</v>
      </c>
      <c r="G525" s="42">
        <v>4.4800000000000004</v>
      </c>
      <c r="H525" s="45">
        <f t="shared" si="72"/>
        <v>4.4800000000000004</v>
      </c>
      <c r="I525" s="46"/>
    </row>
    <row r="526" spans="1:9" ht="12.75">
      <c r="A526" s="38" t="s">
        <v>19</v>
      </c>
      <c r="B526" s="38" t="s">
        <v>146</v>
      </c>
      <c r="C526" s="38" t="s">
        <v>906</v>
      </c>
      <c r="D526" s="40" t="s">
        <v>907</v>
      </c>
      <c r="E526" s="38" t="s">
        <v>22</v>
      </c>
      <c r="F526" s="38" t="s">
        <v>31</v>
      </c>
      <c r="G526" s="42">
        <v>27.39</v>
      </c>
      <c r="H526" s="45">
        <f t="shared" si="72"/>
        <v>27.39</v>
      </c>
      <c r="I526" s="46"/>
    </row>
    <row r="527" spans="1:9" ht="12.75">
      <c r="A527" s="49" t="s">
        <v>38</v>
      </c>
      <c r="B527" s="49" t="s">
        <v>38</v>
      </c>
      <c r="C527" s="49" t="s">
        <v>38</v>
      </c>
      <c r="D527" s="51" t="s">
        <v>38</v>
      </c>
      <c r="E527" s="49" t="s">
        <v>38</v>
      </c>
      <c r="F527" s="49" t="s">
        <v>38</v>
      </c>
      <c r="G527" s="52" t="s">
        <v>38</v>
      </c>
      <c r="H527" s="52" t="s">
        <v>38</v>
      </c>
      <c r="I527" s="53" t="s">
        <v>38</v>
      </c>
    </row>
    <row r="528" spans="1:9" ht="12.75">
      <c r="A528" s="176" t="s">
        <v>150</v>
      </c>
      <c r="B528" s="176" t="s">
        <v>146</v>
      </c>
      <c r="C528" s="176" t="s">
        <v>908</v>
      </c>
      <c r="D528" s="177" t="s">
        <v>257</v>
      </c>
      <c r="E528" s="176" t="s">
        <v>22</v>
      </c>
      <c r="F528" s="176" t="s">
        <v>635</v>
      </c>
      <c r="G528" s="178">
        <f>SUM(H529:H536)</f>
        <v>34.269999999999996</v>
      </c>
      <c r="H528" s="178">
        <f>TRUNC(G528 * 1, 2)</f>
        <v>34.270000000000003</v>
      </c>
      <c r="I528" s="179"/>
    </row>
    <row r="529" spans="1:9" ht="25.5">
      <c r="A529" s="38" t="s">
        <v>824</v>
      </c>
      <c r="B529" s="38" t="s">
        <v>146</v>
      </c>
      <c r="C529" s="38" t="s">
        <v>909</v>
      </c>
      <c r="D529" s="40" t="s">
        <v>910</v>
      </c>
      <c r="E529" s="38" t="s">
        <v>22</v>
      </c>
      <c r="F529" s="38" t="s">
        <v>31</v>
      </c>
      <c r="G529" s="42">
        <v>0.37</v>
      </c>
      <c r="H529" s="45">
        <f t="shared" ref="H529:H536" si="73">TRUNC(F529*G529,2)</f>
        <v>0.37</v>
      </c>
      <c r="I529" s="46" t="str">
        <f>IFERROR(IF(ROUND(G529, 2) &lt;&gt; ROUND(VLOOKUP("C"&amp;C529,C:G, 5, FALSE), 2), "VALOR AUXILIAR DIVERGENTE", "OK"), "NÃO ENCONTRADO")</f>
        <v>OK</v>
      </c>
    </row>
    <row r="530" spans="1:9" ht="25.5">
      <c r="A530" s="38" t="s">
        <v>19</v>
      </c>
      <c r="B530" s="38" t="s">
        <v>146</v>
      </c>
      <c r="C530" s="38" t="s">
        <v>902</v>
      </c>
      <c r="D530" s="40" t="s">
        <v>903</v>
      </c>
      <c r="E530" s="38" t="s">
        <v>22</v>
      </c>
      <c r="F530" s="38" t="s">
        <v>31</v>
      </c>
      <c r="G530" s="42">
        <v>1.45</v>
      </c>
      <c r="H530" s="45">
        <f t="shared" si="73"/>
        <v>1.45</v>
      </c>
      <c r="I530" s="46"/>
    </row>
    <row r="531" spans="1:9" ht="25.5">
      <c r="A531" s="38" t="s">
        <v>19</v>
      </c>
      <c r="B531" s="38" t="s">
        <v>146</v>
      </c>
      <c r="C531" s="38" t="s">
        <v>904</v>
      </c>
      <c r="D531" s="40" t="s">
        <v>905</v>
      </c>
      <c r="E531" s="38" t="s">
        <v>22</v>
      </c>
      <c r="F531" s="38" t="s">
        <v>31</v>
      </c>
      <c r="G531" s="42">
        <v>0.28999999999999998</v>
      </c>
      <c r="H531" s="45">
        <f t="shared" si="73"/>
        <v>0.28999999999999998</v>
      </c>
      <c r="I531" s="46"/>
    </row>
    <row r="532" spans="1:9" ht="25.5">
      <c r="A532" s="38" t="s">
        <v>19</v>
      </c>
      <c r="B532" s="38" t="s">
        <v>146</v>
      </c>
      <c r="C532" s="38" t="s">
        <v>831</v>
      </c>
      <c r="D532" s="40" t="s">
        <v>832</v>
      </c>
      <c r="E532" s="38" t="s">
        <v>22</v>
      </c>
      <c r="F532" s="38" t="s">
        <v>31</v>
      </c>
      <c r="G532" s="42">
        <v>0.11</v>
      </c>
      <c r="H532" s="45">
        <f t="shared" si="73"/>
        <v>0.11</v>
      </c>
      <c r="I532" s="46"/>
    </row>
    <row r="533" spans="1:9" ht="25.5">
      <c r="A533" s="38" t="s">
        <v>19</v>
      </c>
      <c r="B533" s="38" t="s">
        <v>146</v>
      </c>
      <c r="C533" s="38" t="s">
        <v>833</v>
      </c>
      <c r="D533" s="40" t="s">
        <v>834</v>
      </c>
      <c r="E533" s="38" t="s">
        <v>22</v>
      </c>
      <c r="F533" s="38" t="s">
        <v>31</v>
      </c>
      <c r="G533" s="42">
        <v>1.43</v>
      </c>
      <c r="H533" s="45">
        <f t="shared" si="73"/>
        <v>1.43</v>
      </c>
      <c r="I533" s="46"/>
    </row>
    <row r="534" spans="1:9" ht="25.5">
      <c r="A534" s="38" t="s">
        <v>19</v>
      </c>
      <c r="B534" s="38" t="s">
        <v>146</v>
      </c>
      <c r="C534" s="38" t="s">
        <v>835</v>
      </c>
      <c r="D534" s="40" t="s">
        <v>836</v>
      </c>
      <c r="E534" s="38" t="s">
        <v>22</v>
      </c>
      <c r="F534" s="38" t="s">
        <v>31</v>
      </c>
      <c r="G534" s="42">
        <v>1.07</v>
      </c>
      <c r="H534" s="45">
        <f t="shared" si="73"/>
        <v>1.07</v>
      </c>
      <c r="I534" s="46"/>
    </row>
    <row r="535" spans="1:9" ht="25.5">
      <c r="A535" s="38" t="s">
        <v>19</v>
      </c>
      <c r="B535" s="38" t="s">
        <v>146</v>
      </c>
      <c r="C535" s="38" t="s">
        <v>837</v>
      </c>
      <c r="D535" s="40" t="s">
        <v>838</v>
      </c>
      <c r="E535" s="38" t="s">
        <v>22</v>
      </c>
      <c r="F535" s="38" t="s">
        <v>31</v>
      </c>
      <c r="G535" s="42">
        <v>4.4800000000000004</v>
      </c>
      <c r="H535" s="45">
        <f t="shared" si="73"/>
        <v>4.4800000000000004</v>
      </c>
      <c r="I535" s="46"/>
    </row>
    <row r="536" spans="1:9" ht="12.75">
      <c r="A536" s="38" t="s">
        <v>19</v>
      </c>
      <c r="B536" s="38" t="s">
        <v>146</v>
      </c>
      <c r="C536" s="38" t="s">
        <v>911</v>
      </c>
      <c r="D536" s="40" t="s">
        <v>912</v>
      </c>
      <c r="E536" s="38" t="s">
        <v>22</v>
      </c>
      <c r="F536" s="38" t="s">
        <v>31</v>
      </c>
      <c r="G536" s="42">
        <v>25.07</v>
      </c>
      <c r="H536" s="45">
        <f t="shared" si="73"/>
        <v>25.07</v>
      </c>
      <c r="I536" s="46"/>
    </row>
    <row r="537" spans="1:9" ht="12.75">
      <c r="A537" s="49" t="s">
        <v>38</v>
      </c>
      <c r="B537" s="49" t="s">
        <v>38</v>
      </c>
      <c r="C537" s="49" t="s">
        <v>38</v>
      </c>
      <c r="D537" s="51" t="s">
        <v>38</v>
      </c>
      <c r="E537" s="49" t="s">
        <v>38</v>
      </c>
      <c r="F537" s="49" t="s">
        <v>38</v>
      </c>
      <c r="G537" s="52" t="s">
        <v>38</v>
      </c>
      <c r="H537" s="52" t="s">
        <v>38</v>
      </c>
      <c r="I537" s="53" t="s">
        <v>38</v>
      </c>
    </row>
    <row r="538" spans="1:9" ht="12.75">
      <c r="A538" s="176" t="s">
        <v>150</v>
      </c>
      <c r="B538" s="176" t="s">
        <v>146</v>
      </c>
      <c r="C538" s="176" t="s">
        <v>913</v>
      </c>
      <c r="D538" s="177" t="s">
        <v>283</v>
      </c>
      <c r="E538" s="176" t="s">
        <v>137</v>
      </c>
      <c r="F538" s="176" t="s">
        <v>635</v>
      </c>
      <c r="G538" s="178">
        <f>SUM(H539:H541)</f>
        <v>7.78</v>
      </c>
      <c r="H538" s="178">
        <f>TRUNC(G538 * 1, 2)</f>
        <v>7.78</v>
      </c>
      <c r="I538" s="179"/>
    </row>
    <row r="539" spans="1:9" ht="12.75">
      <c r="A539" s="38" t="s">
        <v>824</v>
      </c>
      <c r="B539" s="38" t="s">
        <v>146</v>
      </c>
      <c r="C539" s="38" t="s">
        <v>284</v>
      </c>
      <c r="D539" s="40" t="s">
        <v>285</v>
      </c>
      <c r="E539" s="38" t="s">
        <v>22</v>
      </c>
      <c r="F539" s="38" t="s">
        <v>914</v>
      </c>
      <c r="G539" s="42">
        <v>36.99</v>
      </c>
      <c r="H539" s="45">
        <f t="shared" ref="H539:H541" si="74">TRUNC(F539*G539,2)</f>
        <v>0.32</v>
      </c>
      <c r="I539" s="46" t="str">
        <f>IFERROR(IF(ROUND(G539, 2) &lt;&gt; ROUND(VLOOKUP("C"&amp;C539,C:G, 5, FALSE), 2), "VALOR AUXILIAR DIVERGENTE", "OK"), "NÃO ENCONTRADO")</f>
        <v>OK</v>
      </c>
    </row>
    <row r="540" spans="1:9" ht="12.75">
      <c r="A540" s="38" t="s">
        <v>824</v>
      </c>
      <c r="B540" s="38" t="s">
        <v>146</v>
      </c>
      <c r="C540" s="38" t="s">
        <v>287</v>
      </c>
      <c r="D540" s="40" t="s">
        <v>288</v>
      </c>
      <c r="E540" s="38" t="s">
        <v>22</v>
      </c>
      <c r="F540" s="38" t="s">
        <v>916</v>
      </c>
      <c r="G540" s="42">
        <v>34.64</v>
      </c>
      <c r="H540" s="45">
        <f t="shared" si="74"/>
        <v>0.04</v>
      </c>
      <c r="I540" s="46" t="str">
        <f>IFERROR(IF(ROUND(G540, 2) &lt;&gt; ROUND(VLOOKUP("C"&amp;C540,C:G, 5, FALSE), 2), "VALOR AUXILIAR DIVERGENTE", "OK"), "NÃO ENCONTRADO")</f>
        <v>OK</v>
      </c>
    </row>
    <row r="541" spans="1:9" ht="12.75">
      <c r="A541" s="38" t="s">
        <v>19</v>
      </c>
      <c r="B541" s="38" t="s">
        <v>146</v>
      </c>
      <c r="C541" s="38" t="s">
        <v>917</v>
      </c>
      <c r="D541" s="40" t="s">
        <v>918</v>
      </c>
      <c r="E541" s="38" t="s">
        <v>137</v>
      </c>
      <c r="F541" s="38" t="s">
        <v>919</v>
      </c>
      <c r="G541" s="42">
        <v>6.69</v>
      </c>
      <c r="H541" s="45">
        <f t="shared" si="74"/>
        <v>7.42</v>
      </c>
      <c r="I541" s="46"/>
    </row>
    <row r="542" spans="1:9" ht="12.75">
      <c r="A542" s="49" t="s">
        <v>38</v>
      </c>
      <c r="B542" s="49" t="s">
        <v>38</v>
      </c>
      <c r="C542" s="49" t="s">
        <v>38</v>
      </c>
      <c r="D542" s="51" t="s">
        <v>38</v>
      </c>
      <c r="E542" s="49" t="s">
        <v>38</v>
      </c>
      <c r="F542" s="49" t="s">
        <v>38</v>
      </c>
      <c r="G542" s="52" t="s">
        <v>38</v>
      </c>
      <c r="H542" s="52" t="s">
        <v>38</v>
      </c>
      <c r="I542" s="53" t="s">
        <v>38</v>
      </c>
    </row>
    <row r="543" spans="1:9" ht="12.75">
      <c r="A543" s="176" t="s">
        <v>150</v>
      </c>
      <c r="B543" s="176" t="s">
        <v>146</v>
      </c>
      <c r="C543" s="176" t="s">
        <v>920</v>
      </c>
      <c r="D543" s="177" t="s">
        <v>285</v>
      </c>
      <c r="E543" s="176" t="s">
        <v>22</v>
      </c>
      <c r="F543" s="176" t="s">
        <v>635</v>
      </c>
      <c r="G543" s="178">
        <f>SUM(H544:H551)</f>
        <v>36.99</v>
      </c>
      <c r="H543" s="178">
        <f>TRUNC(G543 * 1, 2)</f>
        <v>36.99</v>
      </c>
      <c r="I543" s="179"/>
    </row>
    <row r="544" spans="1:9" ht="25.5">
      <c r="A544" s="38" t="s">
        <v>824</v>
      </c>
      <c r="B544" s="38" t="s">
        <v>146</v>
      </c>
      <c r="C544" s="38" t="s">
        <v>921</v>
      </c>
      <c r="D544" s="40" t="s">
        <v>922</v>
      </c>
      <c r="E544" s="38" t="s">
        <v>22</v>
      </c>
      <c r="F544" s="38" t="s">
        <v>31</v>
      </c>
      <c r="G544" s="42">
        <v>0.31</v>
      </c>
      <c r="H544" s="45">
        <f t="shared" ref="H544:H551" si="75">TRUNC(F544*G544,2)</f>
        <v>0.31</v>
      </c>
      <c r="I544" s="46" t="str">
        <f>IFERROR(IF(ROUND(G544, 2) &lt;&gt; ROUND(VLOOKUP("C"&amp;C544,C:G, 5, FALSE), 2), "VALOR AUXILIAR DIVERGENTE", "OK"), "NÃO ENCONTRADO")</f>
        <v>OK</v>
      </c>
    </row>
    <row r="545" spans="1:9" ht="25.5">
      <c r="A545" s="38" t="s">
        <v>19</v>
      </c>
      <c r="B545" s="38" t="s">
        <v>146</v>
      </c>
      <c r="C545" s="38" t="s">
        <v>844</v>
      </c>
      <c r="D545" s="40" t="s">
        <v>845</v>
      </c>
      <c r="E545" s="38" t="s">
        <v>22</v>
      </c>
      <c r="F545" s="38" t="s">
        <v>31</v>
      </c>
      <c r="G545" s="42">
        <v>1.47</v>
      </c>
      <c r="H545" s="45">
        <f t="shared" si="75"/>
        <v>1.47</v>
      </c>
      <c r="I545" s="46"/>
    </row>
    <row r="546" spans="1:9" ht="25.5">
      <c r="A546" s="38" t="s">
        <v>19</v>
      </c>
      <c r="B546" s="38" t="s">
        <v>146</v>
      </c>
      <c r="C546" s="38" t="s">
        <v>846</v>
      </c>
      <c r="D546" s="40" t="s">
        <v>847</v>
      </c>
      <c r="E546" s="38" t="s">
        <v>22</v>
      </c>
      <c r="F546" s="38" t="s">
        <v>31</v>
      </c>
      <c r="G546" s="42">
        <v>0.73</v>
      </c>
      <c r="H546" s="45">
        <f t="shared" si="75"/>
        <v>0.73</v>
      </c>
      <c r="I546" s="46"/>
    </row>
    <row r="547" spans="1:9" ht="25.5">
      <c r="A547" s="38" t="s">
        <v>19</v>
      </c>
      <c r="B547" s="38" t="s">
        <v>146</v>
      </c>
      <c r="C547" s="38" t="s">
        <v>831</v>
      </c>
      <c r="D547" s="40" t="s">
        <v>832</v>
      </c>
      <c r="E547" s="38" t="s">
        <v>22</v>
      </c>
      <c r="F547" s="38" t="s">
        <v>31</v>
      </c>
      <c r="G547" s="42">
        <v>0.11</v>
      </c>
      <c r="H547" s="45">
        <f t="shared" si="75"/>
        <v>0.11</v>
      </c>
      <c r="I547" s="46"/>
    </row>
    <row r="548" spans="1:9" ht="25.5">
      <c r="A548" s="38" t="s">
        <v>19</v>
      </c>
      <c r="B548" s="38" t="s">
        <v>146</v>
      </c>
      <c r="C548" s="38" t="s">
        <v>833</v>
      </c>
      <c r="D548" s="40" t="s">
        <v>834</v>
      </c>
      <c r="E548" s="38" t="s">
        <v>22</v>
      </c>
      <c r="F548" s="38" t="s">
        <v>31</v>
      </c>
      <c r="G548" s="42">
        <v>1.43</v>
      </c>
      <c r="H548" s="45">
        <f t="shared" si="75"/>
        <v>1.43</v>
      </c>
      <c r="I548" s="46"/>
    </row>
    <row r="549" spans="1:9" ht="25.5">
      <c r="A549" s="38" t="s">
        <v>19</v>
      </c>
      <c r="B549" s="38" t="s">
        <v>146</v>
      </c>
      <c r="C549" s="38" t="s">
        <v>835</v>
      </c>
      <c r="D549" s="40" t="s">
        <v>836</v>
      </c>
      <c r="E549" s="38" t="s">
        <v>22</v>
      </c>
      <c r="F549" s="38" t="s">
        <v>31</v>
      </c>
      <c r="G549" s="42">
        <v>1.07</v>
      </c>
      <c r="H549" s="45">
        <f t="shared" si="75"/>
        <v>1.07</v>
      </c>
      <c r="I549" s="46"/>
    </row>
    <row r="550" spans="1:9" ht="25.5">
      <c r="A550" s="38" t="s">
        <v>19</v>
      </c>
      <c r="B550" s="38" t="s">
        <v>146</v>
      </c>
      <c r="C550" s="38" t="s">
        <v>837</v>
      </c>
      <c r="D550" s="40" t="s">
        <v>838</v>
      </c>
      <c r="E550" s="38" t="s">
        <v>22</v>
      </c>
      <c r="F550" s="38" t="s">
        <v>31</v>
      </c>
      <c r="G550" s="42">
        <v>4.4800000000000004</v>
      </c>
      <c r="H550" s="45">
        <f t="shared" si="75"/>
        <v>4.4800000000000004</v>
      </c>
      <c r="I550" s="46"/>
    </row>
    <row r="551" spans="1:9" ht="12.75">
      <c r="A551" s="38" t="s">
        <v>19</v>
      </c>
      <c r="B551" s="38" t="s">
        <v>146</v>
      </c>
      <c r="C551" s="38" t="s">
        <v>923</v>
      </c>
      <c r="D551" s="40" t="s">
        <v>924</v>
      </c>
      <c r="E551" s="38" t="s">
        <v>22</v>
      </c>
      <c r="F551" s="38" t="s">
        <v>31</v>
      </c>
      <c r="G551" s="42">
        <v>27.39</v>
      </c>
      <c r="H551" s="45">
        <f t="shared" si="75"/>
        <v>27.39</v>
      </c>
      <c r="I551" s="46"/>
    </row>
    <row r="552" spans="1:9" ht="12.75">
      <c r="A552" s="49" t="s">
        <v>38</v>
      </c>
      <c r="B552" s="49" t="s">
        <v>38</v>
      </c>
      <c r="C552" s="49" t="s">
        <v>38</v>
      </c>
      <c r="D552" s="51" t="s">
        <v>38</v>
      </c>
      <c r="E552" s="49" t="s">
        <v>38</v>
      </c>
      <c r="F552" s="49" t="s">
        <v>38</v>
      </c>
      <c r="G552" s="52" t="s">
        <v>38</v>
      </c>
      <c r="H552" s="52" t="s">
        <v>38</v>
      </c>
      <c r="I552" s="53" t="s">
        <v>38</v>
      </c>
    </row>
    <row r="553" spans="1:9" ht="12.75">
      <c r="A553" s="176" t="s">
        <v>150</v>
      </c>
      <c r="B553" s="176" t="s">
        <v>146</v>
      </c>
      <c r="C553" s="176" t="s">
        <v>925</v>
      </c>
      <c r="D553" s="177" t="s">
        <v>288</v>
      </c>
      <c r="E553" s="176" t="s">
        <v>22</v>
      </c>
      <c r="F553" s="176" t="s">
        <v>635</v>
      </c>
      <c r="G553" s="178">
        <f>SUM(H554:H561)</f>
        <v>34.64</v>
      </c>
      <c r="H553" s="178">
        <f>TRUNC(G553 * 1, 2)</f>
        <v>34.64</v>
      </c>
      <c r="I553" s="179"/>
    </row>
    <row r="554" spans="1:9" ht="25.5">
      <c r="A554" s="38" t="s">
        <v>824</v>
      </c>
      <c r="B554" s="38" t="s">
        <v>146</v>
      </c>
      <c r="C554" s="38" t="s">
        <v>926</v>
      </c>
      <c r="D554" s="40" t="s">
        <v>927</v>
      </c>
      <c r="E554" s="38" t="s">
        <v>22</v>
      </c>
      <c r="F554" s="38" t="s">
        <v>31</v>
      </c>
      <c r="G554" s="42">
        <v>0.28000000000000003</v>
      </c>
      <c r="H554" s="45">
        <f t="shared" ref="H554:H561" si="76">TRUNC(F554*G554,2)</f>
        <v>0.28000000000000003</v>
      </c>
      <c r="I554" s="46" t="str">
        <f>IFERROR(IF(ROUND(G554, 2) &lt;&gt; ROUND(VLOOKUP("C"&amp;C554,C:G, 5, FALSE), 2), "VALOR AUXILIAR DIVERGENTE", "OK"), "NÃO ENCONTRADO")</f>
        <v>OK</v>
      </c>
    </row>
    <row r="555" spans="1:9" ht="25.5">
      <c r="A555" s="38" t="s">
        <v>19</v>
      </c>
      <c r="B555" s="38" t="s">
        <v>146</v>
      </c>
      <c r="C555" s="38" t="s">
        <v>844</v>
      </c>
      <c r="D555" s="40" t="s">
        <v>845</v>
      </c>
      <c r="E555" s="38" t="s">
        <v>22</v>
      </c>
      <c r="F555" s="38" t="s">
        <v>31</v>
      </c>
      <c r="G555" s="42">
        <v>1.47</v>
      </c>
      <c r="H555" s="45">
        <f t="shared" si="76"/>
        <v>1.47</v>
      </c>
      <c r="I555" s="46"/>
    </row>
    <row r="556" spans="1:9" ht="25.5">
      <c r="A556" s="38" t="s">
        <v>19</v>
      </c>
      <c r="B556" s="38" t="s">
        <v>146</v>
      </c>
      <c r="C556" s="38" t="s">
        <v>846</v>
      </c>
      <c r="D556" s="40" t="s">
        <v>847</v>
      </c>
      <c r="E556" s="38" t="s">
        <v>22</v>
      </c>
      <c r="F556" s="38" t="s">
        <v>31</v>
      </c>
      <c r="G556" s="42">
        <v>0.73</v>
      </c>
      <c r="H556" s="45">
        <f t="shared" si="76"/>
        <v>0.73</v>
      </c>
      <c r="I556" s="46"/>
    </row>
    <row r="557" spans="1:9" ht="25.5">
      <c r="A557" s="38" t="s">
        <v>19</v>
      </c>
      <c r="B557" s="38" t="s">
        <v>146</v>
      </c>
      <c r="C557" s="38" t="s">
        <v>831</v>
      </c>
      <c r="D557" s="40" t="s">
        <v>832</v>
      </c>
      <c r="E557" s="38" t="s">
        <v>22</v>
      </c>
      <c r="F557" s="38" t="s">
        <v>31</v>
      </c>
      <c r="G557" s="42">
        <v>0.11</v>
      </c>
      <c r="H557" s="45">
        <f t="shared" si="76"/>
        <v>0.11</v>
      </c>
      <c r="I557" s="46"/>
    </row>
    <row r="558" spans="1:9" ht="25.5">
      <c r="A558" s="38" t="s">
        <v>19</v>
      </c>
      <c r="B558" s="38" t="s">
        <v>146</v>
      </c>
      <c r="C558" s="38" t="s">
        <v>833</v>
      </c>
      <c r="D558" s="40" t="s">
        <v>834</v>
      </c>
      <c r="E558" s="38" t="s">
        <v>22</v>
      </c>
      <c r="F558" s="38" t="s">
        <v>31</v>
      </c>
      <c r="G558" s="42">
        <v>1.43</v>
      </c>
      <c r="H558" s="45">
        <f t="shared" si="76"/>
        <v>1.43</v>
      </c>
      <c r="I558" s="46"/>
    </row>
    <row r="559" spans="1:9" ht="25.5">
      <c r="A559" s="38" t="s">
        <v>19</v>
      </c>
      <c r="B559" s="38" t="s">
        <v>146</v>
      </c>
      <c r="C559" s="38" t="s">
        <v>835</v>
      </c>
      <c r="D559" s="40" t="s">
        <v>836</v>
      </c>
      <c r="E559" s="38" t="s">
        <v>22</v>
      </c>
      <c r="F559" s="38" t="s">
        <v>31</v>
      </c>
      <c r="G559" s="42">
        <v>1.07</v>
      </c>
      <c r="H559" s="45">
        <f t="shared" si="76"/>
        <v>1.07</v>
      </c>
      <c r="I559" s="46"/>
    </row>
    <row r="560" spans="1:9" ht="25.5">
      <c r="A560" s="38" t="s">
        <v>19</v>
      </c>
      <c r="B560" s="38" t="s">
        <v>146</v>
      </c>
      <c r="C560" s="38" t="s">
        <v>837</v>
      </c>
      <c r="D560" s="40" t="s">
        <v>838</v>
      </c>
      <c r="E560" s="38" t="s">
        <v>22</v>
      </c>
      <c r="F560" s="38" t="s">
        <v>31</v>
      </c>
      <c r="G560" s="42">
        <v>4.4800000000000004</v>
      </c>
      <c r="H560" s="45">
        <f t="shared" si="76"/>
        <v>4.4800000000000004</v>
      </c>
      <c r="I560" s="46"/>
    </row>
    <row r="561" spans="1:9" ht="12.75">
      <c r="A561" s="38" t="s">
        <v>19</v>
      </c>
      <c r="B561" s="38" t="s">
        <v>146</v>
      </c>
      <c r="C561" s="38" t="s">
        <v>928</v>
      </c>
      <c r="D561" s="40" t="s">
        <v>929</v>
      </c>
      <c r="E561" s="38" t="s">
        <v>22</v>
      </c>
      <c r="F561" s="38" t="s">
        <v>31</v>
      </c>
      <c r="G561" s="42">
        <v>25.07</v>
      </c>
      <c r="H561" s="45">
        <f t="shared" si="76"/>
        <v>25.07</v>
      </c>
      <c r="I561" s="46"/>
    </row>
    <row r="562" spans="1:9" ht="12.75">
      <c r="A562" s="49" t="s">
        <v>38</v>
      </c>
      <c r="B562" s="49" t="s">
        <v>38</v>
      </c>
      <c r="C562" s="49" t="s">
        <v>38</v>
      </c>
      <c r="D562" s="51" t="s">
        <v>38</v>
      </c>
      <c r="E562" s="49" t="s">
        <v>38</v>
      </c>
      <c r="F562" s="49" t="s">
        <v>38</v>
      </c>
      <c r="G562" s="52" t="s">
        <v>38</v>
      </c>
      <c r="H562" s="52" t="s">
        <v>38</v>
      </c>
      <c r="I562" s="53" t="s">
        <v>38</v>
      </c>
    </row>
    <row r="563" spans="1:9" ht="12.75">
      <c r="A563" s="176" t="s">
        <v>150</v>
      </c>
      <c r="B563" s="176" t="s">
        <v>146</v>
      </c>
      <c r="C563" s="176" t="s">
        <v>930</v>
      </c>
      <c r="D563" s="177" t="s">
        <v>330</v>
      </c>
      <c r="E563" s="176" t="s">
        <v>137</v>
      </c>
      <c r="F563" s="176" t="s">
        <v>635</v>
      </c>
      <c r="G563" s="178">
        <f>SUM(H564:H566)</f>
        <v>9.23</v>
      </c>
      <c r="H563" s="178">
        <f>TRUNC(G563 * 1, 2)</f>
        <v>9.23</v>
      </c>
      <c r="I563" s="179"/>
    </row>
    <row r="564" spans="1:9" ht="12.75">
      <c r="A564" s="38" t="s">
        <v>824</v>
      </c>
      <c r="B564" s="38" t="s">
        <v>146</v>
      </c>
      <c r="C564" s="38" t="s">
        <v>284</v>
      </c>
      <c r="D564" s="40" t="s">
        <v>285</v>
      </c>
      <c r="E564" s="38" t="s">
        <v>22</v>
      </c>
      <c r="F564" s="38" t="s">
        <v>931</v>
      </c>
      <c r="G564" s="42">
        <v>36.99</v>
      </c>
      <c r="H564" s="45">
        <f t="shared" ref="H564:H566" si="77">TRUNC(F564*G564,2)</f>
        <v>2.14</v>
      </c>
      <c r="I564" s="46" t="str">
        <f>IFERROR(IF(ROUND(G564, 2) &lt;&gt; ROUND(VLOOKUP("C"&amp;C564,C:G, 5, FALSE), 2), "VALOR AUXILIAR DIVERGENTE", "OK"), "NÃO ENCONTRADO")</f>
        <v>OK</v>
      </c>
    </row>
    <row r="565" spans="1:9" ht="12.75">
      <c r="A565" s="38" t="s">
        <v>824</v>
      </c>
      <c r="B565" s="38" t="s">
        <v>146</v>
      </c>
      <c r="C565" s="38" t="s">
        <v>287</v>
      </c>
      <c r="D565" s="40" t="s">
        <v>288</v>
      </c>
      <c r="E565" s="38" t="s">
        <v>22</v>
      </c>
      <c r="F565" s="38" t="s">
        <v>933</v>
      </c>
      <c r="G565" s="42">
        <v>34.64</v>
      </c>
      <c r="H565" s="45">
        <f t="shared" si="77"/>
        <v>0.32</v>
      </c>
      <c r="I565" s="46" t="str">
        <f>IFERROR(IF(ROUND(G565, 2) &lt;&gt; ROUND(VLOOKUP("C"&amp;C565,C:G, 5, FALSE), 2), "VALOR AUXILIAR DIVERGENTE", "OK"), "NÃO ENCONTRADO")</f>
        <v>OK</v>
      </c>
    </row>
    <row r="566" spans="1:9" ht="25.5">
      <c r="A566" s="38" t="s">
        <v>19</v>
      </c>
      <c r="B566" s="38" t="s">
        <v>146</v>
      </c>
      <c r="C566" s="38" t="s">
        <v>934</v>
      </c>
      <c r="D566" s="40" t="s">
        <v>935</v>
      </c>
      <c r="E566" s="38" t="s">
        <v>137</v>
      </c>
      <c r="F566" s="38" t="s">
        <v>936</v>
      </c>
      <c r="G566" s="42">
        <v>6.33</v>
      </c>
      <c r="H566" s="45">
        <f t="shared" si="77"/>
        <v>6.77</v>
      </c>
      <c r="I566" s="46"/>
    </row>
    <row r="567" spans="1:9" ht="12.75">
      <c r="A567" s="49" t="s">
        <v>38</v>
      </c>
      <c r="B567" s="49" t="s">
        <v>38</v>
      </c>
      <c r="C567" s="49" t="s">
        <v>38</v>
      </c>
      <c r="D567" s="51" t="s">
        <v>38</v>
      </c>
      <c r="E567" s="49" t="s">
        <v>38</v>
      </c>
      <c r="F567" s="49" t="s">
        <v>38</v>
      </c>
      <c r="G567" s="52" t="s">
        <v>38</v>
      </c>
      <c r="H567" s="52" t="s">
        <v>38</v>
      </c>
      <c r="I567" s="53" t="s">
        <v>38</v>
      </c>
    </row>
    <row r="568" spans="1:9" ht="25.5">
      <c r="A568" s="176" t="s">
        <v>150</v>
      </c>
      <c r="B568" s="176" t="s">
        <v>146</v>
      </c>
      <c r="C568" s="176" t="s">
        <v>937</v>
      </c>
      <c r="D568" s="177" t="s">
        <v>339</v>
      </c>
      <c r="E568" s="176" t="s">
        <v>182</v>
      </c>
      <c r="F568" s="176" t="s">
        <v>635</v>
      </c>
      <c r="G568" s="178">
        <f>SUM(H569:H570)</f>
        <v>0.6</v>
      </c>
      <c r="H568" s="178">
        <f>TRUNC(G568 * 1, 2)</f>
        <v>0.6</v>
      </c>
      <c r="I568" s="179"/>
    </row>
    <row r="569" spans="1:9" ht="25.5">
      <c r="A569" s="38" t="s">
        <v>824</v>
      </c>
      <c r="B569" s="38" t="s">
        <v>146</v>
      </c>
      <c r="C569" s="38" t="s">
        <v>938</v>
      </c>
      <c r="D569" s="40" t="s">
        <v>939</v>
      </c>
      <c r="E569" s="38" t="s">
        <v>22</v>
      </c>
      <c r="F569" s="38" t="s">
        <v>31</v>
      </c>
      <c r="G569" s="42">
        <v>0.11</v>
      </c>
      <c r="H569" s="45">
        <f t="shared" ref="H569:H570" si="78">TRUNC(F569*G569,2)</f>
        <v>0.11</v>
      </c>
      <c r="I569" s="46" t="str">
        <f>IFERROR(IF(ROUND(G569, 2) &lt;&gt; ROUND(VLOOKUP("C"&amp;C569,C:G, 5, FALSE), 2), "VALOR AUXILIAR DIVERGENTE", "OK"), "NÃO ENCONTRADO")</f>
        <v>OK</v>
      </c>
    </row>
    <row r="570" spans="1:9" ht="38.25">
      <c r="A570" s="38" t="s">
        <v>824</v>
      </c>
      <c r="B570" s="38" t="s">
        <v>146</v>
      </c>
      <c r="C570" s="38" t="s">
        <v>940</v>
      </c>
      <c r="D570" s="40" t="s">
        <v>941</v>
      </c>
      <c r="E570" s="38" t="s">
        <v>22</v>
      </c>
      <c r="F570" s="38" t="s">
        <v>31</v>
      </c>
      <c r="G570" s="42">
        <v>0.49</v>
      </c>
      <c r="H570" s="45">
        <f t="shared" si="78"/>
        <v>0.49</v>
      </c>
      <c r="I570" s="46" t="str">
        <f>IFERROR(IF(ROUND(G570, 2) &lt;&gt; ROUND(VLOOKUP("C"&amp;C570,C:G, 5, FALSE), 2), "VALOR AUXILIAR DIVERGENTE", "OK"), "NÃO ENCONTRADO")</f>
        <v>OK</v>
      </c>
    </row>
    <row r="571" spans="1:9" ht="12.75">
      <c r="A571" s="49" t="s">
        <v>38</v>
      </c>
      <c r="B571" s="49" t="s">
        <v>38</v>
      </c>
      <c r="C571" s="49" t="s">
        <v>38</v>
      </c>
      <c r="D571" s="51" t="s">
        <v>38</v>
      </c>
      <c r="E571" s="49" t="s">
        <v>38</v>
      </c>
      <c r="F571" s="49" t="s">
        <v>38</v>
      </c>
      <c r="G571" s="52" t="s">
        <v>38</v>
      </c>
      <c r="H571" s="52" t="s">
        <v>38</v>
      </c>
      <c r="I571" s="53" t="s">
        <v>38</v>
      </c>
    </row>
    <row r="572" spans="1:9" ht="25.5">
      <c r="A572" s="176" t="s">
        <v>150</v>
      </c>
      <c r="B572" s="176" t="s">
        <v>146</v>
      </c>
      <c r="C572" s="176" t="s">
        <v>942</v>
      </c>
      <c r="D572" s="177" t="s">
        <v>342</v>
      </c>
      <c r="E572" s="176" t="s">
        <v>187</v>
      </c>
      <c r="F572" s="176" t="s">
        <v>635</v>
      </c>
      <c r="G572" s="178">
        <f>SUM(H573:H576)</f>
        <v>1.4300000000000002</v>
      </c>
      <c r="H572" s="178">
        <f>TRUNC(G572 * 1, 2)</f>
        <v>1.43</v>
      </c>
      <c r="I572" s="179"/>
    </row>
    <row r="573" spans="1:9" ht="38.25">
      <c r="A573" s="38" t="s">
        <v>824</v>
      </c>
      <c r="B573" s="38" t="s">
        <v>146</v>
      </c>
      <c r="C573" s="38" t="s">
        <v>943</v>
      </c>
      <c r="D573" s="40" t="s">
        <v>944</v>
      </c>
      <c r="E573" s="38" t="s">
        <v>22</v>
      </c>
      <c r="F573" s="38" t="s">
        <v>31</v>
      </c>
      <c r="G573" s="42">
        <v>0.45</v>
      </c>
      <c r="H573" s="45">
        <f t="shared" ref="H573:H576" si="79">TRUNC(F573*G573,2)</f>
        <v>0.45</v>
      </c>
      <c r="I573" s="46" t="str">
        <f>IFERROR(IF(ROUND(G573, 2) &lt;&gt; ROUND(VLOOKUP("C"&amp;C573,C:G, 5, FALSE), 2), "VALOR AUXILIAR DIVERGENTE", "OK"), "NÃO ENCONTRADO")</f>
        <v>OK</v>
      </c>
    </row>
    <row r="574" spans="1:9" ht="38.25">
      <c r="A574" s="38" t="s">
        <v>824</v>
      </c>
      <c r="B574" s="38" t="s">
        <v>146</v>
      </c>
      <c r="C574" s="38" t="s">
        <v>945</v>
      </c>
      <c r="D574" s="40" t="s">
        <v>946</v>
      </c>
      <c r="E574" s="38" t="s">
        <v>22</v>
      </c>
      <c r="F574" s="38" t="s">
        <v>31</v>
      </c>
      <c r="G574" s="42">
        <v>0.38</v>
      </c>
      <c r="H574" s="45">
        <f t="shared" si="79"/>
        <v>0.38</v>
      </c>
      <c r="I574" s="46" t="str">
        <f>IFERROR(IF(ROUND(G574, 2) &lt;&gt; ROUND(VLOOKUP("C"&amp;C574,C:G, 5, FALSE), 2), "VALOR AUXILIAR DIVERGENTE", "OK"), "NÃO ENCONTRADO")</f>
        <v>OK</v>
      </c>
    </row>
    <row r="575" spans="1:9" ht="25.5">
      <c r="A575" s="38" t="s">
        <v>824</v>
      </c>
      <c r="B575" s="38" t="s">
        <v>146</v>
      </c>
      <c r="C575" s="38" t="s">
        <v>938</v>
      </c>
      <c r="D575" s="40" t="s">
        <v>939</v>
      </c>
      <c r="E575" s="38" t="s">
        <v>22</v>
      </c>
      <c r="F575" s="38" t="s">
        <v>31</v>
      </c>
      <c r="G575" s="42">
        <v>0.11</v>
      </c>
      <c r="H575" s="45">
        <f t="shared" si="79"/>
        <v>0.11</v>
      </c>
      <c r="I575" s="46" t="str">
        <f>IFERROR(IF(ROUND(G575, 2) &lt;&gt; ROUND(VLOOKUP("C"&amp;C575,C:G, 5, FALSE), 2), "VALOR AUXILIAR DIVERGENTE", "OK"), "NÃO ENCONTRADO")</f>
        <v>OK</v>
      </c>
    </row>
    <row r="576" spans="1:9" ht="38.25">
      <c r="A576" s="38" t="s">
        <v>824</v>
      </c>
      <c r="B576" s="38" t="s">
        <v>146</v>
      </c>
      <c r="C576" s="38" t="s">
        <v>940</v>
      </c>
      <c r="D576" s="40" t="s">
        <v>941</v>
      </c>
      <c r="E576" s="38" t="s">
        <v>22</v>
      </c>
      <c r="F576" s="38" t="s">
        <v>31</v>
      </c>
      <c r="G576" s="42">
        <v>0.49</v>
      </c>
      <c r="H576" s="45">
        <f t="shared" si="79"/>
        <v>0.49</v>
      </c>
      <c r="I576" s="46" t="str">
        <f>IFERROR(IF(ROUND(G576, 2) &lt;&gt; ROUND(VLOOKUP("C"&amp;C576,C:G, 5, FALSE), 2), "VALOR AUXILIAR DIVERGENTE", "OK"), "NÃO ENCONTRADO")</f>
        <v>OK</v>
      </c>
    </row>
    <row r="577" spans="1:9" ht="12.75">
      <c r="A577" s="49" t="s">
        <v>38</v>
      </c>
      <c r="B577" s="49" t="s">
        <v>38</v>
      </c>
      <c r="C577" s="49" t="s">
        <v>38</v>
      </c>
      <c r="D577" s="51" t="s">
        <v>38</v>
      </c>
      <c r="E577" s="49" t="s">
        <v>38</v>
      </c>
      <c r="F577" s="49" t="s">
        <v>38</v>
      </c>
      <c r="G577" s="52" t="s">
        <v>38</v>
      </c>
      <c r="H577" s="52" t="s">
        <v>38</v>
      </c>
      <c r="I577" s="53" t="s">
        <v>38</v>
      </c>
    </row>
    <row r="578" spans="1:9" ht="12.75">
      <c r="A578" s="176" t="s">
        <v>150</v>
      </c>
      <c r="B578" s="176" t="s">
        <v>146</v>
      </c>
      <c r="C578" s="176" t="s">
        <v>947</v>
      </c>
      <c r="D578" s="177" t="s">
        <v>355</v>
      </c>
      <c r="E578" s="176" t="s">
        <v>22</v>
      </c>
      <c r="F578" s="176" t="s">
        <v>635</v>
      </c>
      <c r="G578" s="178">
        <f>SUM(H579:H586)</f>
        <v>37.260000000000005</v>
      </c>
      <c r="H578" s="178">
        <f>TRUNC(G578 * 1, 2)</f>
        <v>37.26</v>
      </c>
      <c r="I578" s="179"/>
    </row>
    <row r="579" spans="1:9" ht="25.5">
      <c r="A579" s="38" t="s">
        <v>824</v>
      </c>
      <c r="B579" s="38" t="s">
        <v>146</v>
      </c>
      <c r="C579" s="38" t="s">
        <v>948</v>
      </c>
      <c r="D579" s="40" t="s">
        <v>949</v>
      </c>
      <c r="E579" s="38" t="s">
        <v>22</v>
      </c>
      <c r="F579" s="38" t="s">
        <v>31</v>
      </c>
      <c r="G579" s="42">
        <v>0.57999999999999996</v>
      </c>
      <c r="H579" s="45">
        <f t="shared" ref="H579:H586" si="80">TRUNC(F579*G579,2)</f>
        <v>0.57999999999999996</v>
      </c>
      <c r="I579" s="46" t="str">
        <f>IFERROR(IF(ROUND(G579, 2) &lt;&gt; ROUND(VLOOKUP("C"&amp;C579,C:G, 5, FALSE), 2), "VALOR AUXILIAR DIVERGENTE", "OK"), "NÃO ENCONTRADO")</f>
        <v>OK</v>
      </c>
    </row>
    <row r="580" spans="1:9" ht="25.5">
      <c r="A580" s="38" t="s">
        <v>19</v>
      </c>
      <c r="B580" s="38" t="s">
        <v>146</v>
      </c>
      <c r="C580" s="38" t="s">
        <v>844</v>
      </c>
      <c r="D580" s="40" t="s">
        <v>845</v>
      </c>
      <c r="E580" s="38" t="s">
        <v>22</v>
      </c>
      <c r="F580" s="38" t="s">
        <v>31</v>
      </c>
      <c r="G580" s="42">
        <v>1.47</v>
      </c>
      <c r="H580" s="45">
        <f t="shared" si="80"/>
        <v>1.47</v>
      </c>
      <c r="I580" s="46"/>
    </row>
    <row r="581" spans="1:9" ht="25.5">
      <c r="A581" s="38" t="s">
        <v>19</v>
      </c>
      <c r="B581" s="38" t="s">
        <v>146</v>
      </c>
      <c r="C581" s="38" t="s">
        <v>846</v>
      </c>
      <c r="D581" s="40" t="s">
        <v>847</v>
      </c>
      <c r="E581" s="38" t="s">
        <v>22</v>
      </c>
      <c r="F581" s="38" t="s">
        <v>31</v>
      </c>
      <c r="G581" s="42">
        <v>0.73</v>
      </c>
      <c r="H581" s="45">
        <f t="shared" si="80"/>
        <v>0.73</v>
      </c>
      <c r="I581" s="46"/>
    </row>
    <row r="582" spans="1:9" ht="25.5">
      <c r="A582" s="38" t="s">
        <v>19</v>
      </c>
      <c r="B582" s="38" t="s">
        <v>146</v>
      </c>
      <c r="C582" s="38" t="s">
        <v>831</v>
      </c>
      <c r="D582" s="40" t="s">
        <v>832</v>
      </c>
      <c r="E582" s="38" t="s">
        <v>22</v>
      </c>
      <c r="F582" s="38" t="s">
        <v>31</v>
      </c>
      <c r="G582" s="42">
        <v>0.11</v>
      </c>
      <c r="H582" s="45">
        <f t="shared" si="80"/>
        <v>0.11</v>
      </c>
      <c r="I582" s="46"/>
    </row>
    <row r="583" spans="1:9" ht="25.5">
      <c r="A583" s="38" t="s">
        <v>19</v>
      </c>
      <c r="B583" s="38" t="s">
        <v>146</v>
      </c>
      <c r="C583" s="38" t="s">
        <v>833</v>
      </c>
      <c r="D583" s="40" t="s">
        <v>834</v>
      </c>
      <c r="E583" s="38" t="s">
        <v>22</v>
      </c>
      <c r="F583" s="38" t="s">
        <v>31</v>
      </c>
      <c r="G583" s="42">
        <v>1.43</v>
      </c>
      <c r="H583" s="45">
        <f t="shared" si="80"/>
        <v>1.43</v>
      </c>
      <c r="I583" s="46"/>
    </row>
    <row r="584" spans="1:9" ht="25.5">
      <c r="A584" s="38" t="s">
        <v>19</v>
      </c>
      <c r="B584" s="38" t="s">
        <v>146</v>
      </c>
      <c r="C584" s="38" t="s">
        <v>835</v>
      </c>
      <c r="D584" s="40" t="s">
        <v>836</v>
      </c>
      <c r="E584" s="38" t="s">
        <v>22</v>
      </c>
      <c r="F584" s="38" t="s">
        <v>31</v>
      </c>
      <c r="G584" s="42">
        <v>1.07</v>
      </c>
      <c r="H584" s="45">
        <f t="shared" si="80"/>
        <v>1.07</v>
      </c>
      <c r="I584" s="46"/>
    </row>
    <row r="585" spans="1:9" ht="25.5">
      <c r="A585" s="38" t="s">
        <v>19</v>
      </c>
      <c r="B585" s="38" t="s">
        <v>146</v>
      </c>
      <c r="C585" s="38" t="s">
        <v>837</v>
      </c>
      <c r="D585" s="40" t="s">
        <v>838</v>
      </c>
      <c r="E585" s="38" t="s">
        <v>22</v>
      </c>
      <c r="F585" s="38" t="s">
        <v>31</v>
      </c>
      <c r="G585" s="42">
        <v>4.4800000000000004</v>
      </c>
      <c r="H585" s="45">
        <f t="shared" si="80"/>
        <v>4.4800000000000004</v>
      </c>
      <c r="I585" s="46"/>
    </row>
    <row r="586" spans="1:9" ht="12.75">
      <c r="A586" s="38" t="s">
        <v>19</v>
      </c>
      <c r="B586" s="38" t="s">
        <v>146</v>
      </c>
      <c r="C586" s="38" t="s">
        <v>951</v>
      </c>
      <c r="D586" s="40" t="s">
        <v>952</v>
      </c>
      <c r="E586" s="38" t="s">
        <v>22</v>
      </c>
      <c r="F586" s="38" t="s">
        <v>31</v>
      </c>
      <c r="G586" s="42">
        <v>27.39</v>
      </c>
      <c r="H586" s="45">
        <f t="shared" si="80"/>
        <v>27.39</v>
      </c>
      <c r="I586" s="46"/>
    </row>
    <row r="587" spans="1:9" ht="12.75">
      <c r="A587" s="49" t="s">
        <v>38</v>
      </c>
      <c r="B587" s="49" t="s">
        <v>38</v>
      </c>
      <c r="C587" s="49" t="s">
        <v>38</v>
      </c>
      <c r="D587" s="51" t="s">
        <v>38</v>
      </c>
      <c r="E587" s="49" t="s">
        <v>38</v>
      </c>
      <c r="F587" s="49" t="s">
        <v>38</v>
      </c>
      <c r="G587" s="52" t="s">
        <v>38</v>
      </c>
      <c r="H587" s="52" t="s">
        <v>38</v>
      </c>
      <c r="I587" s="53" t="s">
        <v>38</v>
      </c>
    </row>
    <row r="588" spans="1:9" ht="12.75">
      <c r="A588" s="176" t="s">
        <v>150</v>
      </c>
      <c r="B588" s="176" t="s">
        <v>146</v>
      </c>
      <c r="C588" s="176" t="s">
        <v>953</v>
      </c>
      <c r="D588" s="177" t="s">
        <v>358</v>
      </c>
      <c r="E588" s="176" t="s">
        <v>22</v>
      </c>
      <c r="F588" s="176" t="s">
        <v>635</v>
      </c>
      <c r="G588" s="178">
        <f>SUM(H589:H596)</f>
        <v>33.57</v>
      </c>
      <c r="H588" s="178">
        <f>TRUNC(G588 * 1, 2)</f>
        <v>33.57</v>
      </c>
      <c r="I588" s="179"/>
    </row>
    <row r="589" spans="1:9" ht="25.5">
      <c r="A589" s="38" t="s">
        <v>824</v>
      </c>
      <c r="B589" s="38" t="s">
        <v>146</v>
      </c>
      <c r="C589" s="38" t="s">
        <v>954</v>
      </c>
      <c r="D589" s="40" t="s">
        <v>955</v>
      </c>
      <c r="E589" s="38" t="s">
        <v>22</v>
      </c>
      <c r="F589" s="38" t="s">
        <v>31</v>
      </c>
      <c r="G589" s="42">
        <v>0.27</v>
      </c>
      <c r="H589" s="45">
        <f t="shared" ref="H589:H596" si="81">TRUNC(F589*G589,2)</f>
        <v>0.27</v>
      </c>
      <c r="I589" s="46" t="str">
        <f>IFERROR(IF(ROUND(G589, 2) &lt;&gt; ROUND(VLOOKUP("C"&amp;C589,C:G, 5, FALSE), 2), "VALOR AUXILIAR DIVERGENTE", "OK"), "NÃO ENCONTRADO")</f>
        <v>OK</v>
      </c>
    </row>
    <row r="590" spans="1:9" ht="25.5">
      <c r="A590" s="38" t="s">
        <v>19</v>
      </c>
      <c r="B590" s="38" t="s">
        <v>146</v>
      </c>
      <c r="C590" s="38" t="s">
        <v>827</v>
      </c>
      <c r="D590" s="40" t="s">
        <v>828</v>
      </c>
      <c r="E590" s="38" t="s">
        <v>22</v>
      </c>
      <c r="F590" s="38" t="s">
        <v>31</v>
      </c>
      <c r="G590" s="42">
        <v>1.54</v>
      </c>
      <c r="H590" s="45">
        <f t="shared" si="81"/>
        <v>1.54</v>
      </c>
      <c r="I590" s="46"/>
    </row>
    <row r="591" spans="1:9" ht="25.5">
      <c r="A591" s="38" t="s">
        <v>19</v>
      </c>
      <c r="B591" s="38" t="s">
        <v>146</v>
      </c>
      <c r="C591" s="38" t="s">
        <v>829</v>
      </c>
      <c r="D591" s="40" t="s">
        <v>830</v>
      </c>
      <c r="E591" s="38" t="s">
        <v>22</v>
      </c>
      <c r="F591" s="38" t="s">
        <v>31</v>
      </c>
      <c r="G591" s="42">
        <v>0.56999999999999995</v>
      </c>
      <c r="H591" s="45">
        <f t="shared" si="81"/>
        <v>0.56999999999999995</v>
      </c>
      <c r="I591" s="46"/>
    </row>
    <row r="592" spans="1:9" ht="25.5">
      <c r="A592" s="38" t="s">
        <v>19</v>
      </c>
      <c r="B592" s="38" t="s">
        <v>146</v>
      </c>
      <c r="C592" s="38" t="s">
        <v>831</v>
      </c>
      <c r="D592" s="40" t="s">
        <v>832</v>
      </c>
      <c r="E592" s="38" t="s">
        <v>22</v>
      </c>
      <c r="F592" s="38" t="s">
        <v>31</v>
      </c>
      <c r="G592" s="42">
        <v>0.11</v>
      </c>
      <c r="H592" s="45">
        <f t="shared" si="81"/>
        <v>0.11</v>
      </c>
      <c r="I592" s="46"/>
    </row>
    <row r="593" spans="1:9" ht="25.5">
      <c r="A593" s="38" t="s">
        <v>19</v>
      </c>
      <c r="B593" s="38" t="s">
        <v>146</v>
      </c>
      <c r="C593" s="38" t="s">
        <v>833</v>
      </c>
      <c r="D593" s="40" t="s">
        <v>834</v>
      </c>
      <c r="E593" s="38" t="s">
        <v>22</v>
      </c>
      <c r="F593" s="38" t="s">
        <v>31</v>
      </c>
      <c r="G593" s="42">
        <v>1.43</v>
      </c>
      <c r="H593" s="45">
        <f t="shared" si="81"/>
        <v>1.43</v>
      </c>
      <c r="I593" s="46"/>
    </row>
    <row r="594" spans="1:9" ht="25.5">
      <c r="A594" s="38" t="s">
        <v>19</v>
      </c>
      <c r="B594" s="38" t="s">
        <v>146</v>
      </c>
      <c r="C594" s="38" t="s">
        <v>835</v>
      </c>
      <c r="D594" s="40" t="s">
        <v>836</v>
      </c>
      <c r="E594" s="38" t="s">
        <v>22</v>
      </c>
      <c r="F594" s="38" t="s">
        <v>31</v>
      </c>
      <c r="G594" s="42">
        <v>1.07</v>
      </c>
      <c r="H594" s="45">
        <f t="shared" si="81"/>
        <v>1.07</v>
      </c>
      <c r="I594" s="46"/>
    </row>
    <row r="595" spans="1:9" ht="25.5">
      <c r="A595" s="38" t="s">
        <v>19</v>
      </c>
      <c r="B595" s="38" t="s">
        <v>146</v>
      </c>
      <c r="C595" s="38" t="s">
        <v>837</v>
      </c>
      <c r="D595" s="40" t="s">
        <v>838</v>
      </c>
      <c r="E595" s="38" t="s">
        <v>22</v>
      </c>
      <c r="F595" s="38" t="s">
        <v>31</v>
      </c>
      <c r="G595" s="42">
        <v>4.4800000000000004</v>
      </c>
      <c r="H595" s="45">
        <f t="shared" si="81"/>
        <v>4.4800000000000004</v>
      </c>
      <c r="I595" s="46"/>
    </row>
    <row r="596" spans="1:9" ht="12.75">
      <c r="A596" s="38" t="s">
        <v>19</v>
      </c>
      <c r="B596" s="38" t="s">
        <v>146</v>
      </c>
      <c r="C596" s="38" t="s">
        <v>962</v>
      </c>
      <c r="D596" s="40" t="s">
        <v>963</v>
      </c>
      <c r="E596" s="38" t="s">
        <v>22</v>
      </c>
      <c r="F596" s="38" t="s">
        <v>31</v>
      </c>
      <c r="G596" s="42">
        <v>24.1</v>
      </c>
      <c r="H596" s="45">
        <f t="shared" si="81"/>
        <v>24.1</v>
      </c>
      <c r="I596" s="46"/>
    </row>
    <row r="597" spans="1:9" ht="12.75">
      <c r="A597" s="49" t="s">
        <v>38</v>
      </c>
      <c r="B597" s="49" t="s">
        <v>38</v>
      </c>
      <c r="C597" s="49" t="s">
        <v>38</v>
      </c>
      <c r="D597" s="51" t="s">
        <v>38</v>
      </c>
      <c r="E597" s="49" t="s">
        <v>38</v>
      </c>
      <c r="F597" s="49" t="s">
        <v>38</v>
      </c>
      <c r="G597" s="52" t="s">
        <v>38</v>
      </c>
      <c r="H597" s="52" t="s">
        <v>38</v>
      </c>
      <c r="I597" s="53" t="s">
        <v>38</v>
      </c>
    </row>
    <row r="598" spans="1:9" ht="51">
      <c r="A598" s="176" t="s">
        <v>150</v>
      </c>
      <c r="B598" s="176" t="s">
        <v>146</v>
      </c>
      <c r="C598" s="176" t="s">
        <v>964</v>
      </c>
      <c r="D598" s="177" t="s">
        <v>372</v>
      </c>
      <c r="E598" s="176" t="s">
        <v>160</v>
      </c>
      <c r="F598" s="176" t="s">
        <v>635</v>
      </c>
      <c r="G598" s="178">
        <f>SUM(H599:H604)</f>
        <v>608.38</v>
      </c>
      <c r="H598" s="178">
        <f>TRUNC(G598 * 1, 2)</f>
        <v>608.38</v>
      </c>
      <c r="I598" s="179"/>
    </row>
    <row r="599" spans="1:9" ht="38.25">
      <c r="A599" s="38" t="s">
        <v>824</v>
      </c>
      <c r="B599" s="38" t="s">
        <v>146</v>
      </c>
      <c r="C599" s="38" t="s">
        <v>761</v>
      </c>
      <c r="D599" s="40" t="s">
        <v>762</v>
      </c>
      <c r="E599" s="38" t="s">
        <v>182</v>
      </c>
      <c r="F599" s="38" t="s">
        <v>966</v>
      </c>
      <c r="G599" s="42">
        <v>0.43</v>
      </c>
      <c r="H599" s="45">
        <f t="shared" ref="H599:H604" si="82">TRUNC(F599*G599,2)</f>
        <v>1.82</v>
      </c>
      <c r="I599" s="46" t="str">
        <f>IFERROR(IF(ROUND(G599, 2) &lt;&gt; ROUND(VLOOKUP("C"&amp;C599,C:G, 5, FALSE), 2), "VALOR AUXILIAR DIVERGENTE", "OK"), "NÃO ENCONTRADO")</f>
        <v>OK</v>
      </c>
    </row>
    <row r="600" spans="1:9" ht="38.25">
      <c r="A600" s="38" t="s">
        <v>824</v>
      </c>
      <c r="B600" s="38" t="s">
        <v>146</v>
      </c>
      <c r="C600" s="38" t="s">
        <v>764</v>
      </c>
      <c r="D600" s="40" t="s">
        <v>765</v>
      </c>
      <c r="E600" s="38" t="s">
        <v>187</v>
      </c>
      <c r="F600" s="38" t="s">
        <v>967</v>
      </c>
      <c r="G600" s="42">
        <v>1.9</v>
      </c>
      <c r="H600" s="45">
        <f t="shared" si="82"/>
        <v>2.33</v>
      </c>
      <c r="I600" s="46" t="str">
        <f>IFERROR(IF(ROUND(G600, 2) &lt;&gt; ROUND(VLOOKUP("C"&amp;C600,C:G, 5, FALSE), 2), "VALOR AUXILIAR DIVERGENTE", "OK"), "NÃO ENCONTRADO")</f>
        <v>OK</v>
      </c>
    </row>
    <row r="601" spans="1:9" ht="25.5">
      <c r="A601" s="38" t="s">
        <v>824</v>
      </c>
      <c r="B601" s="38" t="s">
        <v>146</v>
      </c>
      <c r="C601" s="38" t="s">
        <v>767</v>
      </c>
      <c r="D601" s="40" t="s">
        <v>768</v>
      </c>
      <c r="E601" s="38" t="s">
        <v>22</v>
      </c>
      <c r="F601" s="38" t="s">
        <v>968</v>
      </c>
      <c r="G601" s="42">
        <v>34.950000000000003</v>
      </c>
      <c r="H601" s="45">
        <f t="shared" si="82"/>
        <v>191.03</v>
      </c>
      <c r="I601" s="46" t="str">
        <f>IFERROR(IF(ROUND(G601, 2) &lt;&gt; ROUND(VLOOKUP("C"&amp;C601,C:G, 5, FALSE), 2), "VALOR AUXILIAR DIVERGENTE", "OK"), "NÃO ENCONTRADO")</f>
        <v>OK</v>
      </c>
    </row>
    <row r="602" spans="1:9" ht="12.75">
      <c r="A602" s="38" t="s">
        <v>19</v>
      </c>
      <c r="B602" s="38" t="s">
        <v>146</v>
      </c>
      <c r="C602" s="38" t="s">
        <v>774</v>
      </c>
      <c r="D602" s="40" t="s">
        <v>775</v>
      </c>
      <c r="E602" s="38" t="s">
        <v>137</v>
      </c>
      <c r="F602" s="38" t="s">
        <v>969</v>
      </c>
      <c r="G602" s="42">
        <v>0.7</v>
      </c>
      <c r="H602" s="45">
        <f t="shared" si="82"/>
        <v>181.03</v>
      </c>
      <c r="I602" s="46"/>
    </row>
    <row r="603" spans="1:9" ht="12.75">
      <c r="A603" s="38" t="s">
        <v>19</v>
      </c>
      <c r="B603" s="38" t="s">
        <v>146</v>
      </c>
      <c r="C603" s="38" t="s">
        <v>970</v>
      </c>
      <c r="D603" s="40" t="s">
        <v>971</v>
      </c>
      <c r="E603" s="38" t="s">
        <v>137</v>
      </c>
      <c r="F603" s="38" t="s">
        <v>972</v>
      </c>
      <c r="G603" s="42">
        <v>1.1000000000000001</v>
      </c>
      <c r="H603" s="45">
        <f t="shared" si="82"/>
        <v>126.43</v>
      </c>
      <c r="I603" s="46"/>
    </row>
    <row r="604" spans="1:9" ht="25.5">
      <c r="A604" s="38" t="s">
        <v>19</v>
      </c>
      <c r="B604" s="38" t="s">
        <v>146</v>
      </c>
      <c r="C604" s="38" t="s">
        <v>777</v>
      </c>
      <c r="D604" s="40" t="s">
        <v>778</v>
      </c>
      <c r="E604" s="38" t="s">
        <v>160</v>
      </c>
      <c r="F604" s="38" t="s">
        <v>973</v>
      </c>
      <c r="G604" s="42">
        <v>92</v>
      </c>
      <c r="H604" s="45">
        <f t="shared" si="82"/>
        <v>105.74</v>
      </c>
      <c r="I604" s="46"/>
    </row>
    <row r="605" spans="1:9" ht="12.75">
      <c r="A605" s="49" t="s">
        <v>38</v>
      </c>
      <c r="B605" s="49" t="s">
        <v>38</v>
      </c>
      <c r="C605" s="49" t="s">
        <v>38</v>
      </c>
      <c r="D605" s="51" t="s">
        <v>38</v>
      </c>
      <c r="E605" s="49" t="s">
        <v>38</v>
      </c>
      <c r="F605" s="49" t="s">
        <v>38</v>
      </c>
      <c r="G605" s="52" t="s">
        <v>38</v>
      </c>
      <c r="H605" s="52" t="s">
        <v>38</v>
      </c>
      <c r="I605" s="53" t="s">
        <v>38</v>
      </c>
    </row>
    <row r="606" spans="1:9" ht="38.25">
      <c r="A606" s="176" t="s">
        <v>150</v>
      </c>
      <c r="B606" s="176" t="s">
        <v>146</v>
      </c>
      <c r="C606" s="176" t="s">
        <v>974</v>
      </c>
      <c r="D606" s="177" t="s">
        <v>413</v>
      </c>
      <c r="E606" s="176" t="s">
        <v>160</v>
      </c>
      <c r="F606" s="176" t="s">
        <v>635</v>
      </c>
      <c r="G606" s="178">
        <f>SUM(H607:H614)</f>
        <v>626.35</v>
      </c>
      <c r="H606" s="178">
        <f>TRUNC(G606 * 1, 2)</f>
        <v>626.35</v>
      </c>
      <c r="I606" s="179"/>
    </row>
    <row r="607" spans="1:9" ht="38.25">
      <c r="A607" s="38" t="s">
        <v>824</v>
      </c>
      <c r="B607" s="38" t="s">
        <v>146</v>
      </c>
      <c r="C607" s="38" t="s">
        <v>761</v>
      </c>
      <c r="D607" s="40" t="s">
        <v>762</v>
      </c>
      <c r="E607" s="38" t="s">
        <v>182</v>
      </c>
      <c r="F607" s="38" t="s">
        <v>975</v>
      </c>
      <c r="G607" s="42">
        <v>0.43</v>
      </c>
      <c r="H607" s="45">
        <f t="shared" ref="H607:H614" si="83">TRUNC(F607*G607,2)</f>
        <v>1.07</v>
      </c>
      <c r="I607" s="46" t="str">
        <f>IFERROR(IF(ROUND(G607, 2) &lt;&gt; ROUND(VLOOKUP("C"&amp;C607,C:G, 5, FALSE), 2), "VALOR AUXILIAR DIVERGENTE", "OK"), "NÃO ENCONTRADO")</f>
        <v>OK</v>
      </c>
    </row>
    <row r="608" spans="1:9" ht="38.25">
      <c r="A608" s="38" t="s">
        <v>824</v>
      </c>
      <c r="B608" s="38" t="s">
        <v>146</v>
      </c>
      <c r="C608" s="38" t="s">
        <v>764</v>
      </c>
      <c r="D608" s="40" t="s">
        <v>765</v>
      </c>
      <c r="E608" s="38" t="s">
        <v>187</v>
      </c>
      <c r="F608" s="38" t="s">
        <v>976</v>
      </c>
      <c r="G608" s="42">
        <v>1.9</v>
      </c>
      <c r="H608" s="45">
        <f t="shared" si="83"/>
        <v>2.09</v>
      </c>
      <c r="I608" s="46" t="str">
        <f>IFERROR(IF(ROUND(G608, 2) &lt;&gt; ROUND(VLOOKUP("C"&amp;C608,C:G, 5, FALSE), 2), "VALOR AUXILIAR DIVERGENTE", "OK"), "NÃO ENCONTRADO")</f>
        <v>OK</v>
      </c>
    </row>
    <row r="609" spans="1:9" ht="25.5">
      <c r="A609" s="38" t="s">
        <v>824</v>
      </c>
      <c r="B609" s="38" t="s">
        <v>146</v>
      </c>
      <c r="C609" s="38" t="s">
        <v>767</v>
      </c>
      <c r="D609" s="40" t="s">
        <v>768</v>
      </c>
      <c r="E609" s="38" t="s">
        <v>22</v>
      </c>
      <c r="F609" s="38" t="s">
        <v>977</v>
      </c>
      <c r="G609" s="42">
        <v>34.950000000000003</v>
      </c>
      <c r="H609" s="45">
        <f t="shared" si="83"/>
        <v>125.53</v>
      </c>
      <c r="I609" s="46" t="str">
        <f>IFERROR(IF(ROUND(G609, 2) &lt;&gt; ROUND(VLOOKUP("C"&amp;C609,C:G, 5, FALSE), 2), "VALOR AUXILIAR DIVERGENTE", "OK"), "NÃO ENCONTRADO")</f>
        <v>OK</v>
      </c>
    </row>
    <row r="610" spans="1:9" ht="12.75">
      <c r="A610" s="38" t="s">
        <v>824</v>
      </c>
      <c r="B610" s="38" t="s">
        <v>146</v>
      </c>
      <c r="C610" s="38" t="s">
        <v>151</v>
      </c>
      <c r="D610" s="40" t="s">
        <v>152</v>
      </c>
      <c r="E610" s="38" t="s">
        <v>22</v>
      </c>
      <c r="F610" s="38" t="s">
        <v>978</v>
      </c>
      <c r="G610" s="42">
        <v>32.18</v>
      </c>
      <c r="H610" s="45">
        <f t="shared" si="83"/>
        <v>57.79</v>
      </c>
      <c r="I610" s="46" t="str">
        <f>IFERROR(IF(ROUND(G610, 2) &lt;&gt; ROUND(VLOOKUP("C"&amp;C610,C:G, 5, FALSE), 2), "VALOR AUXILIAR DIVERGENTE", "OK"), "NÃO ENCONTRADO")</f>
        <v>OK</v>
      </c>
    </row>
    <row r="611" spans="1:9" ht="25.5">
      <c r="A611" s="38" t="s">
        <v>19</v>
      </c>
      <c r="B611" s="38" t="s">
        <v>146</v>
      </c>
      <c r="C611" s="38" t="s">
        <v>979</v>
      </c>
      <c r="D611" s="40" t="s">
        <v>980</v>
      </c>
      <c r="E611" s="38" t="s">
        <v>160</v>
      </c>
      <c r="F611" s="38" t="s">
        <v>981</v>
      </c>
      <c r="G611" s="42">
        <v>100.56</v>
      </c>
      <c r="H611" s="45">
        <f t="shared" si="83"/>
        <v>60.7</v>
      </c>
      <c r="I611" s="46"/>
    </row>
    <row r="612" spans="1:9" ht="12.75">
      <c r="A612" s="38" t="s">
        <v>19</v>
      </c>
      <c r="B612" s="38" t="s">
        <v>146</v>
      </c>
      <c r="C612" s="38" t="s">
        <v>774</v>
      </c>
      <c r="D612" s="40" t="s">
        <v>775</v>
      </c>
      <c r="E612" s="38" t="s">
        <v>137</v>
      </c>
      <c r="F612" s="38" t="s">
        <v>982</v>
      </c>
      <c r="G612" s="42">
        <v>0.7</v>
      </c>
      <c r="H612" s="45">
        <f t="shared" si="83"/>
        <v>301.82</v>
      </c>
      <c r="I612" s="46"/>
    </row>
    <row r="613" spans="1:9" ht="12.75">
      <c r="A613" s="38" t="s">
        <v>19</v>
      </c>
      <c r="B613" s="38" t="s">
        <v>146</v>
      </c>
      <c r="C613" s="38" t="s">
        <v>970</v>
      </c>
      <c r="D613" s="40" t="s">
        <v>971</v>
      </c>
      <c r="E613" s="38" t="s">
        <v>137</v>
      </c>
      <c r="F613" s="38" t="s">
        <v>983</v>
      </c>
      <c r="G613" s="42">
        <v>1.1000000000000001</v>
      </c>
      <c r="H613" s="45">
        <f t="shared" si="83"/>
        <v>17.07</v>
      </c>
      <c r="I613" s="46"/>
    </row>
    <row r="614" spans="1:9" ht="25.5">
      <c r="A614" s="38" t="s">
        <v>19</v>
      </c>
      <c r="B614" s="38" t="s">
        <v>146</v>
      </c>
      <c r="C614" s="38" t="s">
        <v>984</v>
      </c>
      <c r="D614" s="40" t="s">
        <v>985</v>
      </c>
      <c r="E614" s="38" t="s">
        <v>160</v>
      </c>
      <c r="F614" s="38" t="s">
        <v>986</v>
      </c>
      <c r="G614" s="42">
        <v>93.2</v>
      </c>
      <c r="H614" s="45">
        <f t="shared" si="83"/>
        <v>60.28</v>
      </c>
      <c r="I614" s="46"/>
    </row>
    <row r="615" spans="1:9" ht="12.75">
      <c r="A615" s="49" t="s">
        <v>38</v>
      </c>
      <c r="B615" s="49" t="s">
        <v>38</v>
      </c>
      <c r="C615" s="49" t="s">
        <v>38</v>
      </c>
      <c r="D615" s="51" t="s">
        <v>38</v>
      </c>
      <c r="E615" s="49" t="s">
        <v>38</v>
      </c>
      <c r="F615" s="49" t="s">
        <v>38</v>
      </c>
      <c r="G615" s="52" t="s">
        <v>38</v>
      </c>
      <c r="H615" s="52" t="s">
        <v>38</v>
      </c>
      <c r="I615" s="53" t="s">
        <v>38</v>
      </c>
    </row>
    <row r="616" spans="1:9" ht="25.5">
      <c r="A616" s="176" t="s">
        <v>150</v>
      </c>
      <c r="B616" s="176" t="s">
        <v>146</v>
      </c>
      <c r="C616" s="176" t="s">
        <v>987</v>
      </c>
      <c r="D616" s="177" t="s">
        <v>436</v>
      </c>
      <c r="E616" s="176" t="s">
        <v>13</v>
      </c>
      <c r="F616" s="176" t="s">
        <v>635</v>
      </c>
      <c r="G616" s="178">
        <f>SUM(H617:H621)</f>
        <v>44.25</v>
      </c>
      <c r="H616" s="178">
        <f>TRUNC(G616 * 1, 2)</f>
        <v>44.25</v>
      </c>
      <c r="I616" s="179"/>
    </row>
    <row r="617" spans="1:9" ht="25.5">
      <c r="A617" s="38" t="s">
        <v>824</v>
      </c>
      <c r="B617" s="38" t="s">
        <v>146</v>
      </c>
      <c r="C617" s="38" t="s">
        <v>246</v>
      </c>
      <c r="D617" s="40" t="s">
        <v>247</v>
      </c>
      <c r="E617" s="38" t="s">
        <v>182</v>
      </c>
      <c r="F617" s="38" t="s">
        <v>653</v>
      </c>
      <c r="G617" s="42">
        <v>40.090000000000003</v>
      </c>
      <c r="H617" s="45">
        <f t="shared" ref="H617:H621" si="84">TRUNC(F617*G617,2)</f>
        <v>0.88</v>
      </c>
      <c r="I617" s="46" t="str">
        <f>IFERROR(IF(ROUND(G617, 2) &lt;&gt; ROUND(VLOOKUP("C"&amp;C617,C:G, 5, FALSE), 2), "VALOR AUXILIAR DIVERGENTE", "OK"), "NÃO ENCONTRADO")</f>
        <v>OK</v>
      </c>
    </row>
    <row r="618" spans="1:9" ht="25.5">
      <c r="A618" s="38" t="s">
        <v>824</v>
      </c>
      <c r="B618" s="38" t="s">
        <v>146</v>
      </c>
      <c r="C618" s="38" t="s">
        <v>249</v>
      </c>
      <c r="D618" s="40" t="s">
        <v>250</v>
      </c>
      <c r="E618" s="38" t="s">
        <v>187</v>
      </c>
      <c r="F618" s="38" t="s">
        <v>142</v>
      </c>
      <c r="G618" s="42">
        <v>41.33</v>
      </c>
      <c r="H618" s="45">
        <f t="shared" si="84"/>
        <v>0.2</v>
      </c>
      <c r="I618" s="46" t="str">
        <f>IFERROR(IF(ROUND(G618, 2) &lt;&gt; ROUND(VLOOKUP("C"&amp;C618,C:G, 5, FALSE), 2), "VALOR AUXILIAR DIVERGENTE", "OK"), "NÃO ENCONTRADO")</f>
        <v>OK</v>
      </c>
    </row>
    <row r="619" spans="1:9" ht="12.75">
      <c r="A619" s="38" t="s">
        <v>824</v>
      </c>
      <c r="B619" s="38" t="s">
        <v>146</v>
      </c>
      <c r="C619" s="38" t="s">
        <v>252</v>
      </c>
      <c r="D619" s="40" t="s">
        <v>253</v>
      </c>
      <c r="E619" s="38" t="s">
        <v>22</v>
      </c>
      <c r="F619" s="38" t="s">
        <v>142</v>
      </c>
      <c r="G619" s="42">
        <v>36.53</v>
      </c>
      <c r="H619" s="45">
        <f t="shared" si="84"/>
        <v>0.18</v>
      </c>
      <c r="I619" s="46" t="str">
        <f>IFERROR(IF(ROUND(G619, 2) &lt;&gt; ROUND(VLOOKUP("C"&amp;C619,C:G, 5, FALSE), 2), "VALOR AUXILIAR DIVERGENTE", "OK"), "NÃO ENCONTRADO")</f>
        <v>OK</v>
      </c>
    </row>
    <row r="620" spans="1:9" ht="12.75">
      <c r="A620" s="38" t="s">
        <v>824</v>
      </c>
      <c r="B620" s="38" t="s">
        <v>146</v>
      </c>
      <c r="C620" s="38" t="s">
        <v>256</v>
      </c>
      <c r="D620" s="40" t="s">
        <v>257</v>
      </c>
      <c r="E620" s="38" t="s">
        <v>22</v>
      </c>
      <c r="F620" s="38" t="s">
        <v>142</v>
      </c>
      <c r="G620" s="42">
        <v>34.270000000000003</v>
      </c>
      <c r="H620" s="45">
        <f t="shared" si="84"/>
        <v>0.17</v>
      </c>
      <c r="I620" s="46" t="str">
        <f>IFERROR(IF(ROUND(G620, 2) &lt;&gt; ROUND(VLOOKUP("C"&amp;C620,C:G, 5, FALSE), 2), "VALOR AUXILIAR DIVERGENTE", "OK"), "NÃO ENCONTRADO")</f>
        <v>OK</v>
      </c>
    </row>
    <row r="621" spans="1:9" ht="38.25">
      <c r="A621" s="38" t="s">
        <v>19</v>
      </c>
      <c r="B621" s="38" t="s">
        <v>146</v>
      </c>
      <c r="C621" s="38" t="s">
        <v>988</v>
      </c>
      <c r="D621" s="40" t="s">
        <v>989</v>
      </c>
      <c r="E621" s="38" t="s">
        <v>13</v>
      </c>
      <c r="F621" s="38" t="s">
        <v>628</v>
      </c>
      <c r="G621" s="42">
        <v>40.79</v>
      </c>
      <c r="H621" s="45">
        <f t="shared" si="84"/>
        <v>42.82</v>
      </c>
      <c r="I621" s="46"/>
    </row>
    <row r="622" spans="1:9" ht="12.75">
      <c r="A622" s="49" t="s">
        <v>38</v>
      </c>
      <c r="B622" s="49" t="s">
        <v>38</v>
      </c>
      <c r="C622" s="49" t="s">
        <v>38</v>
      </c>
      <c r="D622" s="51" t="s">
        <v>38</v>
      </c>
      <c r="E622" s="49" t="s">
        <v>38</v>
      </c>
      <c r="F622" s="49" t="s">
        <v>38</v>
      </c>
      <c r="G622" s="52" t="s">
        <v>38</v>
      </c>
      <c r="H622" s="52" t="s">
        <v>38</v>
      </c>
      <c r="I622" s="53" t="s">
        <v>38</v>
      </c>
    </row>
    <row r="623" spans="1:9" ht="12.75">
      <c r="A623" s="176" t="s">
        <v>150</v>
      </c>
      <c r="B623" s="176" t="s">
        <v>146</v>
      </c>
      <c r="C623" s="176" t="s">
        <v>990</v>
      </c>
      <c r="D623" s="177" t="s">
        <v>452</v>
      </c>
      <c r="E623" s="176" t="s">
        <v>137</v>
      </c>
      <c r="F623" s="176" t="s">
        <v>635</v>
      </c>
      <c r="G623" s="178">
        <f>SUM(H624:H626)</f>
        <v>8.56</v>
      </c>
      <c r="H623" s="178">
        <f>TRUNC(G623 * 1, 2)</f>
        <v>8.56</v>
      </c>
      <c r="I623" s="179"/>
    </row>
    <row r="624" spans="1:9" ht="12.75">
      <c r="A624" s="38" t="s">
        <v>824</v>
      </c>
      <c r="B624" s="38" t="s">
        <v>146</v>
      </c>
      <c r="C624" s="38" t="s">
        <v>284</v>
      </c>
      <c r="D624" s="40" t="s">
        <v>285</v>
      </c>
      <c r="E624" s="38" t="s">
        <v>22</v>
      </c>
      <c r="F624" s="38" t="s">
        <v>991</v>
      </c>
      <c r="G624" s="42">
        <v>36.99</v>
      </c>
      <c r="H624" s="45">
        <f t="shared" ref="H624:H626" si="85">TRUNC(F624*G624,2)</f>
        <v>0.59</v>
      </c>
      <c r="I624" s="46" t="str">
        <f>IFERROR(IF(ROUND(G624, 2) &lt;&gt; ROUND(VLOOKUP("C"&amp;C624,C:G, 5, FALSE), 2), "VALOR AUXILIAR DIVERGENTE", "OK"), "NÃO ENCONTRADO")</f>
        <v>OK</v>
      </c>
    </row>
    <row r="625" spans="1:9" ht="12.75">
      <c r="A625" s="38" t="s">
        <v>824</v>
      </c>
      <c r="B625" s="38" t="s">
        <v>146</v>
      </c>
      <c r="C625" s="38" t="s">
        <v>287</v>
      </c>
      <c r="D625" s="40" t="s">
        <v>288</v>
      </c>
      <c r="E625" s="38" t="s">
        <v>22</v>
      </c>
      <c r="F625" s="38" t="s">
        <v>992</v>
      </c>
      <c r="G625" s="42">
        <v>34.64</v>
      </c>
      <c r="H625" s="45">
        <f t="shared" si="85"/>
        <v>0.09</v>
      </c>
      <c r="I625" s="46" t="str">
        <f>IFERROR(IF(ROUND(G625, 2) &lt;&gt; ROUND(VLOOKUP("C"&amp;C625,C:G, 5, FALSE), 2), "VALOR AUXILIAR DIVERGENTE", "OK"), "NÃO ENCONTRADO")</f>
        <v>OK</v>
      </c>
    </row>
    <row r="626" spans="1:9" ht="12.75">
      <c r="A626" s="38" t="s">
        <v>19</v>
      </c>
      <c r="B626" s="38" t="s">
        <v>146</v>
      </c>
      <c r="C626" s="38" t="s">
        <v>993</v>
      </c>
      <c r="D626" s="40" t="s">
        <v>994</v>
      </c>
      <c r="E626" s="38" t="s">
        <v>137</v>
      </c>
      <c r="F626" s="38" t="s">
        <v>919</v>
      </c>
      <c r="G626" s="42">
        <v>7.1</v>
      </c>
      <c r="H626" s="45">
        <f t="shared" si="85"/>
        <v>7.88</v>
      </c>
      <c r="I626" s="46"/>
    </row>
    <row r="627" spans="1:9" ht="12.75">
      <c r="A627" s="49" t="s">
        <v>38</v>
      </c>
      <c r="B627" s="49" t="s">
        <v>38</v>
      </c>
      <c r="C627" s="49" t="s">
        <v>38</v>
      </c>
      <c r="D627" s="51" t="s">
        <v>38</v>
      </c>
      <c r="E627" s="49" t="s">
        <v>38</v>
      </c>
      <c r="F627" s="49" t="s">
        <v>38</v>
      </c>
      <c r="G627" s="52" t="s">
        <v>38</v>
      </c>
      <c r="H627" s="52" t="s">
        <v>38</v>
      </c>
      <c r="I627" s="53" t="s">
        <v>38</v>
      </c>
    </row>
    <row r="628" spans="1:9" ht="25.5">
      <c r="A628" s="176" t="s">
        <v>150</v>
      </c>
      <c r="B628" s="176" t="s">
        <v>146</v>
      </c>
      <c r="C628" s="176" t="s">
        <v>995</v>
      </c>
      <c r="D628" s="177" t="s">
        <v>473</v>
      </c>
      <c r="E628" s="176" t="s">
        <v>182</v>
      </c>
      <c r="F628" s="176" t="s">
        <v>635</v>
      </c>
      <c r="G628" s="178">
        <f>SUM(H629:H630)</f>
        <v>0.86</v>
      </c>
      <c r="H628" s="178">
        <f>TRUNC(G628 * 1, 2)</f>
        <v>0.86</v>
      </c>
      <c r="I628" s="179"/>
    </row>
    <row r="629" spans="1:9" ht="25.5">
      <c r="A629" s="38" t="s">
        <v>824</v>
      </c>
      <c r="B629" s="38" t="s">
        <v>146</v>
      </c>
      <c r="C629" s="38" t="s">
        <v>996</v>
      </c>
      <c r="D629" s="40" t="s">
        <v>997</v>
      </c>
      <c r="E629" s="38" t="s">
        <v>22</v>
      </c>
      <c r="F629" s="38" t="s">
        <v>31</v>
      </c>
      <c r="G629" s="42">
        <v>0.14000000000000001</v>
      </c>
      <c r="H629" s="45">
        <f t="shared" ref="H629:H630" si="86">TRUNC(F629*G629,2)</f>
        <v>0.14000000000000001</v>
      </c>
      <c r="I629" s="46" t="str">
        <f>IFERROR(IF(ROUND(G629, 2) &lt;&gt; ROUND(VLOOKUP("C"&amp;C629,C:G, 5, FALSE), 2), "VALOR AUXILIAR DIVERGENTE", "OK"), "NÃO ENCONTRADO")</f>
        <v>OK</v>
      </c>
    </row>
    <row r="630" spans="1:9" ht="25.5">
      <c r="A630" s="38" t="s">
        <v>824</v>
      </c>
      <c r="B630" s="38" t="s">
        <v>146</v>
      </c>
      <c r="C630" s="38" t="s">
        <v>998</v>
      </c>
      <c r="D630" s="40" t="s">
        <v>999</v>
      </c>
      <c r="E630" s="38" t="s">
        <v>22</v>
      </c>
      <c r="F630" s="38" t="s">
        <v>31</v>
      </c>
      <c r="G630" s="42">
        <v>0.72</v>
      </c>
      <c r="H630" s="45">
        <f t="shared" si="86"/>
        <v>0.72</v>
      </c>
      <c r="I630" s="46" t="str">
        <f>IFERROR(IF(ROUND(G630, 2) &lt;&gt; ROUND(VLOOKUP("C"&amp;C630,C:G, 5, FALSE), 2), "VALOR AUXILIAR DIVERGENTE", "OK"), "NÃO ENCONTRADO")</f>
        <v>OK</v>
      </c>
    </row>
    <row r="631" spans="1:9" ht="12.75">
      <c r="A631" s="49" t="s">
        <v>38</v>
      </c>
      <c r="B631" s="49" t="s">
        <v>38</v>
      </c>
      <c r="C631" s="49" t="s">
        <v>38</v>
      </c>
      <c r="D631" s="51" t="s">
        <v>38</v>
      </c>
      <c r="E631" s="49" t="s">
        <v>38</v>
      </c>
      <c r="F631" s="49" t="s">
        <v>38</v>
      </c>
      <c r="G631" s="52" t="s">
        <v>38</v>
      </c>
      <c r="H631" s="52" t="s">
        <v>38</v>
      </c>
      <c r="I631" s="53" t="s">
        <v>38</v>
      </c>
    </row>
    <row r="632" spans="1:9" ht="25.5">
      <c r="A632" s="176" t="s">
        <v>150</v>
      </c>
      <c r="B632" s="176" t="s">
        <v>146</v>
      </c>
      <c r="C632" s="176" t="s">
        <v>1000</v>
      </c>
      <c r="D632" s="177" t="s">
        <v>476</v>
      </c>
      <c r="E632" s="176" t="s">
        <v>187</v>
      </c>
      <c r="F632" s="176" t="s">
        <v>635</v>
      </c>
      <c r="G632" s="178">
        <f>SUM(H633:H636)</f>
        <v>10.700000000000001</v>
      </c>
      <c r="H632" s="178">
        <f>TRUNC(G632 * 1, 2)</f>
        <v>10.7</v>
      </c>
      <c r="I632" s="179"/>
    </row>
    <row r="633" spans="1:9" ht="38.25">
      <c r="A633" s="38" t="s">
        <v>824</v>
      </c>
      <c r="B633" s="38" t="s">
        <v>146</v>
      </c>
      <c r="C633" s="38" t="s">
        <v>1001</v>
      </c>
      <c r="D633" s="40" t="s">
        <v>1002</v>
      </c>
      <c r="E633" s="38" t="s">
        <v>22</v>
      </c>
      <c r="F633" s="38" t="s">
        <v>31</v>
      </c>
      <c r="G633" s="42">
        <v>9.14</v>
      </c>
      <c r="H633" s="45">
        <f t="shared" ref="H633:H636" si="87">TRUNC(F633*G633,2)</f>
        <v>9.14</v>
      </c>
      <c r="I633" s="46" t="str">
        <f>IFERROR(IF(ROUND(G633, 2) &lt;&gt; ROUND(VLOOKUP("C"&amp;C633,C:G, 5, FALSE), 2), "VALOR AUXILIAR DIVERGENTE", "OK"), "NÃO ENCONTRADO")</f>
        <v>OK</v>
      </c>
    </row>
    <row r="634" spans="1:9" ht="25.5">
      <c r="A634" s="38" t="s">
        <v>824</v>
      </c>
      <c r="B634" s="38" t="s">
        <v>146</v>
      </c>
      <c r="C634" s="38" t="s">
        <v>1003</v>
      </c>
      <c r="D634" s="40" t="s">
        <v>1004</v>
      </c>
      <c r="E634" s="38" t="s">
        <v>22</v>
      </c>
      <c r="F634" s="38" t="s">
        <v>31</v>
      </c>
      <c r="G634" s="42">
        <v>0.7</v>
      </c>
      <c r="H634" s="45">
        <f t="shared" si="87"/>
        <v>0.7</v>
      </c>
      <c r="I634" s="46" t="str">
        <f>IFERROR(IF(ROUND(G634, 2) &lt;&gt; ROUND(VLOOKUP("C"&amp;C634,C:G, 5, FALSE), 2), "VALOR AUXILIAR DIVERGENTE", "OK"), "NÃO ENCONTRADO")</f>
        <v>OK</v>
      </c>
    </row>
    <row r="635" spans="1:9" ht="25.5">
      <c r="A635" s="38" t="s">
        <v>824</v>
      </c>
      <c r="B635" s="38" t="s">
        <v>146</v>
      </c>
      <c r="C635" s="38" t="s">
        <v>996</v>
      </c>
      <c r="D635" s="40" t="s">
        <v>997</v>
      </c>
      <c r="E635" s="38" t="s">
        <v>22</v>
      </c>
      <c r="F635" s="38" t="s">
        <v>31</v>
      </c>
      <c r="G635" s="42">
        <v>0.14000000000000001</v>
      </c>
      <c r="H635" s="45">
        <f t="shared" si="87"/>
        <v>0.14000000000000001</v>
      </c>
      <c r="I635" s="46" t="str">
        <f>IFERROR(IF(ROUND(G635, 2) &lt;&gt; ROUND(VLOOKUP("C"&amp;C635,C:G, 5, FALSE), 2), "VALOR AUXILIAR DIVERGENTE", "OK"), "NÃO ENCONTRADO")</f>
        <v>OK</v>
      </c>
    </row>
    <row r="636" spans="1:9" ht="25.5">
      <c r="A636" s="38" t="s">
        <v>824</v>
      </c>
      <c r="B636" s="38" t="s">
        <v>146</v>
      </c>
      <c r="C636" s="38" t="s">
        <v>998</v>
      </c>
      <c r="D636" s="40" t="s">
        <v>999</v>
      </c>
      <c r="E636" s="38" t="s">
        <v>22</v>
      </c>
      <c r="F636" s="38" t="s">
        <v>31</v>
      </c>
      <c r="G636" s="42">
        <v>0.72</v>
      </c>
      <c r="H636" s="45">
        <f t="shared" si="87"/>
        <v>0.72</v>
      </c>
      <c r="I636" s="46" t="str">
        <f>IFERROR(IF(ROUND(G636, 2) &lt;&gt; ROUND(VLOOKUP("C"&amp;C636,C:G, 5, FALSE), 2), "VALOR AUXILIAR DIVERGENTE", "OK"), "NÃO ENCONTRADO")</f>
        <v>OK</v>
      </c>
    </row>
    <row r="637" spans="1:9" ht="12.75">
      <c r="A637" s="49" t="s">
        <v>38</v>
      </c>
      <c r="B637" s="49" t="s">
        <v>38</v>
      </c>
      <c r="C637" s="49" t="s">
        <v>38</v>
      </c>
      <c r="D637" s="51" t="s">
        <v>38</v>
      </c>
      <c r="E637" s="49" t="s">
        <v>38</v>
      </c>
      <c r="F637" s="49" t="s">
        <v>38</v>
      </c>
      <c r="G637" s="52" t="s">
        <v>38</v>
      </c>
      <c r="H637" s="52" t="s">
        <v>38</v>
      </c>
      <c r="I637" s="53" t="s">
        <v>38</v>
      </c>
    </row>
    <row r="638" spans="1:9" ht="38.25">
      <c r="A638" s="176" t="s">
        <v>150</v>
      </c>
      <c r="B638" s="176" t="s">
        <v>146</v>
      </c>
      <c r="C638" s="176" t="s">
        <v>1005</v>
      </c>
      <c r="D638" s="177" t="s">
        <v>488</v>
      </c>
      <c r="E638" s="176" t="s">
        <v>160</v>
      </c>
      <c r="F638" s="176" t="s">
        <v>635</v>
      </c>
      <c r="G638" s="178">
        <f>SUM(H639:H644)</f>
        <v>652.21999999999991</v>
      </c>
      <c r="H638" s="178">
        <f>TRUNC(G638 * 1, 2)</f>
        <v>652.22</v>
      </c>
      <c r="I638" s="179"/>
    </row>
    <row r="639" spans="1:9" ht="25.5">
      <c r="A639" s="38" t="s">
        <v>824</v>
      </c>
      <c r="B639" s="38" t="s">
        <v>146</v>
      </c>
      <c r="C639" s="38" t="s">
        <v>338</v>
      </c>
      <c r="D639" s="40" t="s">
        <v>339</v>
      </c>
      <c r="E639" s="38" t="s">
        <v>182</v>
      </c>
      <c r="F639" s="38" t="s">
        <v>1007</v>
      </c>
      <c r="G639" s="42">
        <v>0.6</v>
      </c>
      <c r="H639" s="45">
        <f t="shared" ref="H639:H644" si="88">TRUNC(F639*G639,2)</f>
        <v>7.0000000000000007E-2</v>
      </c>
      <c r="I639" s="46" t="str">
        <f>IFERROR(IF(ROUND(G639, 2) &lt;&gt; ROUND(VLOOKUP("C"&amp;C639,C:G, 5, FALSE), 2), "VALOR AUXILIAR DIVERGENTE", "OK"), "NÃO ENCONTRADO")</f>
        <v>OK</v>
      </c>
    </row>
    <row r="640" spans="1:9" ht="25.5">
      <c r="A640" s="38" t="s">
        <v>824</v>
      </c>
      <c r="B640" s="38" t="s">
        <v>146</v>
      </c>
      <c r="C640" s="38" t="s">
        <v>341</v>
      </c>
      <c r="D640" s="40" t="s">
        <v>342</v>
      </c>
      <c r="E640" s="38" t="s">
        <v>187</v>
      </c>
      <c r="F640" s="38" t="s">
        <v>1008</v>
      </c>
      <c r="G640" s="42">
        <v>1.43</v>
      </c>
      <c r="H640" s="45">
        <f t="shared" si="88"/>
        <v>0.17</v>
      </c>
      <c r="I640" s="46" t="str">
        <f>IFERROR(IF(ROUND(G640, 2) &lt;&gt; ROUND(VLOOKUP("C"&amp;C640,C:G, 5, FALSE), 2), "VALOR AUXILIAR DIVERGENTE", "OK"), "NÃO ENCONTRADO")</f>
        <v>OK</v>
      </c>
    </row>
    <row r="641" spans="1:9" ht="12.75">
      <c r="A641" s="38" t="s">
        <v>824</v>
      </c>
      <c r="B641" s="38" t="s">
        <v>146</v>
      </c>
      <c r="C641" s="38" t="s">
        <v>151</v>
      </c>
      <c r="D641" s="40" t="s">
        <v>152</v>
      </c>
      <c r="E641" s="38" t="s">
        <v>22</v>
      </c>
      <c r="F641" s="38" t="s">
        <v>1009</v>
      </c>
      <c r="G641" s="42">
        <v>32.18</v>
      </c>
      <c r="H641" s="45">
        <f t="shared" si="88"/>
        <v>26.58</v>
      </c>
      <c r="I641" s="46" t="str">
        <f>IFERROR(IF(ROUND(G641, 2) &lt;&gt; ROUND(VLOOKUP("C"&amp;C641,C:G, 5, FALSE), 2), "VALOR AUXILIAR DIVERGENTE", "OK"), "NÃO ENCONTRADO")</f>
        <v>OK</v>
      </c>
    </row>
    <row r="642" spans="1:9" ht="12.75">
      <c r="A642" s="38" t="s">
        <v>824</v>
      </c>
      <c r="B642" s="38" t="s">
        <v>146</v>
      </c>
      <c r="C642" s="38" t="s">
        <v>190</v>
      </c>
      <c r="D642" s="40" t="s">
        <v>191</v>
      </c>
      <c r="E642" s="38" t="s">
        <v>22</v>
      </c>
      <c r="F642" s="38" t="s">
        <v>1010</v>
      </c>
      <c r="G642" s="42">
        <v>37.26</v>
      </c>
      <c r="H642" s="45">
        <f t="shared" si="88"/>
        <v>28.05</v>
      </c>
      <c r="I642" s="46" t="str">
        <f>IFERROR(IF(ROUND(G642, 2) &lt;&gt; ROUND(VLOOKUP("C"&amp;C642,C:G, 5, FALSE), 2), "VALOR AUXILIAR DIVERGENTE", "OK"), "NÃO ENCONTRADO")</f>
        <v>OK</v>
      </c>
    </row>
    <row r="643" spans="1:9" ht="12.75">
      <c r="A643" s="38" t="s">
        <v>824</v>
      </c>
      <c r="B643" s="38" t="s">
        <v>146</v>
      </c>
      <c r="C643" s="38" t="s">
        <v>252</v>
      </c>
      <c r="D643" s="40" t="s">
        <v>253</v>
      </c>
      <c r="E643" s="38" t="s">
        <v>22</v>
      </c>
      <c r="F643" s="38" t="s">
        <v>1011</v>
      </c>
      <c r="G643" s="42">
        <v>36.53</v>
      </c>
      <c r="H643" s="45">
        <f t="shared" si="88"/>
        <v>4.5599999999999996</v>
      </c>
      <c r="I643" s="46" t="str">
        <f>IFERROR(IF(ROUND(G643, 2) &lt;&gt; ROUND(VLOOKUP("C"&amp;C643,C:G, 5, FALSE), 2), "VALOR AUXILIAR DIVERGENTE", "OK"), "NÃO ENCONTRADO")</f>
        <v>OK</v>
      </c>
    </row>
    <row r="644" spans="1:9" ht="38.25">
      <c r="A644" s="38" t="s">
        <v>19</v>
      </c>
      <c r="B644" s="38" t="s">
        <v>146</v>
      </c>
      <c r="C644" s="38" t="s">
        <v>1012</v>
      </c>
      <c r="D644" s="40" t="s">
        <v>1013</v>
      </c>
      <c r="E644" s="38" t="s">
        <v>160</v>
      </c>
      <c r="F644" s="38" t="s">
        <v>467</v>
      </c>
      <c r="G644" s="42">
        <v>537.44000000000005</v>
      </c>
      <c r="H644" s="45">
        <f t="shared" si="88"/>
        <v>592.79</v>
      </c>
      <c r="I644" s="46"/>
    </row>
    <row r="645" spans="1:9" ht="12.75">
      <c r="A645" s="49" t="s">
        <v>38</v>
      </c>
      <c r="B645" s="49" t="s">
        <v>38</v>
      </c>
      <c r="C645" s="49" t="s">
        <v>38</v>
      </c>
      <c r="D645" s="51" t="s">
        <v>38</v>
      </c>
      <c r="E645" s="49" t="s">
        <v>38</v>
      </c>
      <c r="F645" s="49" t="s">
        <v>38</v>
      </c>
      <c r="G645" s="52" t="s">
        <v>38</v>
      </c>
      <c r="H645" s="52" t="s">
        <v>38</v>
      </c>
      <c r="I645" s="53" t="s">
        <v>38</v>
      </c>
    </row>
    <row r="646" spans="1:9" ht="38.25">
      <c r="A646" s="176" t="s">
        <v>150</v>
      </c>
      <c r="B646" s="176" t="s">
        <v>146</v>
      </c>
      <c r="C646" s="176" t="s">
        <v>1014</v>
      </c>
      <c r="D646" s="177" t="s">
        <v>490</v>
      </c>
      <c r="E646" s="176" t="s">
        <v>13</v>
      </c>
      <c r="F646" s="176" t="s">
        <v>635</v>
      </c>
      <c r="G646" s="178">
        <f>SUM(H647:H652)</f>
        <v>318.84000000000003</v>
      </c>
      <c r="H646" s="178">
        <f>TRUNC(G646 * 1, 2)</f>
        <v>318.83999999999997</v>
      </c>
      <c r="I646" s="179"/>
    </row>
    <row r="647" spans="1:9" ht="38.25">
      <c r="A647" s="38" t="s">
        <v>824</v>
      </c>
      <c r="B647" s="38" t="s">
        <v>146</v>
      </c>
      <c r="C647" s="38" t="s">
        <v>1015</v>
      </c>
      <c r="D647" s="40" t="s">
        <v>1016</v>
      </c>
      <c r="E647" s="38" t="s">
        <v>13</v>
      </c>
      <c r="F647" s="38" t="s">
        <v>1017</v>
      </c>
      <c r="G647" s="42">
        <v>158.55000000000001</v>
      </c>
      <c r="H647" s="45">
        <f t="shared" ref="H647:H652" si="89">TRUNC(F647*G647,2)</f>
        <v>133.18</v>
      </c>
      <c r="I647" s="46" t="str">
        <f>IFERROR(IF(ROUND(G647, 2) &lt;&gt; ROUND(VLOOKUP("C"&amp;C647,C:G, 5, FALSE), 2), "VALOR AUXILIAR DIVERGENTE", "OK"), "NÃO ENCONTRADO")</f>
        <v>OK</v>
      </c>
    </row>
    <row r="648" spans="1:9" ht="12.75">
      <c r="A648" s="38" t="s">
        <v>824</v>
      </c>
      <c r="B648" s="38" t="s">
        <v>146</v>
      </c>
      <c r="C648" s="38" t="s">
        <v>252</v>
      </c>
      <c r="D648" s="40" t="s">
        <v>253</v>
      </c>
      <c r="E648" s="38" t="s">
        <v>22</v>
      </c>
      <c r="F648" s="38" t="s">
        <v>1018</v>
      </c>
      <c r="G648" s="42">
        <v>36.53</v>
      </c>
      <c r="H648" s="45">
        <f t="shared" si="89"/>
        <v>127.41</v>
      </c>
      <c r="I648" s="46" t="str">
        <f>IFERROR(IF(ROUND(G648, 2) &lt;&gt; ROUND(VLOOKUP("C"&amp;C648,C:G, 5, FALSE), 2), "VALOR AUXILIAR DIVERGENTE", "OK"), "NÃO ENCONTRADO")</f>
        <v>OK</v>
      </c>
    </row>
    <row r="649" spans="1:9" ht="12.75">
      <c r="A649" s="38" t="s">
        <v>824</v>
      </c>
      <c r="B649" s="38" t="s">
        <v>146</v>
      </c>
      <c r="C649" s="38" t="s">
        <v>256</v>
      </c>
      <c r="D649" s="40" t="s">
        <v>257</v>
      </c>
      <c r="E649" s="38" t="s">
        <v>22</v>
      </c>
      <c r="F649" s="38" t="s">
        <v>1019</v>
      </c>
      <c r="G649" s="42">
        <v>34.270000000000003</v>
      </c>
      <c r="H649" s="45">
        <f t="shared" si="89"/>
        <v>19.91</v>
      </c>
      <c r="I649" s="46" t="str">
        <f>IFERROR(IF(ROUND(G649, 2) &lt;&gt; ROUND(VLOOKUP("C"&amp;C649,C:G, 5, FALSE), 2), "VALOR AUXILIAR DIVERGENTE", "OK"), "NÃO ENCONTRADO")</f>
        <v>OK</v>
      </c>
    </row>
    <row r="650" spans="1:9" ht="12.75">
      <c r="A650" s="38" t="s">
        <v>19</v>
      </c>
      <c r="B650" s="38" t="s">
        <v>146</v>
      </c>
      <c r="C650" s="38" t="s">
        <v>259</v>
      </c>
      <c r="D650" s="40" t="s">
        <v>260</v>
      </c>
      <c r="E650" s="38" t="s">
        <v>137</v>
      </c>
      <c r="F650" s="38" t="s">
        <v>1020</v>
      </c>
      <c r="G650" s="42">
        <v>15.38</v>
      </c>
      <c r="H650" s="45">
        <f t="shared" si="89"/>
        <v>1.38</v>
      </c>
      <c r="I650" s="46"/>
    </row>
    <row r="651" spans="1:9" ht="38.25">
      <c r="A651" s="38" t="s">
        <v>19</v>
      </c>
      <c r="B651" s="38" t="s">
        <v>146</v>
      </c>
      <c r="C651" s="38" t="s">
        <v>443</v>
      </c>
      <c r="D651" s="40" t="s">
        <v>444</v>
      </c>
      <c r="E651" s="38" t="s">
        <v>445</v>
      </c>
      <c r="F651" s="38" t="s">
        <v>1021</v>
      </c>
      <c r="G651" s="42">
        <v>24.85</v>
      </c>
      <c r="H651" s="45">
        <f t="shared" si="89"/>
        <v>36.9</v>
      </c>
      <c r="I651" s="46"/>
    </row>
    <row r="652" spans="1:9" ht="25.5">
      <c r="A652" s="38" t="s">
        <v>19</v>
      </c>
      <c r="B652" s="38" t="s">
        <v>146</v>
      </c>
      <c r="C652" s="38" t="s">
        <v>274</v>
      </c>
      <c r="D652" s="40" t="s">
        <v>275</v>
      </c>
      <c r="E652" s="38" t="s">
        <v>276</v>
      </c>
      <c r="F652" s="38" t="s">
        <v>106</v>
      </c>
      <c r="G652" s="42">
        <v>6.66</v>
      </c>
      <c r="H652" s="45">
        <f t="shared" si="89"/>
        <v>0.06</v>
      </c>
      <c r="I652" s="46"/>
    </row>
    <row r="653" spans="1:9" ht="12.75">
      <c r="A653" s="49" t="s">
        <v>38</v>
      </c>
      <c r="B653" s="49" t="s">
        <v>38</v>
      </c>
      <c r="C653" s="49" t="s">
        <v>38</v>
      </c>
      <c r="D653" s="51" t="s">
        <v>38</v>
      </c>
      <c r="E653" s="49" t="s">
        <v>38</v>
      </c>
      <c r="F653" s="49" t="s">
        <v>38</v>
      </c>
      <c r="G653" s="52" t="s">
        <v>38</v>
      </c>
      <c r="H653" s="52" t="s">
        <v>38</v>
      </c>
      <c r="I653" s="53" t="s">
        <v>38</v>
      </c>
    </row>
    <row r="654" spans="1:9" ht="38.25">
      <c r="A654" s="176" t="s">
        <v>150</v>
      </c>
      <c r="B654" s="176" t="s">
        <v>146</v>
      </c>
      <c r="C654" s="176" t="s">
        <v>1022</v>
      </c>
      <c r="D654" s="177" t="s">
        <v>493</v>
      </c>
      <c r="E654" s="176" t="s">
        <v>137</v>
      </c>
      <c r="F654" s="176" t="s">
        <v>635</v>
      </c>
      <c r="G654" s="178">
        <f>SUM(H655:H659)</f>
        <v>9.01</v>
      </c>
      <c r="H654" s="178">
        <f>TRUNC(G654 * 1, 2)</f>
        <v>9.01</v>
      </c>
      <c r="I654" s="179"/>
    </row>
    <row r="655" spans="1:9" ht="12.75">
      <c r="A655" s="38" t="s">
        <v>824</v>
      </c>
      <c r="B655" s="38" t="s">
        <v>146</v>
      </c>
      <c r="C655" s="38" t="s">
        <v>1023</v>
      </c>
      <c r="D655" s="40" t="s">
        <v>1024</v>
      </c>
      <c r="E655" s="38" t="s">
        <v>137</v>
      </c>
      <c r="F655" s="38" t="s">
        <v>31</v>
      </c>
      <c r="G655" s="42">
        <v>6.62</v>
      </c>
      <c r="H655" s="45">
        <f t="shared" ref="H655:H659" si="90">TRUNC(F655*G655,2)</f>
        <v>6.62</v>
      </c>
      <c r="I655" s="46" t="str">
        <f>IFERROR(IF(ROUND(G655, 2) &lt;&gt; ROUND(VLOOKUP("C"&amp;C655,C:G, 5, FALSE), 2), "VALOR AUXILIAR DIVERGENTE", "OK"), "NÃO ENCONTRADO")</f>
        <v>OK</v>
      </c>
    </row>
    <row r="656" spans="1:9" ht="12.75">
      <c r="A656" s="38" t="s">
        <v>824</v>
      </c>
      <c r="B656" s="38" t="s">
        <v>146</v>
      </c>
      <c r="C656" s="38" t="s">
        <v>284</v>
      </c>
      <c r="D656" s="40" t="s">
        <v>285</v>
      </c>
      <c r="E656" s="38" t="s">
        <v>22</v>
      </c>
      <c r="F656" s="38" t="s">
        <v>267</v>
      </c>
      <c r="G656" s="42">
        <v>36.99</v>
      </c>
      <c r="H656" s="45">
        <f t="shared" si="90"/>
        <v>1.55</v>
      </c>
      <c r="I656" s="46" t="str">
        <f>IFERROR(IF(ROUND(G656, 2) &lt;&gt; ROUND(VLOOKUP("C"&amp;C656,C:G, 5, FALSE), 2), "VALOR AUXILIAR DIVERGENTE", "OK"), "NÃO ENCONTRADO")</f>
        <v>OK</v>
      </c>
    </row>
    <row r="657" spans="1:9" ht="12.75">
      <c r="A657" s="38" t="s">
        <v>824</v>
      </c>
      <c r="B657" s="38" t="s">
        <v>146</v>
      </c>
      <c r="C657" s="38" t="s">
        <v>287</v>
      </c>
      <c r="D657" s="40" t="s">
        <v>288</v>
      </c>
      <c r="E657" s="38" t="s">
        <v>22</v>
      </c>
      <c r="F657" s="38" t="s">
        <v>1025</v>
      </c>
      <c r="G657" s="42">
        <v>34.64</v>
      </c>
      <c r="H657" s="45">
        <f t="shared" si="90"/>
        <v>0.24</v>
      </c>
      <c r="I657" s="46" t="str">
        <f>IFERROR(IF(ROUND(G657, 2) &lt;&gt; ROUND(VLOOKUP("C"&amp;C657,C:G, 5, FALSE), 2), "VALOR AUXILIAR DIVERGENTE", "OK"), "NÃO ENCONTRADO")</f>
        <v>OK</v>
      </c>
    </row>
    <row r="658" spans="1:9" ht="25.5">
      <c r="A658" s="38" t="s">
        <v>19</v>
      </c>
      <c r="B658" s="38" t="s">
        <v>146</v>
      </c>
      <c r="C658" s="38" t="s">
        <v>291</v>
      </c>
      <c r="D658" s="40" t="s">
        <v>292</v>
      </c>
      <c r="E658" s="38" t="s">
        <v>137</v>
      </c>
      <c r="F658" s="38" t="s">
        <v>293</v>
      </c>
      <c r="G658" s="42">
        <v>21.66</v>
      </c>
      <c r="H658" s="45">
        <f t="shared" si="90"/>
        <v>0.54</v>
      </c>
      <c r="I658" s="46"/>
    </row>
    <row r="659" spans="1:9" ht="38.25">
      <c r="A659" s="38" t="s">
        <v>19</v>
      </c>
      <c r="B659" s="38" t="s">
        <v>146</v>
      </c>
      <c r="C659" s="38" t="s">
        <v>294</v>
      </c>
      <c r="D659" s="40" t="s">
        <v>295</v>
      </c>
      <c r="E659" s="38" t="s">
        <v>296</v>
      </c>
      <c r="F659" s="38" t="s">
        <v>1026</v>
      </c>
      <c r="G659" s="42">
        <v>0.22</v>
      </c>
      <c r="H659" s="45">
        <f t="shared" si="90"/>
        <v>0.06</v>
      </c>
      <c r="I659" s="46"/>
    </row>
    <row r="660" spans="1:9" ht="12.75">
      <c r="A660" s="49" t="s">
        <v>38</v>
      </c>
      <c r="B660" s="49" t="s">
        <v>38</v>
      </c>
      <c r="C660" s="49" t="s">
        <v>38</v>
      </c>
      <c r="D660" s="51" t="s">
        <v>38</v>
      </c>
      <c r="E660" s="49" t="s">
        <v>38</v>
      </c>
      <c r="F660" s="49" t="s">
        <v>38</v>
      </c>
      <c r="G660" s="52" t="s">
        <v>38</v>
      </c>
      <c r="H660" s="52" t="s">
        <v>38</v>
      </c>
      <c r="I660" s="53" t="s">
        <v>38</v>
      </c>
    </row>
    <row r="661" spans="1:9" ht="38.25">
      <c r="A661" s="176" t="s">
        <v>150</v>
      </c>
      <c r="B661" s="176" t="s">
        <v>146</v>
      </c>
      <c r="C661" s="176" t="s">
        <v>1027</v>
      </c>
      <c r="D661" s="177" t="s">
        <v>496</v>
      </c>
      <c r="E661" s="176" t="s">
        <v>137</v>
      </c>
      <c r="F661" s="176" t="s">
        <v>635</v>
      </c>
      <c r="G661" s="178">
        <f>SUM(H662:H666)</f>
        <v>12.39</v>
      </c>
      <c r="H661" s="178">
        <f>TRUNC(G661 * 1, 2)</f>
        <v>12.39</v>
      </c>
      <c r="I661" s="179"/>
    </row>
    <row r="662" spans="1:9" ht="12.75">
      <c r="A662" s="38" t="s">
        <v>824</v>
      </c>
      <c r="B662" s="38" t="s">
        <v>146</v>
      </c>
      <c r="C662" s="38" t="s">
        <v>282</v>
      </c>
      <c r="D662" s="40" t="s">
        <v>283</v>
      </c>
      <c r="E662" s="38" t="s">
        <v>137</v>
      </c>
      <c r="F662" s="38" t="s">
        <v>31</v>
      </c>
      <c r="G662" s="42">
        <v>7.78</v>
      </c>
      <c r="H662" s="45">
        <f t="shared" ref="H662:H666" si="91">TRUNC(F662*G662,2)</f>
        <v>7.78</v>
      </c>
      <c r="I662" s="46" t="str">
        <f>IFERROR(IF(ROUND(G662, 2) &lt;&gt; ROUND(VLOOKUP("C"&amp;C662,C:G, 5, FALSE), 2), "VALOR AUXILIAR DIVERGENTE", "OK"), "NÃO ENCONTRADO")</f>
        <v>OK</v>
      </c>
    </row>
    <row r="663" spans="1:9" ht="12.75">
      <c r="A663" s="38" t="s">
        <v>824</v>
      </c>
      <c r="B663" s="38" t="s">
        <v>146</v>
      </c>
      <c r="C663" s="38" t="s">
        <v>284</v>
      </c>
      <c r="D663" s="40" t="s">
        <v>285</v>
      </c>
      <c r="E663" s="38" t="s">
        <v>22</v>
      </c>
      <c r="F663" s="38" t="s">
        <v>1028</v>
      </c>
      <c r="G663" s="42">
        <v>36.99</v>
      </c>
      <c r="H663" s="45">
        <f t="shared" si="91"/>
        <v>3.47</v>
      </c>
      <c r="I663" s="46" t="str">
        <f>IFERROR(IF(ROUND(G663, 2) &lt;&gt; ROUND(VLOOKUP("C"&amp;C663,C:G, 5, FALSE), 2), "VALOR AUXILIAR DIVERGENTE", "OK"), "NÃO ENCONTRADO")</f>
        <v>OK</v>
      </c>
    </row>
    <row r="664" spans="1:9" ht="12.75">
      <c r="A664" s="38" t="s">
        <v>824</v>
      </c>
      <c r="B664" s="38" t="s">
        <v>146</v>
      </c>
      <c r="C664" s="38" t="s">
        <v>287</v>
      </c>
      <c r="D664" s="40" t="s">
        <v>288</v>
      </c>
      <c r="E664" s="38" t="s">
        <v>22</v>
      </c>
      <c r="F664" s="38" t="s">
        <v>1029</v>
      </c>
      <c r="G664" s="42">
        <v>34.64</v>
      </c>
      <c r="H664" s="45">
        <f t="shared" si="91"/>
        <v>0.51</v>
      </c>
      <c r="I664" s="46" t="str">
        <f>IFERROR(IF(ROUND(G664, 2) &lt;&gt; ROUND(VLOOKUP("C"&amp;C664,C:G, 5, FALSE), 2), "VALOR AUXILIAR DIVERGENTE", "OK"), "NÃO ENCONTRADO")</f>
        <v>OK</v>
      </c>
    </row>
    <row r="665" spans="1:9" ht="25.5">
      <c r="A665" s="38" t="s">
        <v>19</v>
      </c>
      <c r="B665" s="38" t="s">
        <v>146</v>
      </c>
      <c r="C665" s="38" t="s">
        <v>291</v>
      </c>
      <c r="D665" s="40" t="s">
        <v>292</v>
      </c>
      <c r="E665" s="38" t="s">
        <v>137</v>
      </c>
      <c r="F665" s="38" t="s">
        <v>293</v>
      </c>
      <c r="G665" s="42">
        <v>21.66</v>
      </c>
      <c r="H665" s="45">
        <f t="shared" si="91"/>
        <v>0.54</v>
      </c>
      <c r="I665" s="46"/>
    </row>
    <row r="666" spans="1:9" ht="38.25">
      <c r="A666" s="38" t="s">
        <v>19</v>
      </c>
      <c r="B666" s="38" t="s">
        <v>146</v>
      </c>
      <c r="C666" s="38" t="s">
        <v>294</v>
      </c>
      <c r="D666" s="40" t="s">
        <v>295</v>
      </c>
      <c r="E666" s="38" t="s">
        <v>296</v>
      </c>
      <c r="F666" s="38" t="s">
        <v>1031</v>
      </c>
      <c r="G666" s="42">
        <v>0.22</v>
      </c>
      <c r="H666" s="45">
        <f t="shared" si="91"/>
        <v>0.09</v>
      </c>
      <c r="I666" s="46"/>
    </row>
    <row r="667" spans="1:9" ht="12.75">
      <c r="A667" s="49" t="s">
        <v>38</v>
      </c>
      <c r="B667" s="49" t="s">
        <v>38</v>
      </c>
      <c r="C667" s="49" t="s">
        <v>38</v>
      </c>
      <c r="D667" s="51" t="s">
        <v>38</v>
      </c>
      <c r="E667" s="49" t="s">
        <v>38</v>
      </c>
      <c r="F667" s="49" t="s">
        <v>38</v>
      </c>
      <c r="G667" s="52" t="s">
        <v>38</v>
      </c>
      <c r="H667" s="52" t="s">
        <v>38</v>
      </c>
      <c r="I667" s="53" t="s">
        <v>38</v>
      </c>
    </row>
    <row r="668" spans="1:9" ht="38.25">
      <c r="A668" s="176" t="s">
        <v>150</v>
      </c>
      <c r="B668" s="176" t="s">
        <v>146</v>
      </c>
      <c r="C668" s="176" t="s">
        <v>1032</v>
      </c>
      <c r="D668" s="177" t="s">
        <v>499</v>
      </c>
      <c r="E668" s="176" t="s">
        <v>137</v>
      </c>
      <c r="F668" s="176" t="s">
        <v>635</v>
      </c>
      <c r="G668" s="178">
        <f>SUM(H669:H673)</f>
        <v>25.519999999999996</v>
      </c>
      <c r="H668" s="178">
        <f>TRUNC(G668 * 1, 2)</f>
        <v>25.52</v>
      </c>
      <c r="I668" s="179"/>
    </row>
    <row r="669" spans="1:9" ht="12.75">
      <c r="A669" s="38" t="s">
        <v>824</v>
      </c>
      <c r="B669" s="38" t="s">
        <v>146</v>
      </c>
      <c r="C669" s="38" t="s">
        <v>329</v>
      </c>
      <c r="D669" s="40" t="s">
        <v>330</v>
      </c>
      <c r="E669" s="38" t="s">
        <v>137</v>
      </c>
      <c r="F669" s="38" t="s">
        <v>31</v>
      </c>
      <c r="G669" s="42">
        <v>9.23</v>
      </c>
      <c r="H669" s="45">
        <f t="shared" ref="H669:H673" si="92">TRUNC(F669*G669,2)</f>
        <v>9.23</v>
      </c>
      <c r="I669" s="46" t="str">
        <f>IFERROR(IF(ROUND(G669, 2) &lt;&gt; ROUND(VLOOKUP("C"&amp;C669,C:G, 5, FALSE), 2), "VALOR AUXILIAR DIVERGENTE", "OK"), "NÃO ENCONTRADO")</f>
        <v>OK</v>
      </c>
    </row>
    <row r="670" spans="1:9" ht="12.75">
      <c r="A670" s="38" t="s">
        <v>824</v>
      </c>
      <c r="B670" s="38" t="s">
        <v>146</v>
      </c>
      <c r="C670" s="38" t="s">
        <v>284</v>
      </c>
      <c r="D670" s="40" t="s">
        <v>285</v>
      </c>
      <c r="E670" s="38" t="s">
        <v>22</v>
      </c>
      <c r="F670" s="38" t="s">
        <v>1033</v>
      </c>
      <c r="G670" s="42">
        <v>36.99</v>
      </c>
      <c r="H670" s="45">
        <f t="shared" si="92"/>
        <v>13.53</v>
      </c>
      <c r="I670" s="46" t="str">
        <f>IFERROR(IF(ROUND(G670, 2) &lt;&gt; ROUND(VLOOKUP("C"&amp;C670,C:G, 5, FALSE), 2), "VALOR AUXILIAR DIVERGENTE", "OK"), "NÃO ENCONTRADO")</f>
        <v>OK</v>
      </c>
    </row>
    <row r="671" spans="1:9" ht="12.75">
      <c r="A671" s="38" t="s">
        <v>824</v>
      </c>
      <c r="B671" s="38" t="s">
        <v>146</v>
      </c>
      <c r="C671" s="38" t="s">
        <v>287</v>
      </c>
      <c r="D671" s="40" t="s">
        <v>288</v>
      </c>
      <c r="E671" s="38" t="s">
        <v>22</v>
      </c>
      <c r="F671" s="38" t="s">
        <v>1034</v>
      </c>
      <c r="G671" s="42">
        <v>34.64</v>
      </c>
      <c r="H671" s="45">
        <f t="shared" si="92"/>
        <v>2</v>
      </c>
      <c r="I671" s="46" t="str">
        <f>IFERROR(IF(ROUND(G671, 2) &lt;&gt; ROUND(VLOOKUP("C"&amp;C671,C:G, 5, FALSE), 2), "VALOR AUXILIAR DIVERGENTE", "OK"), "NÃO ENCONTRADO")</f>
        <v>OK</v>
      </c>
    </row>
    <row r="672" spans="1:9" ht="25.5">
      <c r="A672" s="38" t="s">
        <v>19</v>
      </c>
      <c r="B672" s="38" t="s">
        <v>146</v>
      </c>
      <c r="C672" s="38" t="s">
        <v>291</v>
      </c>
      <c r="D672" s="40" t="s">
        <v>292</v>
      </c>
      <c r="E672" s="38" t="s">
        <v>137</v>
      </c>
      <c r="F672" s="38" t="s">
        <v>293</v>
      </c>
      <c r="G672" s="42">
        <v>21.66</v>
      </c>
      <c r="H672" s="45">
        <f t="shared" si="92"/>
        <v>0.54</v>
      </c>
      <c r="I672" s="46"/>
    </row>
    <row r="673" spans="1:9" ht="38.25">
      <c r="A673" s="38" t="s">
        <v>19</v>
      </c>
      <c r="B673" s="38" t="s">
        <v>146</v>
      </c>
      <c r="C673" s="38" t="s">
        <v>294</v>
      </c>
      <c r="D673" s="40" t="s">
        <v>295</v>
      </c>
      <c r="E673" s="38" t="s">
        <v>296</v>
      </c>
      <c r="F673" s="38" t="s">
        <v>1035</v>
      </c>
      <c r="G673" s="42">
        <v>0.22</v>
      </c>
      <c r="H673" s="45">
        <f t="shared" si="92"/>
        <v>0.22</v>
      </c>
      <c r="I673" s="46"/>
    </row>
    <row r="674" spans="1:9" ht="12.75">
      <c r="A674" s="49" t="s">
        <v>38</v>
      </c>
      <c r="B674" s="49" t="s">
        <v>38</v>
      </c>
      <c r="C674" s="49" t="s">
        <v>38</v>
      </c>
      <c r="D674" s="51" t="s">
        <v>38</v>
      </c>
      <c r="E674" s="49" t="s">
        <v>38</v>
      </c>
      <c r="F674" s="49" t="s">
        <v>38</v>
      </c>
      <c r="G674" s="52" t="s">
        <v>38</v>
      </c>
      <c r="H674" s="52" t="s">
        <v>38</v>
      </c>
      <c r="I674" s="53" t="s">
        <v>38</v>
      </c>
    </row>
    <row r="675" spans="1:9" ht="38.25">
      <c r="A675" s="176" t="s">
        <v>150</v>
      </c>
      <c r="B675" s="176" t="s">
        <v>146</v>
      </c>
      <c r="C675" s="176" t="s">
        <v>1036</v>
      </c>
      <c r="D675" s="177" t="s">
        <v>508</v>
      </c>
      <c r="E675" s="176" t="s">
        <v>160</v>
      </c>
      <c r="F675" s="176" t="s">
        <v>635</v>
      </c>
      <c r="G675" s="178">
        <f>SUM(H676:H678)</f>
        <v>768.03</v>
      </c>
      <c r="H675" s="178">
        <f>TRUNC(G675 * 1, 2)</f>
        <v>768.03</v>
      </c>
      <c r="I675" s="179"/>
    </row>
    <row r="676" spans="1:9" ht="12.75">
      <c r="A676" s="38" t="s">
        <v>824</v>
      </c>
      <c r="B676" s="38" t="s">
        <v>146</v>
      </c>
      <c r="C676" s="38" t="s">
        <v>151</v>
      </c>
      <c r="D676" s="40" t="s">
        <v>152</v>
      </c>
      <c r="E676" s="38" t="s">
        <v>22</v>
      </c>
      <c r="F676" s="38" t="s">
        <v>1037</v>
      </c>
      <c r="G676" s="42">
        <v>32.18</v>
      </c>
      <c r="H676" s="45">
        <f t="shared" ref="H676:H678" si="93">TRUNC(F676*G676,2)</f>
        <v>384.66</v>
      </c>
      <c r="I676" s="46" t="str">
        <f>IFERROR(IF(ROUND(G676, 2) &lt;&gt; ROUND(VLOOKUP("C"&amp;C676,C:G, 5, FALSE), 2), "VALOR AUXILIAR DIVERGENTE", "OK"), "NÃO ENCONTRADO")</f>
        <v>OK</v>
      </c>
    </row>
    <row r="677" spans="1:9" ht="12.75">
      <c r="A677" s="38" t="s">
        <v>19</v>
      </c>
      <c r="B677" s="38" t="s">
        <v>146</v>
      </c>
      <c r="C677" s="38" t="s">
        <v>774</v>
      </c>
      <c r="D677" s="40" t="s">
        <v>775</v>
      </c>
      <c r="E677" s="38" t="s">
        <v>137</v>
      </c>
      <c r="F677" s="38" t="s">
        <v>1038</v>
      </c>
      <c r="G677" s="42">
        <v>0.7</v>
      </c>
      <c r="H677" s="45">
        <f t="shared" si="93"/>
        <v>295.83999999999997</v>
      </c>
      <c r="I677" s="46"/>
    </row>
    <row r="678" spans="1:9" ht="25.5">
      <c r="A678" s="38" t="s">
        <v>19</v>
      </c>
      <c r="B678" s="38" t="s">
        <v>146</v>
      </c>
      <c r="C678" s="38" t="s">
        <v>984</v>
      </c>
      <c r="D678" s="40" t="s">
        <v>985</v>
      </c>
      <c r="E678" s="38" t="s">
        <v>160</v>
      </c>
      <c r="F678" s="38" t="s">
        <v>1040</v>
      </c>
      <c r="G678" s="42">
        <v>93.2</v>
      </c>
      <c r="H678" s="45">
        <f t="shared" si="93"/>
        <v>87.53</v>
      </c>
      <c r="I678" s="46"/>
    </row>
    <row r="679" spans="1:9" ht="12.75">
      <c r="A679" s="49" t="s">
        <v>38</v>
      </c>
      <c r="B679" s="49" t="s">
        <v>38</v>
      </c>
      <c r="C679" s="49" t="s">
        <v>38</v>
      </c>
      <c r="D679" s="51" t="s">
        <v>38</v>
      </c>
      <c r="E679" s="49" t="s">
        <v>38</v>
      </c>
      <c r="F679" s="49" t="s">
        <v>38</v>
      </c>
      <c r="G679" s="52" t="s">
        <v>38</v>
      </c>
      <c r="H679" s="52" t="s">
        <v>38</v>
      </c>
      <c r="I679" s="53" t="s">
        <v>38</v>
      </c>
    </row>
    <row r="680" spans="1:9" ht="38.25">
      <c r="A680" s="176" t="s">
        <v>150</v>
      </c>
      <c r="B680" s="176" t="s">
        <v>146</v>
      </c>
      <c r="C680" s="176" t="s">
        <v>1041</v>
      </c>
      <c r="D680" s="177" t="s">
        <v>516</v>
      </c>
      <c r="E680" s="176" t="s">
        <v>160</v>
      </c>
      <c r="F680" s="176" t="s">
        <v>635</v>
      </c>
      <c r="G680" s="178">
        <f>SUM(H681:H684)</f>
        <v>817.40000000000009</v>
      </c>
      <c r="H680" s="178">
        <f>TRUNC(G680 * 1, 2)</f>
        <v>817.4</v>
      </c>
      <c r="I680" s="179"/>
    </row>
    <row r="681" spans="1:9" ht="12.75">
      <c r="A681" s="38" t="s">
        <v>824</v>
      </c>
      <c r="B681" s="38" t="s">
        <v>146</v>
      </c>
      <c r="C681" s="38" t="s">
        <v>151</v>
      </c>
      <c r="D681" s="40" t="s">
        <v>152</v>
      </c>
      <c r="E681" s="38" t="s">
        <v>22</v>
      </c>
      <c r="F681" s="38" t="s">
        <v>1043</v>
      </c>
      <c r="G681" s="42">
        <v>32.18</v>
      </c>
      <c r="H681" s="45">
        <f t="shared" ref="H681:H684" si="94">TRUNC(F681*G681,2)</f>
        <v>389.46</v>
      </c>
      <c r="I681" s="46" t="str">
        <f>IFERROR(IF(ROUND(G681, 2) &lt;&gt; ROUND(VLOOKUP("C"&amp;C681,C:G, 5, FALSE), 2), "VALOR AUXILIAR DIVERGENTE", "OK"), "NÃO ENCONTRADO")</f>
        <v>OK</v>
      </c>
    </row>
    <row r="682" spans="1:9" ht="12.75">
      <c r="A682" s="38" t="s">
        <v>19</v>
      </c>
      <c r="B682" s="38" t="s">
        <v>146</v>
      </c>
      <c r="C682" s="38" t="s">
        <v>774</v>
      </c>
      <c r="D682" s="40" t="s">
        <v>775</v>
      </c>
      <c r="E682" s="38" t="s">
        <v>137</v>
      </c>
      <c r="F682" s="38" t="s">
        <v>1044</v>
      </c>
      <c r="G682" s="42">
        <v>0.7</v>
      </c>
      <c r="H682" s="45">
        <f t="shared" si="94"/>
        <v>134.76</v>
      </c>
      <c r="I682" s="46"/>
    </row>
    <row r="683" spans="1:9" ht="12.75">
      <c r="A683" s="38" t="s">
        <v>19</v>
      </c>
      <c r="B683" s="38" t="s">
        <v>146</v>
      </c>
      <c r="C683" s="38" t="s">
        <v>970</v>
      </c>
      <c r="D683" s="40" t="s">
        <v>971</v>
      </c>
      <c r="E683" s="38" t="s">
        <v>137</v>
      </c>
      <c r="F683" s="38" t="s">
        <v>1045</v>
      </c>
      <c r="G683" s="42">
        <v>1.1000000000000001</v>
      </c>
      <c r="H683" s="45">
        <f t="shared" si="94"/>
        <v>188.23</v>
      </c>
      <c r="I683" s="46"/>
    </row>
    <row r="684" spans="1:9" ht="25.5">
      <c r="A684" s="38" t="s">
        <v>19</v>
      </c>
      <c r="B684" s="38" t="s">
        <v>146</v>
      </c>
      <c r="C684" s="38" t="s">
        <v>777</v>
      </c>
      <c r="D684" s="40" t="s">
        <v>778</v>
      </c>
      <c r="E684" s="38" t="s">
        <v>160</v>
      </c>
      <c r="F684" s="38" t="s">
        <v>1046</v>
      </c>
      <c r="G684" s="42">
        <v>92</v>
      </c>
      <c r="H684" s="45">
        <f t="shared" si="94"/>
        <v>104.95</v>
      </c>
      <c r="I684" s="46"/>
    </row>
    <row r="685" spans="1:9" ht="12.75">
      <c r="A685" s="49" t="s">
        <v>38</v>
      </c>
      <c r="B685" s="49" t="s">
        <v>38</v>
      </c>
      <c r="C685" s="49" t="s">
        <v>38</v>
      </c>
      <c r="D685" s="51" t="s">
        <v>38</v>
      </c>
      <c r="E685" s="49" t="s">
        <v>38</v>
      </c>
      <c r="F685" s="49" t="s">
        <v>38</v>
      </c>
      <c r="G685" s="52" t="s">
        <v>38</v>
      </c>
      <c r="H685" s="52" t="s">
        <v>38</v>
      </c>
      <c r="I685" s="53" t="s">
        <v>38</v>
      </c>
    </row>
    <row r="686" spans="1:9" ht="12.75">
      <c r="A686" s="176" t="s">
        <v>150</v>
      </c>
      <c r="B686" s="176" t="s">
        <v>146</v>
      </c>
      <c r="C686" s="176" t="s">
        <v>1047</v>
      </c>
      <c r="D686" s="177" t="s">
        <v>526</v>
      </c>
      <c r="E686" s="176" t="s">
        <v>22</v>
      </c>
      <c r="F686" s="176" t="s">
        <v>635</v>
      </c>
      <c r="G686" s="178">
        <f>SUM(H687:H694)</f>
        <v>38.83</v>
      </c>
      <c r="H686" s="178">
        <f>TRUNC(G686 * 1, 2)</f>
        <v>38.83</v>
      </c>
      <c r="I686" s="179"/>
    </row>
    <row r="687" spans="1:9" ht="25.5">
      <c r="A687" s="38" t="s">
        <v>824</v>
      </c>
      <c r="B687" s="38" t="s">
        <v>146</v>
      </c>
      <c r="C687" s="38" t="s">
        <v>1048</v>
      </c>
      <c r="D687" s="40" t="s">
        <v>1049</v>
      </c>
      <c r="E687" s="38" t="s">
        <v>22</v>
      </c>
      <c r="F687" s="38" t="s">
        <v>31</v>
      </c>
      <c r="G687" s="42">
        <v>0.4</v>
      </c>
      <c r="H687" s="45">
        <f t="shared" ref="H687:H694" si="95">TRUNC(F687*G687,2)</f>
        <v>0.4</v>
      </c>
      <c r="I687" s="46" t="str">
        <f>IFERROR(IF(ROUND(G687, 2) &lt;&gt; ROUND(VLOOKUP("C"&amp;C687,C:G, 5, FALSE), 2), "VALOR AUXILIAR DIVERGENTE", "OK"), "NÃO ENCONTRADO")</f>
        <v>OK</v>
      </c>
    </row>
    <row r="688" spans="1:9" ht="25.5">
      <c r="A688" s="38" t="s">
        <v>19</v>
      </c>
      <c r="B688" s="38" t="s">
        <v>146</v>
      </c>
      <c r="C688" s="38" t="s">
        <v>1050</v>
      </c>
      <c r="D688" s="40" t="s">
        <v>1051</v>
      </c>
      <c r="E688" s="38" t="s">
        <v>22</v>
      </c>
      <c r="F688" s="38" t="s">
        <v>31</v>
      </c>
      <c r="G688" s="42">
        <v>1.87</v>
      </c>
      <c r="H688" s="45">
        <f t="shared" si="95"/>
        <v>1.87</v>
      </c>
      <c r="I688" s="46"/>
    </row>
    <row r="689" spans="1:9" ht="25.5">
      <c r="A689" s="38" t="s">
        <v>19</v>
      </c>
      <c r="B689" s="38" t="s">
        <v>146</v>
      </c>
      <c r="C689" s="38" t="s">
        <v>1052</v>
      </c>
      <c r="D689" s="40" t="s">
        <v>1053</v>
      </c>
      <c r="E689" s="38" t="s">
        <v>22</v>
      </c>
      <c r="F689" s="38" t="s">
        <v>31</v>
      </c>
      <c r="G689" s="42">
        <v>2.08</v>
      </c>
      <c r="H689" s="45">
        <f t="shared" si="95"/>
        <v>2.08</v>
      </c>
      <c r="I689" s="46"/>
    </row>
    <row r="690" spans="1:9" ht="25.5">
      <c r="A690" s="38" t="s">
        <v>19</v>
      </c>
      <c r="B690" s="38" t="s">
        <v>146</v>
      </c>
      <c r="C690" s="38" t="s">
        <v>831</v>
      </c>
      <c r="D690" s="40" t="s">
        <v>832</v>
      </c>
      <c r="E690" s="38" t="s">
        <v>22</v>
      </c>
      <c r="F690" s="38" t="s">
        <v>31</v>
      </c>
      <c r="G690" s="42">
        <v>0.11</v>
      </c>
      <c r="H690" s="45">
        <f t="shared" si="95"/>
        <v>0.11</v>
      </c>
      <c r="I690" s="46"/>
    </row>
    <row r="691" spans="1:9" ht="25.5">
      <c r="A691" s="38" t="s">
        <v>19</v>
      </c>
      <c r="B691" s="38" t="s">
        <v>146</v>
      </c>
      <c r="C691" s="38" t="s">
        <v>833</v>
      </c>
      <c r="D691" s="40" t="s">
        <v>834</v>
      </c>
      <c r="E691" s="38" t="s">
        <v>22</v>
      </c>
      <c r="F691" s="38" t="s">
        <v>31</v>
      </c>
      <c r="G691" s="42">
        <v>1.43</v>
      </c>
      <c r="H691" s="45">
        <f t="shared" si="95"/>
        <v>1.43</v>
      </c>
      <c r="I691" s="46"/>
    </row>
    <row r="692" spans="1:9" ht="25.5">
      <c r="A692" s="38" t="s">
        <v>19</v>
      </c>
      <c r="B692" s="38" t="s">
        <v>146</v>
      </c>
      <c r="C692" s="38" t="s">
        <v>835</v>
      </c>
      <c r="D692" s="40" t="s">
        <v>836</v>
      </c>
      <c r="E692" s="38" t="s">
        <v>22</v>
      </c>
      <c r="F692" s="38" t="s">
        <v>31</v>
      </c>
      <c r="G692" s="42">
        <v>1.07</v>
      </c>
      <c r="H692" s="45">
        <f t="shared" si="95"/>
        <v>1.07</v>
      </c>
      <c r="I692" s="46"/>
    </row>
    <row r="693" spans="1:9" ht="25.5">
      <c r="A693" s="38" t="s">
        <v>19</v>
      </c>
      <c r="B693" s="38" t="s">
        <v>146</v>
      </c>
      <c r="C693" s="38" t="s">
        <v>837</v>
      </c>
      <c r="D693" s="40" t="s">
        <v>838</v>
      </c>
      <c r="E693" s="38" t="s">
        <v>22</v>
      </c>
      <c r="F693" s="38" t="s">
        <v>31</v>
      </c>
      <c r="G693" s="42">
        <v>4.4800000000000004</v>
      </c>
      <c r="H693" s="45">
        <f t="shared" si="95"/>
        <v>4.4800000000000004</v>
      </c>
      <c r="I693" s="46"/>
    </row>
    <row r="694" spans="1:9" ht="12.75">
      <c r="A694" s="38" t="s">
        <v>19</v>
      </c>
      <c r="B694" s="38" t="s">
        <v>146</v>
      </c>
      <c r="C694" s="38" t="s">
        <v>1054</v>
      </c>
      <c r="D694" s="40" t="s">
        <v>1055</v>
      </c>
      <c r="E694" s="38" t="s">
        <v>22</v>
      </c>
      <c r="F694" s="38" t="s">
        <v>31</v>
      </c>
      <c r="G694" s="42">
        <v>27.39</v>
      </c>
      <c r="H694" s="45">
        <f t="shared" si="95"/>
        <v>27.39</v>
      </c>
      <c r="I694" s="46"/>
    </row>
    <row r="695" spans="1:9" ht="12.75">
      <c r="A695" s="49" t="s">
        <v>38</v>
      </c>
      <c r="B695" s="49" t="s">
        <v>38</v>
      </c>
      <c r="C695" s="49" t="s">
        <v>38</v>
      </c>
      <c r="D695" s="51" t="s">
        <v>38</v>
      </c>
      <c r="E695" s="49" t="s">
        <v>38</v>
      </c>
      <c r="F695" s="49" t="s">
        <v>38</v>
      </c>
      <c r="G695" s="52" t="s">
        <v>38</v>
      </c>
      <c r="H695" s="52" t="s">
        <v>38</v>
      </c>
      <c r="I695" s="53" t="s">
        <v>38</v>
      </c>
    </row>
    <row r="696" spans="1:9" ht="12.75">
      <c r="A696" s="176" t="s">
        <v>150</v>
      </c>
      <c r="B696" s="176" t="s">
        <v>146</v>
      </c>
      <c r="C696" s="176" t="s">
        <v>1056</v>
      </c>
      <c r="D696" s="177" t="s">
        <v>592</v>
      </c>
      <c r="E696" s="176" t="s">
        <v>22</v>
      </c>
      <c r="F696" s="176" t="s">
        <v>635</v>
      </c>
      <c r="G696" s="178">
        <f>SUM(H697:H704)</f>
        <v>37.730000000000004</v>
      </c>
      <c r="H696" s="178">
        <f>TRUNC(G696 * 1, 2)</f>
        <v>37.729999999999997</v>
      </c>
      <c r="I696" s="179"/>
    </row>
    <row r="697" spans="1:9" ht="25.5">
      <c r="A697" s="38" t="s">
        <v>824</v>
      </c>
      <c r="B697" s="38" t="s">
        <v>146</v>
      </c>
      <c r="C697" s="38" t="s">
        <v>1058</v>
      </c>
      <c r="D697" s="40" t="s">
        <v>1059</v>
      </c>
      <c r="E697" s="38" t="s">
        <v>22</v>
      </c>
      <c r="F697" s="38" t="s">
        <v>31</v>
      </c>
      <c r="G697" s="42">
        <v>0.32</v>
      </c>
      <c r="H697" s="45">
        <f t="shared" ref="H697:H704" si="96">TRUNC(F697*G697,2)</f>
        <v>0.32</v>
      </c>
      <c r="I697" s="46" t="str">
        <f>IFERROR(IF(ROUND(G697, 2) &lt;&gt; ROUND(VLOOKUP("C"&amp;C697,C:G, 5, FALSE), 2), "VALOR AUXILIAR DIVERGENTE", "OK"), "NÃO ENCONTRADO")</f>
        <v>OK</v>
      </c>
    </row>
    <row r="698" spans="1:9" ht="25.5">
      <c r="A698" s="38" t="s">
        <v>19</v>
      </c>
      <c r="B698" s="38" t="s">
        <v>146</v>
      </c>
      <c r="C698" s="38" t="s">
        <v>844</v>
      </c>
      <c r="D698" s="40" t="s">
        <v>845</v>
      </c>
      <c r="E698" s="38" t="s">
        <v>22</v>
      </c>
      <c r="F698" s="38" t="s">
        <v>31</v>
      </c>
      <c r="G698" s="42">
        <v>1.47</v>
      </c>
      <c r="H698" s="45">
        <f t="shared" si="96"/>
        <v>1.47</v>
      </c>
      <c r="I698" s="46"/>
    </row>
    <row r="699" spans="1:9" ht="25.5">
      <c r="A699" s="38" t="s">
        <v>19</v>
      </c>
      <c r="B699" s="38" t="s">
        <v>146</v>
      </c>
      <c r="C699" s="38" t="s">
        <v>846</v>
      </c>
      <c r="D699" s="40" t="s">
        <v>847</v>
      </c>
      <c r="E699" s="38" t="s">
        <v>22</v>
      </c>
      <c r="F699" s="38" t="s">
        <v>31</v>
      </c>
      <c r="G699" s="42">
        <v>0.73</v>
      </c>
      <c r="H699" s="45">
        <f t="shared" si="96"/>
        <v>0.73</v>
      </c>
      <c r="I699" s="46"/>
    </row>
    <row r="700" spans="1:9" ht="25.5">
      <c r="A700" s="38" t="s">
        <v>19</v>
      </c>
      <c r="B700" s="38" t="s">
        <v>146</v>
      </c>
      <c r="C700" s="38" t="s">
        <v>831</v>
      </c>
      <c r="D700" s="40" t="s">
        <v>832</v>
      </c>
      <c r="E700" s="38" t="s">
        <v>22</v>
      </c>
      <c r="F700" s="38" t="s">
        <v>31</v>
      </c>
      <c r="G700" s="42">
        <v>0.11</v>
      </c>
      <c r="H700" s="45">
        <f t="shared" si="96"/>
        <v>0.11</v>
      </c>
      <c r="I700" s="46"/>
    </row>
    <row r="701" spans="1:9" ht="25.5">
      <c r="A701" s="38" t="s">
        <v>19</v>
      </c>
      <c r="B701" s="38" t="s">
        <v>146</v>
      </c>
      <c r="C701" s="38" t="s">
        <v>833</v>
      </c>
      <c r="D701" s="40" t="s">
        <v>834</v>
      </c>
      <c r="E701" s="38" t="s">
        <v>22</v>
      </c>
      <c r="F701" s="38" t="s">
        <v>31</v>
      </c>
      <c r="G701" s="42">
        <v>1.43</v>
      </c>
      <c r="H701" s="45">
        <f t="shared" si="96"/>
        <v>1.43</v>
      </c>
      <c r="I701" s="46"/>
    </row>
    <row r="702" spans="1:9" ht="25.5">
      <c r="A702" s="38" t="s">
        <v>19</v>
      </c>
      <c r="B702" s="38" t="s">
        <v>146</v>
      </c>
      <c r="C702" s="38" t="s">
        <v>835</v>
      </c>
      <c r="D702" s="40" t="s">
        <v>836</v>
      </c>
      <c r="E702" s="38" t="s">
        <v>22</v>
      </c>
      <c r="F702" s="38" t="s">
        <v>31</v>
      </c>
      <c r="G702" s="42">
        <v>1.07</v>
      </c>
      <c r="H702" s="45">
        <f t="shared" si="96"/>
        <v>1.07</v>
      </c>
      <c r="I702" s="46"/>
    </row>
    <row r="703" spans="1:9" ht="25.5">
      <c r="A703" s="38" t="s">
        <v>19</v>
      </c>
      <c r="B703" s="38" t="s">
        <v>146</v>
      </c>
      <c r="C703" s="38" t="s">
        <v>837</v>
      </c>
      <c r="D703" s="40" t="s">
        <v>838</v>
      </c>
      <c r="E703" s="38" t="s">
        <v>22</v>
      </c>
      <c r="F703" s="38" t="s">
        <v>31</v>
      </c>
      <c r="G703" s="42">
        <v>4.4800000000000004</v>
      </c>
      <c r="H703" s="45">
        <f t="shared" si="96"/>
        <v>4.4800000000000004</v>
      </c>
      <c r="I703" s="46"/>
    </row>
    <row r="704" spans="1:9" ht="12.75">
      <c r="A704" s="38" t="s">
        <v>19</v>
      </c>
      <c r="B704" s="38" t="s">
        <v>146</v>
      </c>
      <c r="C704" s="38" t="s">
        <v>1060</v>
      </c>
      <c r="D704" s="40" t="s">
        <v>1061</v>
      </c>
      <c r="E704" s="38" t="s">
        <v>22</v>
      </c>
      <c r="F704" s="38" t="s">
        <v>31</v>
      </c>
      <c r="G704" s="42">
        <v>28.12</v>
      </c>
      <c r="H704" s="45">
        <f t="shared" si="96"/>
        <v>28.12</v>
      </c>
      <c r="I704" s="46"/>
    </row>
    <row r="705" spans="1:9" ht="12.75">
      <c r="A705" s="49" t="s">
        <v>38</v>
      </c>
      <c r="B705" s="49" t="s">
        <v>38</v>
      </c>
      <c r="C705" s="49" t="s">
        <v>38</v>
      </c>
      <c r="D705" s="51" t="s">
        <v>38</v>
      </c>
      <c r="E705" s="49" t="s">
        <v>38</v>
      </c>
      <c r="F705" s="49" t="s">
        <v>38</v>
      </c>
      <c r="G705" s="52" t="s">
        <v>38</v>
      </c>
      <c r="H705" s="52" t="s">
        <v>38</v>
      </c>
      <c r="I705" s="53" t="s">
        <v>38</v>
      </c>
    </row>
    <row r="706" spans="1:9" ht="12.75">
      <c r="A706" s="176" t="s">
        <v>150</v>
      </c>
      <c r="B706" s="176" t="s">
        <v>146</v>
      </c>
      <c r="C706" s="176" t="s">
        <v>1062</v>
      </c>
      <c r="D706" s="177" t="s">
        <v>595</v>
      </c>
      <c r="E706" s="176" t="s">
        <v>22</v>
      </c>
      <c r="F706" s="176" t="s">
        <v>635</v>
      </c>
      <c r="G706" s="178">
        <f>SUM(H707:H714)</f>
        <v>34.64</v>
      </c>
      <c r="H706" s="178">
        <f>TRUNC(G706 * 1, 2)</f>
        <v>34.64</v>
      </c>
      <c r="I706" s="179"/>
    </row>
    <row r="707" spans="1:9" ht="25.5">
      <c r="A707" s="38" t="s">
        <v>824</v>
      </c>
      <c r="B707" s="38" t="s">
        <v>146</v>
      </c>
      <c r="C707" s="38" t="s">
        <v>1063</v>
      </c>
      <c r="D707" s="40" t="s">
        <v>1064</v>
      </c>
      <c r="E707" s="38" t="s">
        <v>22</v>
      </c>
      <c r="F707" s="38" t="s">
        <v>31</v>
      </c>
      <c r="G707" s="42">
        <v>0.28000000000000003</v>
      </c>
      <c r="H707" s="45">
        <f t="shared" ref="H707:H714" si="97">TRUNC(F707*G707,2)</f>
        <v>0.28000000000000003</v>
      </c>
      <c r="I707" s="46" t="str">
        <f>IFERROR(IF(ROUND(G707, 2) &lt;&gt; ROUND(VLOOKUP("C"&amp;C707,C:G, 5, FALSE), 2), "VALOR AUXILIAR DIVERGENTE", "OK"), "NÃO ENCONTRADO")</f>
        <v>OK</v>
      </c>
    </row>
    <row r="708" spans="1:9" ht="25.5">
      <c r="A708" s="38" t="s">
        <v>19</v>
      </c>
      <c r="B708" s="38" t="s">
        <v>146</v>
      </c>
      <c r="C708" s="38" t="s">
        <v>844</v>
      </c>
      <c r="D708" s="40" t="s">
        <v>845</v>
      </c>
      <c r="E708" s="38" t="s">
        <v>22</v>
      </c>
      <c r="F708" s="38" t="s">
        <v>31</v>
      </c>
      <c r="G708" s="42">
        <v>1.47</v>
      </c>
      <c r="H708" s="45">
        <f t="shared" si="97"/>
        <v>1.47</v>
      </c>
      <c r="I708" s="46"/>
    </row>
    <row r="709" spans="1:9" ht="25.5">
      <c r="A709" s="38" t="s">
        <v>19</v>
      </c>
      <c r="B709" s="38" t="s">
        <v>146</v>
      </c>
      <c r="C709" s="38" t="s">
        <v>846</v>
      </c>
      <c r="D709" s="40" t="s">
        <v>847</v>
      </c>
      <c r="E709" s="38" t="s">
        <v>22</v>
      </c>
      <c r="F709" s="38" t="s">
        <v>31</v>
      </c>
      <c r="G709" s="42">
        <v>0.73</v>
      </c>
      <c r="H709" s="45">
        <f t="shared" si="97"/>
        <v>0.73</v>
      </c>
      <c r="I709" s="46"/>
    </row>
    <row r="710" spans="1:9" ht="25.5">
      <c r="A710" s="38" t="s">
        <v>19</v>
      </c>
      <c r="B710" s="38" t="s">
        <v>146</v>
      </c>
      <c r="C710" s="38" t="s">
        <v>831</v>
      </c>
      <c r="D710" s="40" t="s">
        <v>832</v>
      </c>
      <c r="E710" s="38" t="s">
        <v>22</v>
      </c>
      <c r="F710" s="38" t="s">
        <v>31</v>
      </c>
      <c r="G710" s="42">
        <v>0.11</v>
      </c>
      <c r="H710" s="45">
        <f t="shared" si="97"/>
        <v>0.11</v>
      </c>
      <c r="I710" s="46"/>
    </row>
    <row r="711" spans="1:9" ht="25.5">
      <c r="A711" s="38" t="s">
        <v>19</v>
      </c>
      <c r="B711" s="38" t="s">
        <v>146</v>
      </c>
      <c r="C711" s="38" t="s">
        <v>833</v>
      </c>
      <c r="D711" s="40" t="s">
        <v>834</v>
      </c>
      <c r="E711" s="38" t="s">
        <v>22</v>
      </c>
      <c r="F711" s="38" t="s">
        <v>31</v>
      </c>
      <c r="G711" s="42">
        <v>1.43</v>
      </c>
      <c r="H711" s="45">
        <f t="shared" si="97"/>
        <v>1.43</v>
      </c>
      <c r="I711" s="46"/>
    </row>
    <row r="712" spans="1:9" ht="25.5">
      <c r="A712" s="38" t="s">
        <v>19</v>
      </c>
      <c r="B712" s="38" t="s">
        <v>146</v>
      </c>
      <c r="C712" s="38" t="s">
        <v>835</v>
      </c>
      <c r="D712" s="40" t="s">
        <v>836</v>
      </c>
      <c r="E712" s="38" t="s">
        <v>22</v>
      </c>
      <c r="F712" s="38" t="s">
        <v>31</v>
      </c>
      <c r="G712" s="42">
        <v>1.07</v>
      </c>
      <c r="H712" s="45">
        <f t="shared" si="97"/>
        <v>1.07</v>
      </c>
      <c r="I712" s="46"/>
    </row>
    <row r="713" spans="1:9" ht="25.5">
      <c r="A713" s="38" t="s">
        <v>19</v>
      </c>
      <c r="B713" s="38" t="s">
        <v>146</v>
      </c>
      <c r="C713" s="38" t="s">
        <v>837</v>
      </c>
      <c r="D713" s="40" t="s">
        <v>838</v>
      </c>
      <c r="E713" s="38" t="s">
        <v>22</v>
      </c>
      <c r="F713" s="38" t="s">
        <v>31</v>
      </c>
      <c r="G713" s="42">
        <v>4.4800000000000004</v>
      </c>
      <c r="H713" s="45">
        <f t="shared" si="97"/>
        <v>4.4800000000000004</v>
      </c>
      <c r="I713" s="46"/>
    </row>
    <row r="714" spans="1:9" ht="12.75">
      <c r="A714" s="38" t="s">
        <v>19</v>
      </c>
      <c r="B714" s="38" t="s">
        <v>146</v>
      </c>
      <c r="C714" s="38" t="s">
        <v>1065</v>
      </c>
      <c r="D714" s="40" t="s">
        <v>1066</v>
      </c>
      <c r="E714" s="38" t="s">
        <v>22</v>
      </c>
      <c r="F714" s="38" t="s">
        <v>31</v>
      </c>
      <c r="G714" s="42">
        <v>25.07</v>
      </c>
      <c r="H714" s="45">
        <f t="shared" si="97"/>
        <v>25.07</v>
      </c>
      <c r="I714" s="46"/>
    </row>
    <row r="715" spans="1:9" ht="12.75">
      <c r="A715" s="49" t="s">
        <v>38</v>
      </c>
      <c r="B715" s="49" t="s">
        <v>38</v>
      </c>
      <c r="C715" s="49" t="s">
        <v>38</v>
      </c>
      <c r="D715" s="51" t="s">
        <v>38</v>
      </c>
      <c r="E715" s="49" t="s">
        <v>38</v>
      </c>
      <c r="F715" s="49" t="s">
        <v>38</v>
      </c>
      <c r="G715" s="52" t="s">
        <v>38</v>
      </c>
      <c r="H715" s="52" t="s">
        <v>38</v>
      </c>
      <c r="I715" s="53" t="s">
        <v>38</v>
      </c>
    </row>
    <row r="716" spans="1:9" ht="25.5">
      <c r="A716" s="176" t="s">
        <v>150</v>
      </c>
      <c r="B716" s="176" t="s">
        <v>146</v>
      </c>
      <c r="C716" s="176" t="s">
        <v>1067</v>
      </c>
      <c r="D716" s="177" t="s">
        <v>747</v>
      </c>
      <c r="E716" s="176" t="s">
        <v>160</v>
      </c>
      <c r="F716" s="176" t="s">
        <v>635</v>
      </c>
      <c r="G716" s="178">
        <f>SUM(H717:H720)</f>
        <v>305.49</v>
      </c>
      <c r="H716" s="178">
        <f>TRUNC(G716 * 1, 2)</f>
        <v>305.49</v>
      </c>
      <c r="I716" s="179"/>
    </row>
    <row r="717" spans="1:9" ht="38.25">
      <c r="A717" s="38" t="s">
        <v>824</v>
      </c>
      <c r="B717" s="38" t="s">
        <v>146</v>
      </c>
      <c r="C717" s="38" t="s">
        <v>197</v>
      </c>
      <c r="D717" s="40" t="s">
        <v>198</v>
      </c>
      <c r="E717" s="38" t="s">
        <v>187</v>
      </c>
      <c r="F717" s="38" t="s">
        <v>1068</v>
      </c>
      <c r="G717" s="42">
        <v>48.42</v>
      </c>
      <c r="H717" s="45">
        <f t="shared" ref="H717:H720" si="98">TRUNC(F717*G717,2)</f>
        <v>6.53</v>
      </c>
      <c r="I717" s="46" t="str">
        <f>IFERROR(IF(ROUND(G717, 2) &lt;&gt; ROUND(VLOOKUP("C"&amp;C717,C:G, 5, FALSE), 2), "VALOR AUXILIAR DIVERGENTE", "OK"), "NÃO ENCONTRADO")</f>
        <v>OK</v>
      </c>
    </row>
    <row r="718" spans="1:9" ht="12.75">
      <c r="A718" s="38" t="s">
        <v>824</v>
      </c>
      <c r="B718" s="38" t="s">
        <v>146</v>
      </c>
      <c r="C718" s="38" t="s">
        <v>151</v>
      </c>
      <c r="D718" s="40" t="s">
        <v>152</v>
      </c>
      <c r="E718" s="38" t="s">
        <v>22</v>
      </c>
      <c r="F718" s="38" t="s">
        <v>1069</v>
      </c>
      <c r="G718" s="42">
        <v>32.18</v>
      </c>
      <c r="H718" s="45">
        <f t="shared" si="98"/>
        <v>112.76</v>
      </c>
      <c r="I718" s="46" t="str">
        <f>IFERROR(IF(ROUND(G718, 2) &lt;&gt; ROUND(VLOOKUP("C"&amp;C718,C:G, 5, FALSE), 2), "VALOR AUXILIAR DIVERGENTE", "OK"), "NÃO ENCONTRADO")</f>
        <v>OK</v>
      </c>
    </row>
    <row r="719" spans="1:9" ht="12.75">
      <c r="A719" s="38" t="s">
        <v>824</v>
      </c>
      <c r="B719" s="38" t="s">
        <v>146</v>
      </c>
      <c r="C719" s="38" t="s">
        <v>190</v>
      </c>
      <c r="D719" s="40" t="s">
        <v>191</v>
      </c>
      <c r="E719" s="38" t="s">
        <v>22</v>
      </c>
      <c r="F719" s="38" t="s">
        <v>1071</v>
      </c>
      <c r="G719" s="42">
        <v>37.26</v>
      </c>
      <c r="H719" s="45">
        <f t="shared" si="98"/>
        <v>75.59</v>
      </c>
      <c r="I719" s="46" t="str">
        <f>IFERROR(IF(ROUND(G719, 2) &lt;&gt; ROUND(VLOOKUP("C"&amp;C719,C:G, 5, FALSE), 2), "VALOR AUXILIAR DIVERGENTE", "OK"), "NÃO ENCONTRADO")</f>
        <v>OK</v>
      </c>
    </row>
    <row r="720" spans="1:9" ht="25.5">
      <c r="A720" s="38" t="s">
        <v>19</v>
      </c>
      <c r="B720" s="38" t="s">
        <v>146</v>
      </c>
      <c r="C720" s="38" t="s">
        <v>979</v>
      </c>
      <c r="D720" s="40" t="s">
        <v>980</v>
      </c>
      <c r="E720" s="38" t="s">
        <v>160</v>
      </c>
      <c r="F720" s="38" t="s">
        <v>109</v>
      </c>
      <c r="G720" s="42">
        <v>100.56</v>
      </c>
      <c r="H720" s="45">
        <f t="shared" si="98"/>
        <v>110.61</v>
      </c>
      <c r="I720" s="46"/>
    </row>
    <row r="721" spans="1:9" ht="12.75">
      <c r="A721" s="49" t="s">
        <v>38</v>
      </c>
      <c r="B721" s="49" t="s">
        <v>38</v>
      </c>
      <c r="C721" s="49" t="s">
        <v>38</v>
      </c>
      <c r="D721" s="51" t="s">
        <v>38</v>
      </c>
      <c r="E721" s="49" t="s">
        <v>38</v>
      </c>
      <c r="F721" s="49" t="s">
        <v>38</v>
      </c>
      <c r="G721" s="52" t="s">
        <v>38</v>
      </c>
      <c r="H721" s="52" t="s">
        <v>38</v>
      </c>
      <c r="I721" s="53" t="s">
        <v>38</v>
      </c>
    </row>
    <row r="722" spans="1:9" ht="25.5">
      <c r="A722" s="176" t="s">
        <v>150</v>
      </c>
      <c r="B722" s="176" t="s">
        <v>146</v>
      </c>
      <c r="C722" s="176" t="s">
        <v>1072</v>
      </c>
      <c r="D722" s="177" t="s">
        <v>749</v>
      </c>
      <c r="E722" s="176" t="s">
        <v>160</v>
      </c>
      <c r="F722" s="176" t="s">
        <v>635</v>
      </c>
      <c r="G722" s="178">
        <f>SUM(H723:H736)</f>
        <v>3646.1200000000003</v>
      </c>
      <c r="H722" s="178">
        <f>TRUNC(G722 * 1, 2)</f>
        <v>3646.12</v>
      </c>
      <c r="I722" s="179"/>
    </row>
    <row r="723" spans="1:9" ht="38.25">
      <c r="A723" s="38" t="s">
        <v>824</v>
      </c>
      <c r="B723" s="38" t="s">
        <v>146</v>
      </c>
      <c r="C723" s="38" t="s">
        <v>1077</v>
      </c>
      <c r="D723" s="40" t="s">
        <v>1078</v>
      </c>
      <c r="E723" s="38" t="s">
        <v>160</v>
      </c>
      <c r="F723" s="38" t="s">
        <v>580</v>
      </c>
      <c r="G723" s="42">
        <v>486.41</v>
      </c>
      <c r="H723" s="45">
        <f t="shared" ref="H723:H736" si="99">TRUNC(F723*G723,2)</f>
        <v>583.69000000000005</v>
      </c>
      <c r="I723" s="46" t="str">
        <f t="shared" ref="I723:I732" si="100">IFERROR(IF(ROUND(G723, 2) &lt;&gt; ROUND(VLOOKUP("C"&amp;C723,C:G, 5, FALSE), 2), "VALOR AUXILIAR DIVERGENTE", "OK"), "NÃO ENCONTRADO")</f>
        <v>OK</v>
      </c>
    </row>
    <row r="724" spans="1:9" ht="38.25">
      <c r="A724" s="38" t="s">
        <v>824</v>
      </c>
      <c r="B724" s="38" t="s">
        <v>146</v>
      </c>
      <c r="C724" s="38" t="s">
        <v>1079</v>
      </c>
      <c r="D724" s="40" t="s">
        <v>1080</v>
      </c>
      <c r="E724" s="38" t="s">
        <v>137</v>
      </c>
      <c r="F724" s="38" t="s">
        <v>1081</v>
      </c>
      <c r="G724" s="42">
        <v>16.38</v>
      </c>
      <c r="H724" s="45">
        <f t="shared" si="99"/>
        <v>456.98</v>
      </c>
      <c r="I724" s="46" t="str">
        <f t="shared" si="100"/>
        <v>OK</v>
      </c>
    </row>
    <row r="725" spans="1:9" ht="25.5">
      <c r="A725" s="38" t="s">
        <v>824</v>
      </c>
      <c r="B725" s="38" t="s">
        <v>146</v>
      </c>
      <c r="C725" s="38" t="s">
        <v>246</v>
      </c>
      <c r="D725" s="40" t="s">
        <v>247</v>
      </c>
      <c r="E725" s="38" t="s">
        <v>182</v>
      </c>
      <c r="F725" s="38" t="s">
        <v>1082</v>
      </c>
      <c r="G725" s="42">
        <v>40.090000000000003</v>
      </c>
      <c r="H725" s="45">
        <f t="shared" si="99"/>
        <v>28.23</v>
      </c>
      <c r="I725" s="46" t="str">
        <f t="shared" si="100"/>
        <v>OK</v>
      </c>
    </row>
    <row r="726" spans="1:9" ht="25.5">
      <c r="A726" s="38" t="s">
        <v>824</v>
      </c>
      <c r="B726" s="38" t="s">
        <v>146</v>
      </c>
      <c r="C726" s="38" t="s">
        <v>249</v>
      </c>
      <c r="D726" s="40" t="s">
        <v>250</v>
      </c>
      <c r="E726" s="38" t="s">
        <v>187</v>
      </c>
      <c r="F726" s="38" t="s">
        <v>1083</v>
      </c>
      <c r="G726" s="42">
        <v>41.33</v>
      </c>
      <c r="H726" s="45">
        <f t="shared" si="99"/>
        <v>20.149999999999999</v>
      </c>
      <c r="I726" s="46" t="str">
        <f t="shared" si="100"/>
        <v>OK</v>
      </c>
    </row>
    <row r="727" spans="1:9" ht="25.5">
      <c r="A727" s="38" t="s">
        <v>824</v>
      </c>
      <c r="B727" s="38" t="s">
        <v>146</v>
      </c>
      <c r="C727" s="38" t="s">
        <v>338</v>
      </c>
      <c r="D727" s="40" t="s">
        <v>339</v>
      </c>
      <c r="E727" s="38" t="s">
        <v>182</v>
      </c>
      <c r="F727" s="38" t="s">
        <v>1084</v>
      </c>
      <c r="G727" s="42">
        <v>0.6</v>
      </c>
      <c r="H727" s="45">
        <f t="shared" si="99"/>
        <v>10.85</v>
      </c>
      <c r="I727" s="46" t="str">
        <f t="shared" si="100"/>
        <v>OK</v>
      </c>
    </row>
    <row r="728" spans="1:9" ht="25.5">
      <c r="A728" s="38" t="s">
        <v>824</v>
      </c>
      <c r="B728" s="38" t="s">
        <v>146</v>
      </c>
      <c r="C728" s="38" t="s">
        <v>341</v>
      </c>
      <c r="D728" s="40" t="s">
        <v>342</v>
      </c>
      <c r="E728" s="38" t="s">
        <v>187</v>
      </c>
      <c r="F728" s="38" t="s">
        <v>1085</v>
      </c>
      <c r="G728" s="42">
        <v>1.43</v>
      </c>
      <c r="H728" s="45">
        <f t="shared" si="99"/>
        <v>9.48</v>
      </c>
      <c r="I728" s="46" t="str">
        <f t="shared" si="100"/>
        <v>OK</v>
      </c>
    </row>
    <row r="729" spans="1:9" ht="12.75">
      <c r="A729" s="38" t="s">
        <v>824</v>
      </c>
      <c r="B729" s="38" t="s">
        <v>146</v>
      </c>
      <c r="C729" s="38" t="s">
        <v>151</v>
      </c>
      <c r="D729" s="40" t="s">
        <v>152</v>
      </c>
      <c r="E729" s="38" t="s">
        <v>22</v>
      </c>
      <c r="F729" s="38" t="s">
        <v>1087</v>
      </c>
      <c r="G729" s="42">
        <v>32.18</v>
      </c>
      <c r="H729" s="45">
        <f t="shared" si="99"/>
        <v>1008.83</v>
      </c>
      <c r="I729" s="46" t="str">
        <f t="shared" si="100"/>
        <v>OK</v>
      </c>
    </row>
    <row r="730" spans="1:9" ht="12.75">
      <c r="A730" s="38" t="s">
        <v>824</v>
      </c>
      <c r="B730" s="38" t="s">
        <v>146</v>
      </c>
      <c r="C730" s="38" t="s">
        <v>190</v>
      </c>
      <c r="D730" s="40" t="s">
        <v>191</v>
      </c>
      <c r="E730" s="38" t="s">
        <v>22</v>
      </c>
      <c r="F730" s="38" t="s">
        <v>1087</v>
      </c>
      <c r="G730" s="42">
        <v>37.26</v>
      </c>
      <c r="H730" s="45">
        <f t="shared" si="99"/>
        <v>1168.0899999999999</v>
      </c>
      <c r="I730" s="46" t="str">
        <f t="shared" si="100"/>
        <v>OK</v>
      </c>
    </row>
    <row r="731" spans="1:9" ht="25.5">
      <c r="A731" s="38" t="s">
        <v>824</v>
      </c>
      <c r="B731" s="38" t="s">
        <v>146</v>
      </c>
      <c r="C731" s="38" t="s">
        <v>1088</v>
      </c>
      <c r="D731" s="40" t="s">
        <v>1089</v>
      </c>
      <c r="E731" s="38" t="s">
        <v>22</v>
      </c>
      <c r="F731" s="38" t="s">
        <v>1090</v>
      </c>
      <c r="G731" s="42">
        <v>36.619999999999997</v>
      </c>
      <c r="H731" s="45">
        <f t="shared" si="99"/>
        <v>218.25</v>
      </c>
      <c r="I731" s="46" t="str">
        <f t="shared" si="100"/>
        <v>OK</v>
      </c>
    </row>
    <row r="732" spans="1:9" ht="12.75">
      <c r="A732" s="38" t="s">
        <v>824</v>
      </c>
      <c r="B732" s="38" t="s">
        <v>146</v>
      </c>
      <c r="C732" s="38" t="s">
        <v>256</v>
      </c>
      <c r="D732" s="40" t="s">
        <v>257</v>
      </c>
      <c r="E732" s="38" t="s">
        <v>22</v>
      </c>
      <c r="F732" s="38" t="s">
        <v>1091</v>
      </c>
      <c r="G732" s="42">
        <v>34.270000000000003</v>
      </c>
      <c r="H732" s="45">
        <f t="shared" si="99"/>
        <v>40.840000000000003</v>
      </c>
      <c r="I732" s="46" t="str">
        <f t="shared" si="100"/>
        <v>OK</v>
      </c>
    </row>
    <row r="733" spans="1:9" ht="12.75">
      <c r="A733" s="38" t="s">
        <v>19</v>
      </c>
      <c r="B733" s="38" t="s">
        <v>146</v>
      </c>
      <c r="C733" s="38" t="s">
        <v>1092</v>
      </c>
      <c r="D733" s="40" t="s">
        <v>1093</v>
      </c>
      <c r="E733" s="38" t="s">
        <v>137</v>
      </c>
      <c r="F733" s="38" t="s">
        <v>1094</v>
      </c>
      <c r="G733" s="42">
        <v>13.8</v>
      </c>
      <c r="H733" s="45">
        <f t="shared" si="99"/>
        <v>6.02</v>
      </c>
      <c r="I733" s="46"/>
    </row>
    <row r="734" spans="1:9" ht="25.5">
      <c r="A734" s="38" t="s">
        <v>19</v>
      </c>
      <c r="B734" s="38" t="s">
        <v>146</v>
      </c>
      <c r="C734" s="38" t="s">
        <v>268</v>
      </c>
      <c r="D734" s="40" t="s">
        <v>269</v>
      </c>
      <c r="E734" s="38" t="s">
        <v>35</v>
      </c>
      <c r="F734" s="38" t="s">
        <v>1095</v>
      </c>
      <c r="G734" s="42">
        <v>2.67</v>
      </c>
      <c r="H734" s="45">
        <f t="shared" si="99"/>
        <v>15.02</v>
      </c>
      <c r="I734" s="46"/>
    </row>
    <row r="735" spans="1:9" ht="25.5">
      <c r="A735" s="38" t="s">
        <v>19</v>
      </c>
      <c r="B735" s="38" t="s">
        <v>146</v>
      </c>
      <c r="C735" s="38" t="s">
        <v>274</v>
      </c>
      <c r="D735" s="40" t="s">
        <v>275</v>
      </c>
      <c r="E735" s="38" t="s">
        <v>276</v>
      </c>
      <c r="F735" s="38" t="s">
        <v>1096</v>
      </c>
      <c r="G735" s="42">
        <v>6.66</v>
      </c>
      <c r="H735" s="45">
        <f t="shared" si="99"/>
        <v>0.55000000000000004</v>
      </c>
      <c r="I735" s="46"/>
    </row>
    <row r="736" spans="1:9" ht="38.25">
      <c r="A736" s="38" t="s">
        <v>19</v>
      </c>
      <c r="B736" s="38" t="s">
        <v>146</v>
      </c>
      <c r="C736" s="38" t="s">
        <v>988</v>
      </c>
      <c r="D736" s="40" t="s">
        <v>989</v>
      </c>
      <c r="E736" s="38" t="s">
        <v>13</v>
      </c>
      <c r="F736" s="38" t="s">
        <v>1097</v>
      </c>
      <c r="G736" s="42">
        <v>40.79</v>
      </c>
      <c r="H736" s="45">
        <f t="shared" si="99"/>
        <v>79.14</v>
      </c>
      <c r="I736" s="46"/>
    </row>
    <row r="737" spans="1:9" ht="12.75">
      <c r="A737" s="49" t="s">
        <v>38</v>
      </c>
      <c r="B737" s="49" t="s">
        <v>38</v>
      </c>
      <c r="C737" s="49" t="s">
        <v>38</v>
      </c>
      <c r="D737" s="51" t="s">
        <v>38</v>
      </c>
      <c r="E737" s="49" t="s">
        <v>38</v>
      </c>
      <c r="F737" s="49" t="s">
        <v>38</v>
      </c>
      <c r="G737" s="52" t="s">
        <v>38</v>
      </c>
      <c r="H737" s="52" t="s">
        <v>38</v>
      </c>
      <c r="I737" s="53" t="s">
        <v>38</v>
      </c>
    </row>
    <row r="738" spans="1:9" ht="38.25">
      <c r="A738" s="176" t="s">
        <v>150</v>
      </c>
      <c r="B738" s="176" t="s">
        <v>146</v>
      </c>
      <c r="C738" s="176" t="s">
        <v>1099</v>
      </c>
      <c r="D738" s="177" t="s">
        <v>762</v>
      </c>
      <c r="E738" s="176" t="s">
        <v>182</v>
      </c>
      <c r="F738" s="176" t="s">
        <v>635</v>
      </c>
      <c r="G738" s="178">
        <f>SUM(H739:H740)</f>
        <v>0.43</v>
      </c>
      <c r="H738" s="178">
        <f>TRUNC(G738 * 1, 2)</f>
        <v>0.43</v>
      </c>
      <c r="I738" s="179"/>
    </row>
    <row r="739" spans="1:9" ht="38.25">
      <c r="A739" s="38" t="s">
        <v>824</v>
      </c>
      <c r="B739" s="38" t="s">
        <v>146</v>
      </c>
      <c r="C739" s="38" t="s">
        <v>1101</v>
      </c>
      <c r="D739" s="40" t="s">
        <v>1102</v>
      </c>
      <c r="E739" s="38" t="s">
        <v>22</v>
      </c>
      <c r="F739" s="38" t="s">
        <v>31</v>
      </c>
      <c r="G739" s="42">
        <v>0.08</v>
      </c>
      <c r="H739" s="45">
        <f t="shared" ref="H739:H740" si="101">TRUNC(F739*G739,2)</f>
        <v>0.08</v>
      </c>
      <c r="I739" s="46" t="str">
        <f>IFERROR(IF(ROUND(G739, 2) &lt;&gt; ROUND(VLOOKUP("C"&amp;C739,C:G, 5, FALSE), 2), "VALOR AUXILIAR DIVERGENTE", "OK"), "NÃO ENCONTRADO")</f>
        <v>OK</v>
      </c>
    </row>
    <row r="740" spans="1:9" ht="38.25">
      <c r="A740" s="38" t="s">
        <v>824</v>
      </c>
      <c r="B740" s="38" t="s">
        <v>146</v>
      </c>
      <c r="C740" s="38" t="s">
        <v>1104</v>
      </c>
      <c r="D740" s="40" t="s">
        <v>1105</v>
      </c>
      <c r="E740" s="38" t="s">
        <v>22</v>
      </c>
      <c r="F740" s="38" t="s">
        <v>31</v>
      </c>
      <c r="G740" s="42">
        <v>0.35</v>
      </c>
      <c r="H740" s="45">
        <f t="shared" si="101"/>
        <v>0.35</v>
      </c>
      <c r="I740" s="46" t="str">
        <f>IFERROR(IF(ROUND(G740, 2) &lt;&gt; ROUND(VLOOKUP("C"&amp;C740,C:G, 5, FALSE), 2), "VALOR AUXILIAR DIVERGENTE", "OK"), "NÃO ENCONTRADO")</f>
        <v>OK</v>
      </c>
    </row>
    <row r="741" spans="1:9" ht="12.75">
      <c r="A741" s="49" t="s">
        <v>38</v>
      </c>
      <c r="B741" s="49" t="s">
        <v>38</v>
      </c>
      <c r="C741" s="49" t="s">
        <v>38</v>
      </c>
      <c r="D741" s="51" t="s">
        <v>38</v>
      </c>
      <c r="E741" s="49" t="s">
        <v>38</v>
      </c>
      <c r="F741" s="49" t="s">
        <v>38</v>
      </c>
      <c r="G741" s="52" t="s">
        <v>38</v>
      </c>
      <c r="H741" s="52" t="s">
        <v>38</v>
      </c>
      <c r="I741" s="53" t="s">
        <v>38</v>
      </c>
    </row>
    <row r="742" spans="1:9" ht="38.25">
      <c r="A742" s="176" t="s">
        <v>150</v>
      </c>
      <c r="B742" s="176" t="s">
        <v>146</v>
      </c>
      <c r="C742" s="176" t="s">
        <v>1106</v>
      </c>
      <c r="D742" s="177" t="s">
        <v>765</v>
      </c>
      <c r="E742" s="176" t="s">
        <v>187</v>
      </c>
      <c r="F742" s="176" t="s">
        <v>635</v>
      </c>
      <c r="G742" s="178">
        <f>SUM(H743:H746)</f>
        <v>1.9000000000000004</v>
      </c>
      <c r="H742" s="178">
        <f>TRUNC(G742 * 1, 2)</f>
        <v>1.9</v>
      </c>
      <c r="I742" s="179"/>
    </row>
    <row r="743" spans="1:9" ht="38.25">
      <c r="A743" s="38" t="s">
        <v>824</v>
      </c>
      <c r="B743" s="38" t="s">
        <v>146</v>
      </c>
      <c r="C743" s="38" t="s">
        <v>1107</v>
      </c>
      <c r="D743" s="40" t="s">
        <v>1108</v>
      </c>
      <c r="E743" s="38" t="s">
        <v>22</v>
      </c>
      <c r="F743" s="38" t="s">
        <v>31</v>
      </c>
      <c r="G743" s="42">
        <v>1.08</v>
      </c>
      <c r="H743" s="45">
        <f t="shared" ref="H743:H746" si="102">TRUNC(F743*G743,2)</f>
        <v>1.08</v>
      </c>
      <c r="I743" s="46" t="str">
        <f>IFERROR(IF(ROUND(G743, 2) &lt;&gt; ROUND(VLOOKUP("C"&amp;C743,C:G, 5, FALSE), 2), "VALOR AUXILIAR DIVERGENTE", "OK"), "NÃO ENCONTRADO")</f>
        <v>OK</v>
      </c>
    </row>
    <row r="744" spans="1:9" ht="38.25">
      <c r="A744" s="38" t="s">
        <v>824</v>
      </c>
      <c r="B744" s="38" t="s">
        <v>146</v>
      </c>
      <c r="C744" s="38" t="s">
        <v>1109</v>
      </c>
      <c r="D744" s="40" t="s">
        <v>1110</v>
      </c>
      <c r="E744" s="38" t="s">
        <v>22</v>
      </c>
      <c r="F744" s="38" t="s">
        <v>31</v>
      </c>
      <c r="G744" s="42">
        <v>0.39</v>
      </c>
      <c r="H744" s="45">
        <f t="shared" si="102"/>
        <v>0.39</v>
      </c>
      <c r="I744" s="46" t="str">
        <f>IFERROR(IF(ROUND(G744, 2) &lt;&gt; ROUND(VLOOKUP("C"&amp;C744,C:G, 5, FALSE), 2), "VALOR AUXILIAR DIVERGENTE", "OK"), "NÃO ENCONTRADO")</f>
        <v>OK</v>
      </c>
    </row>
    <row r="745" spans="1:9" ht="38.25">
      <c r="A745" s="38" t="s">
        <v>824</v>
      </c>
      <c r="B745" s="38" t="s">
        <v>146</v>
      </c>
      <c r="C745" s="38" t="s">
        <v>1101</v>
      </c>
      <c r="D745" s="40" t="s">
        <v>1102</v>
      </c>
      <c r="E745" s="38" t="s">
        <v>22</v>
      </c>
      <c r="F745" s="38" t="s">
        <v>31</v>
      </c>
      <c r="G745" s="42">
        <v>0.08</v>
      </c>
      <c r="H745" s="45">
        <f t="shared" si="102"/>
        <v>0.08</v>
      </c>
      <c r="I745" s="46" t="str">
        <f>IFERROR(IF(ROUND(G745, 2) &lt;&gt; ROUND(VLOOKUP("C"&amp;C745,C:G, 5, FALSE), 2), "VALOR AUXILIAR DIVERGENTE", "OK"), "NÃO ENCONTRADO")</f>
        <v>OK</v>
      </c>
    </row>
    <row r="746" spans="1:9" ht="38.25">
      <c r="A746" s="38" t="s">
        <v>824</v>
      </c>
      <c r="B746" s="38" t="s">
        <v>146</v>
      </c>
      <c r="C746" s="38" t="s">
        <v>1104</v>
      </c>
      <c r="D746" s="40" t="s">
        <v>1105</v>
      </c>
      <c r="E746" s="38" t="s">
        <v>22</v>
      </c>
      <c r="F746" s="38" t="s">
        <v>31</v>
      </c>
      <c r="G746" s="42">
        <v>0.35</v>
      </c>
      <c r="H746" s="45">
        <f t="shared" si="102"/>
        <v>0.35</v>
      </c>
      <c r="I746" s="46" t="str">
        <f>IFERROR(IF(ROUND(G746, 2) &lt;&gt; ROUND(VLOOKUP("C"&amp;C746,C:G, 5, FALSE), 2), "VALOR AUXILIAR DIVERGENTE", "OK"), "NÃO ENCONTRADO")</f>
        <v>OK</v>
      </c>
    </row>
    <row r="747" spans="1:9" ht="12.75">
      <c r="A747" s="49" t="s">
        <v>38</v>
      </c>
      <c r="B747" s="49" t="s">
        <v>38</v>
      </c>
      <c r="C747" s="49" t="s">
        <v>38</v>
      </c>
      <c r="D747" s="51" t="s">
        <v>38</v>
      </c>
      <c r="E747" s="49" t="s">
        <v>38</v>
      </c>
      <c r="F747" s="49" t="s">
        <v>38</v>
      </c>
      <c r="G747" s="52" t="s">
        <v>38</v>
      </c>
      <c r="H747" s="52" t="s">
        <v>38</v>
      </c>
      <c r="I747" s="53" t="s">
        <v>38</v>
      </c>
    </row>
    <row r="748" spans="1:9" ht="25.5">
      <c r="A748" s="176" t="s">
        <v>150</v>
      </c>
      <c r="B748" s="176" t="s">
        <v>146</v>
      </c>
      <c r="C748" s="176" t="s">
        <v>1111</v>
      </c>
      <c r="D748" s="177" t="s">
        <v>768</v>
      </c>
      <c r="E748" s="176" t="s">
        <v>22</v>
      </c>
      <c r="F748" s="176" t="s">
        <v>635</v>
      </c>
      <c r="G748" s="178">
        <f>SUM(H749:H756)</f>
        <v>34.950000000000003</v>
      </c>
      <c r="H748" s="178">
        <f>TRUNC(G748 * 1, 2)</f>
        <v>34.950000000000003</v>
      </c>
      <c r="I748" s="179"/>
    </row>
    <row r="749" spans="1:9" ht="38.25">
      <c r="A749" s="38" t="s">
        <v>824</v>
      </c>
      <c r="B749" s="38" t="s">
        <v>146</v>
      </c>
      <c r="C749" s="38" t="s">
        <v>1112</v>
      </c>
      <c r="D749" s="40" t="s">
        <v>1113</v>
      </c>
      <c r="E749" s="38" t="s">
        <v>22</v>
      </c>
      <c r="F749" s="38" t="s">
        <v>31</v>
      </c>
      <c r="G749" s="42">
        <v>0.22</v>
      </c>
      <c r="H749" s="45">
        <f t="shared" ref="H749:H756" si="103">TRUNC(F749*G749,2)</f>
        <v>0.22</v>
      </c>
      <c r="I749" s="46" t="str">
        <f>IFERROR(IF(ROUND(G749, 2) &lt;&gt; ROUND(VLOOKUP("C"&amp;C749,C:G, 5, FALSE), 2), "VALOR AUXILIAR DIVERGENTE", "OK"), "NÃO ENCONTRADO")</f>
        <v>OK</v>
      </c>
    </row>
    <row r="750" spans="1:9" ht="25.5">
      <c r="A750" s="38" t="s">
        <v>19</v>
      </c>
      <c r="B750" s="38" t="s">
        <v>146</v>
      </c>
      <c r="C750" s="38" t="s">
        <v>1114</v>
      </c>
      <c r="D750" s="40" t="s">
        <v>1115</v>
      </c>
      <c r="E750" s="38" t="s">
        <v>22</v>
      </c>
      <c r="F750" s="38" t="s">
        <v>31</v>
      </c>
      <c r="G750" s="42">
        <v>0.92</v>
      </c>
      <c r="H750" s="45">
        <f t="shared" si="103"/>
        <v>0.92</v>
      </c>
      <c r="I750" s="46"/>
    </row>
    <row r="751" spans="1:9" ht="25.5">
      <c r="A751" s="38" t="s">
        <v>19</v>
      </c>
      <c r="B751" s="38" t="s">
        <v>146</v>
      </c>
      <c r="C751" s="38" t="s">
        <v>1116</v>
      </c>
      <c r="D751" s="40" t="s">
        <v>1117</v>
      </c>
      <c r="E751" s="38" t="s">
        <v>22</v>
      </c>
      <c r="F751" s="38" t="s">
        <v>31</v>
      </c>
      <c r="G751" s="42">
        <v>0.02</v>
      </c>
      <c r="H751" s="45">
        <f t="shared" si="103"/>
        <v>0.02</v>
      </c>
      <c r="I751" s="46"/>
    </row>
    <row r="752" spans="1:9" ht="25.5">
      <c r="A752" s="38" t="s">
        <v>19</v>
      </c>
      <c r="B752" s="38" t="s">
        <v>146</v>
      </c>
      <c r="C752" s="38" t="s">
        <v>1118</v>
      </c>
      <c r="D752" s="40" t="s">
        <v>1119</v>
      </c>
      <c r="E752" s="38" t="s">
        <v>22</v>
      </c>
      <c r="F752" s="38" t="s">
        <v>31</v>
      </c>
      <c r="G752" s="42">
        <v>26.7</v>
      </c>
      <c r="H752" s="45">
        <f t="shared" si="103"/>
        <v>26.7</v>
      </c>
      <c r="I752" s="46"/>
    </row>
    <row r="753" spans="1:9" ht="25.5">
      <c r="A753" s="38" t="s">
        <v>19</v>
      </c>
      <c r="B753" s="38" t="s">
        <v>146</v>
      </c>
      <c r="C753" s="38" t="s">
        <v>831</v>
      </c>
      <c r="D753" s="40" t="s">
        <v>832</v>
      </c>
      <c r="E753" s="38" t="s">
        <v>22</v>
      </c>
      <c r="F753" s="38" t="s">
        <v>31</v>
      </c>
      <c r="G753" s="42">
        <v>0.11</v>
      </c>
      <c r="H753" s="45">
        <f t="shared" si="103"/>
        <v>0.11</v>
      </c>
      <c r="I753" s="46"/>
    </row>
    <row r="754" spans="1:9" ht="25.5">
      <c r="A754" s="38" t="s">
        <v>19</v>
      </c>
      <c r="B754" s="38" t="s">
        <v>146</v>
      </c>
      <c r="C754" s="38" t="s">
        <v>833</v>
      </c>
      <c r="D754" s="40" t="s">
        <v>834</v>
      </c>
      <c r="E754" s="38" t="s">
        <v>22</v>
      </c>
      <c r="F754" s="38" t="s">
        <v>31</v>
      </c>
      <c r="G754" s="42">
        <v>1.43</v>
      </c>
      <c r="H754" s="45">
        <f t="shared" si="103"/>
        <v>1.43</v>
      </c>
      <c r="I754" s="46"/>
    </row>
    <row r="755" spans="1:9" ht="25.5">
      <c r="A755" s="38" t="s">
        <v>19</v>
      </c>
      <c r="B755" s="38" t="s">
        <v>146</v>
      </c>
      <c r="C755" s="38" t="s">
        <v>835</v>
      </c>
      <c r="D755" s="40" t="s">
        <v>836</v>
      </c>
      <c r="E755" s="38" t="s">
        <v>22</v>
      </c>
      <c r="F755" s="38" t="s">
        <v>31</v>
      </c>
      <c r="G755" s="42">
        <v>1.07</v>
      </c>
      <c r="H755" s="45">
        <f t="shared" si="103"/>
        <v>1.07</v>
      </c>
      <c r="I755" s="46"/>
    </row>
    <row r="756" spans="1:9" ht="25.5">
      <c r="A756" s="38" t="s">
        <v>19</v>
      </c>
      <c r="B756" s="38" t="s">
        <v>146</v>
      </c>
      <c r="C756" s="38" t="s">
        <v>837</v>
      </c>
      <c r="D756" s="40" t="s">
        <v>838</v>
      </c>
      <c r="E756" s="38" t="s">
        <v>22</v>
      </c>
      <c r="F756" s="38" t="s">
        <v>31</v>
      </c>
      <c r="G756" s="42">
        <v>4.4800000000000004</v>
      </c>
      <c r="H756" s="45">
        <f t="shared" si="103"/>
        <v>4.4800000000000004</v>
      </c>
      <c r="I756" s="46"/>
    </row>
    <row r="757" spans="1:9" ht="12.75">
      <c r="A757" s="49" t="s">
        <v>38</v>
      </c>
      <c r="B757" s="49" t="s">
        <v>38</v>
      </c>
      <c r="C757" s="49" t="s">
        <v>38</v>
      </c>
      <c r="D757" s="51" t="s">
        <v>38</v>
      </c>
      <c r="E757" s="49" t="s">
        <v>38</v>
      </c>
      <c r="F757" s="49" t="s">
        <v>38</v>
      </c>
      <c r="G757" s="52" t="s">
        <v>38</v>
      </c>
      <c r="H757" s="52" t="s">
        <v>38</v>
      </c>
      <c r="I757" s="53" t="s">
        <v>38</v>
      </c>
    </row>
    <row r="758" spans="1:9" ht="12.75">
      <c r="A758" s="176" t="s">
        <v>150</v>
      </c>
      <c r="B758" s="176" t="s">
        <v>146</v>
      </c>
      <c r="C758" s="176" t="s">
        <v>1120</v>
      </c>
      <c r="D758" s="177" t="s">
        <v>792</v>
      </c>
      <c r="E758" s="176" t="s">
        <v>22</v>
      </c>
      <c r="F758" s="176" t="s">
        <v>635</v>
      </c>
      <c r="G758" s="178">
        <f>SUM(H759:H766)</f>
        <v>45.129999999999995</v>
      </c>
      <c r="H758" s="178">
        <f>TRUNC(G758 * 1, 2)</f>
        <v>45.13</v>
      </c>
      <c r="I758" s="179"/>
    </row>
    <row r="759" spans="1:9" ht="25.5">
      <c r="A759" s="38" t="s">
        <v>824</v>
      </c>
      <c r="B759" s="38" t="s">
        <v>146</v>
      </c>
      <c r="C759" s="38" t="s">
        <v>1121</v>
      </c>
      <c r="D759" s="40" t="s">
        <v>1122</v>
      </c>
      <c r="E759" s="38" t="s">
        <v>22</v>
      </c>
      <c r="F759" s="38" t="s">
        <v>31</v>
      </c>
      <c r="G759" s="42">
        <v>1.28</v>
      </c>
      <c r="H759" s="45">
        <f t="shared" ref="H759:H766" si="104">TRUNC(F759*G759,2)</f>
        <v>1.28</v>
      </c>
      <c r="I759" s="46" t="str">
        <f>IFERROR(IF(ROUND(G759, 2) &lt;&gt; ROUND(VLOOKUP("C"&amp;C759,C:G, 5, FALSE), 2), "VALOR AUXILIAR DIVERGENTE", "OK"), "NÃO ENCONTRADO")</f>
        <v>OK</v>
      </c>
    </row>
    <row r="760" spans="1:9" ht="25.5">
      <c r="A760" s="38" t="s">
        <v>19</v>
      </c>
      <c r="B760" s="38" t="s">
        <v>146</v>
      </c>
      <c r="C760" s="38" t="s">
        <v>1123</v>
      </c>
      <c r="D760" s="40" t="s">
        <v>1124</v>
      </c>
      <c r="E760" s="38" t="s">
        <v>22</v>
      </c>
      <c r="F760" s="38" t="s">
        <v>31</v>
      </c>
      <c r="G760" s="42">
        <v>1.38</v>
      </c>
      <c r="H760" s="45">
        <f t="shared" si="104"/>
        <v>1.38</v>
      </c>
      <c r="I760" s="46"/>
    </row>
    <row r="761" spans="1:9" ht="25.5">
      <c r="A761" s="38" t="s">
        <v>19</v>
      </c>
      <c r="B761" s="38" t="s">
        <v>146</v>
      </c>
      <c r="C761" s="38" t="s">
        <v>1125</v>
      </c>
      <c r="D761" s="40" t="s">
        <v>1126</v>
      </c>
      <c r="E761" s="38" t="s">
        <v>22</v>
      </c>
      <c r="F761" s="38" t="s">
        <v>31</v>
      </c>
      <c r="G761" s="42">
        <v>0.83</v>
      </c>
      <c r="H761" s="45">
        <f t="shared" si="104"/>
        <v>0.83</v>
      </c>
      <c r="I761" s="46"/>
    </row>
    <row r="762" spans="1:9" ht="25.5">
      <c r="A762" s="38" t="s">
        <v>19</v>
      </c>
      <c r="B762" s="38" t="s">
        <v>146</v>
      </c>
      <c r="C762" s="38" t="s">
        <v>831</v>
      </c>
      <c r="D762" s="40" t="s">
        <v>832</v>
      </c>
      <c r="E762" s="38" t="s">
        <v>22</v>
      </c>
      <c r="F762" s="38" t="s">
        <v>31</v>
      </c>
      <c r="G762" s="42">
        <v>0.11</v>
      </c>
      <c r="H762" s="45">
        <f t="shared" si="104"/>
        <v>0.11</v>
      </c>
      <c r="I762" s="46"/>
    </row>
    <row r="763" spans="1:9" ht="25.5">
      <c r="A763" s="38" t="s">
        <v>19</v>
      </c>
      <c r="B763" s="38" t="s">
        <v>146</v>
      </c>
      <c r="C763" s="38" t="s">
        <v>833</v>
      </c>
      <c r="D763" s="40" t="s">
        <v>834</v>
      </c>
      <c r="E763" s="38" t="s">
        <v>22</v>
      </c>
      <c r="F763" s="38" t="s">
        <v>31</v>
      </c>
      <c r="G763" s="42">
        <v>1.43</v>
      </c>
      <c r="H763" s="45">
        <f t="shared" si="104"/>
        <v>1.43</v>
      </c>
      <c r="I763" s="46"/>
    </row>
    <row r="764" spans="1:9" ht="25.5">
      <c r="A764" s="38" t="s">
        <v>19</v>
      </c>
      <c r="B764" s="38" t="s">
        <v>146</v>
      </c>
      <c r="C764" s="38" t="s">
        <v>835</v>
      </c>
      <c r="D764" s="40" t="s">
        <v>836</v>
      </c>
      <c r="E764" s="38" t="s">
        <v>22</v>
      </c>
      <c r="F764" s="38" t="s">
        <v>31</v>
      </c>
      <c r="G764" s="42">
        <v>1.07</v>
      </c>
      <c r="H764" s="45">
        <f t="shared" si="104"/>
        <v>1.07</v>
      </c>
      <c r="I764" s="46"/>
    </row>
    <row r="765" spans="1:9" ht="25.5">
      <c r="A765" s="38" t="s">
        <v>19</v>
      </c>
      <c r="B765" s="38" t="s">
        <v>146</v>
      </c>
      <c r="C765" s="38" t="s">
        <v>837</v>
      </c>
      <c r="D765" s="40" t="s">
        <v>838</v>
      </c>
      <c r="E765" s="38" t="s">
        <v>22</v>
      </c>
      <c r="F765" s="38" t="s">
        <v>31</v>
      </c>
      <c r="G765" s="42">
        <v>4.4800000000000004</v>
      </c>
      <c r="H765" s="45">
        <f t="shared" si="104"/>
        <v>4.4800000000000004</v>
      </c>
      <c r="I765" s="46"/>
    </row>
    <row r="766" spans="1:9" ht="12.75">
      <c r="A766" s="38" t="s">
        <v>19</v>
      </c>
      <c r="B766" s="38" t="s">
        <v>146</v>
      </c>
      <c r="C766" s="38" t="s">
        <v>1129</v>
      </c>
      <c r="D766" s="40" t="s">
        <v>1130</v>
      </c>
      <c r="E766" s="38" t="s">
        <v>22</v>
      </c>
      <c r="F766" s="38" t="s">
        <v>31</v>
      </c>
      <c r="G766" s="42">
        <v>34.549999999999997</v>
      </c>
      <c r="H766" s="45">
        <f t="shared" si="104"/>
        <v>34.549999999999997</v>
      </c>
      <c r="I766" s="46"/>
    </row>
    <row r="767" spans="1:9" ht="12.75">
      <c r="A767" s="49" t="s">
        <v>38</v>
      </c>
      <c r="B767" s="49" t="s">
        <v>38</v>
      </c>
      <c r="C767" s="49" t="s">
        <v>38</v>
      </c>
      <c r="D767" s="51" t="s">
        <v>38</v>
      </c>
      <c r="E767" s="49" t="s">
        <v>38</v>
      </c>
      <c r="F767" s="49" t="s">
        <v>38</v>
      </c>
      <c r="G767" s="52" t="s">
        <v>38</v>
      </c>
      <c r="H767" s="52" t="s">
        <v>38</v>
      </c>
      <c r="I767" s="53" t="s">
        <v>38</v>
      </c>
    </row>
    <row r="768" spans="1:9" ht="12.75">
      <c r="A768" s="176" t="s">
        <v>150</v>
      </c>
      <c r="B768" s="176" t="s">
        <v>146</v>
      </c>
      <c r="C768" s="176" t="s">
        <v>1131</v>
      </c>
      <c r="D768" s="177" t="s">
        <v>796</v>
      </c>
      <c r="E768" s="176" t="s">
        <v>22</v>
      </c>
      <c r="F768" s="176" t="s">
        <v>635</v>
      </c>
      <c r="G768" s="178">
        <f>SUM(H769:H776)</f>
        <v>35.299999999999997</v>
      </c>
      <c r="H768" s="178">
        <f>TRUNC(G768 * 1, 2)</f>
        <v>35.299999999999997</v>
      </c>
      <c r="I768" s="179"/>
    </row>
    <row r="769" spans="1:9" ht="25.5">
      <c r="A769" s="38" t="s">
        <v>824</v>
      </c>
      <c r="B769" s="38" t="s">
        <v>146</v>
      </c>
      <c r="C769" s="38" t="s">
        <v>1132</v>
      </c>
      <c r="D769" s="40" t="s">
        <v>1133</v>
      </c>
      <c r="E769" s="38" t="s">
        <v>22</v>
      </c>
      <c r="F769" s="38" t="s">
        <v>31</v>
      </c>
      <c r="G769" s="42">
        <v>0.93</v>
      </c>
      <c r="H769" s="45">
        <f t="shared" ref="H769:H776" si="105">TRUNC(F769*G769,2)</f>
        <v>0.93</v>
      </c>
      <c r="I769" s="46" t="str">
        <f>IFERROR(IF(ROUND(G769, 2) &lt;&gt; ROUND(VLOOKUP("C"&amp;C769,C:G, 5, FALSE), 2), "VALOR AUXILIAR DIVERGENTE", "OK"), "NÃO ENCONTRADO")</f>
        <v>OK</v>
      </c>
    </row>
    <row r="770" spans="1:9" ht="25.5">
      <c r="A770" s="38" t="s">
        <v>19</v>
      </c>
      <c r="B770" s="38" t="s">
        <v>146</v>
      </c>
      <c r="C770" s="38" t="s">
        <v>1123</v>
      </c>
      <c r="D770" s="40" t="s">
        <v>1124</v>
      </c>
      <c r="E770" s="38" t="s">
        <v>22</v>
      </c>
      <c r="F770" s="38" t="s">
        <v>31</v>
      </c>
      <c r="G770" s="42">
        <v>1.38</v>
      </c>
      <c r="H770" s="45">
        <f t="shared" si="105"/>
        <v>1.38</v>
      </c>
      <c r="I770" s="46"/>
    </row>
    <row r="771" spans="1:9" ht="25.5">
      <c r="A771" s="38" t="s">
        <v>19</v>
      </c>
      <c r="B771" s="38" t="s">
        <v>146</v>
      </c>
      <c r="C771" s="38" t="s">
        <v>1125</v>
      </c>
      <c r="D771" s="40" t="s">
        <v>1126</v>
      </c>
      <c r="E771" s="38" t="s">
        <v>22</v>
      </c>
      <c r="F771" s="38" t="s">
        <v>31</v>
      </c>
      <c r="G771" s="42">
        <v>0.83</v>
      </c>
      <c r="H771" s="45">
        <f t="shared" si="105"/>
        <v>0.83</v>
      </c>
      <c r="I771" s="46"/>
    </row>
    <row r="772" spans="1:9" ht="25.5">
      <c r="A772" s="38" t="s">
        <v>19</v>
      </c>
      <c r="B772" s="38" t="s">
        <v>146</v>
      </c>
      <c r="C772" s="38" t="s">
        <v>831</v>
      </c>
      <c r="D772" s="40" t="s">
        <v>832</v>
      </c>
      <c r="E772" s="38" t="s">
        <v>22</v>
      </c>
      <c r="F772" s="38" t="s">
        <v>31</v>
      </c>
      <c r="G772" s="42">
        <v>0.11</v>
      </c>
      <c r="H772" s="45">
        <f t="shared" si="105"/>
        <v>0.11</v>
      </c>
      <c r="I772" s="46"/>
    </row>
    <row r="773" spans="1:9" ht="25.5">
      <c r="A773" s="38" t="s">
        <v>19</v>
      </c>
      <c r="B773" s="38" t="s">
        <v>146</v>
      </c>
      <c r="C773" s="38" t="s">
        <v>833</v>
      </c>
      <c r="D773" s="40" t="s">
        <v>834</v>
      </c>
      <c r="E773" s="38" t="s">
        <v>22</v>
      </c>
      <c r="F773" s="38" t="s">
        <v>31</v>
      </c>
      <c r="G773" s="42">
        <v>1.43</v>
      </c>
      <c r="H773" s="45">
        <f t="shared" si="105"/>
        <v>1.43</v>
      </c>
      <c r="I773" s="46"/>
    </row>
    <row r="774" spans="1:9" ht="25.5">
      <c r="A774" s="38" t="s">
        <v>19</v>
      </c>
      <c r="B774" s="38" t="s">
        <v>146</v>
      </c>
      <c r="C774" s="38" t="s">
        <v>835</v>
      </c>
      <c r="D774" s="40" t="s">
        <v>836</v>
      </c>
      <c r="E774" s="38" t="s">
        <v>22</v>
      </c>
      <c r="F774" s="38" t="s">
        <v>31</v>
      </c>
      <c r="G774" s="42">
        <v>1.07</v>
      </c>
      <c r="H774" s="45">
        <f t="shared" si="105"/>
        <v>1.07</v>
      </c>
      <c r="I774" s="46"/>
    </row>
    <row r="775" spans="1:9" ht="25.5">
      <c r="A775" s="38" t="s">
        <v>19</v>
      </c>
      <c r="B775" s="38" t="s">
        <v>146</v>
      </c>
      <c r="C775" s="38" t="s">
        <v>837</v>
      </c>
      <c r="D775" s="40" t="s">
        <v>838</v>
      </c>
      <c r="E775" s="38" t="s">
        <v>22</v>
      </c>
      <c r="F775" s="38" t="s">
        <v>31</v>
      </c>
      <c r="G775" s="42">
        <v>4.4800000000000004</v>
      </c>
      <c r="H775" s="45">
        <f t="shared" si="105"/>
        <v>4.4800000000000004</v>
      </c>
      <c r="I775" s="46"/>
    </row>
    <row r="776" spans="1:9" ht="12.75">
      <c r="A776" s="38" t="s">
        <v>19</v>
      </c>
      <c r="B776" s="38" t="s">
        <v>146</v>
      </c>
      <c r="C776" s="38" t="s">
        <v>1134</v>
      </c>
      <c r="D776" s="40" t="s">
        <v>1135</v>
      </c>
      <c r="E776" s="38" t="s">
        <v>22</v>
      </c>
      <c r="F776" s="38" t="s">
        <v>31</v>
      </c>
      <c r="G776" s="42">
        <v>25.07</v>
      </c>
      <c r="H776" s="45">
        <f t="shared" si="105"/>
        <v>25.07</v>
      </c>
      <c r="I776" s="46"/>
    </row>
    <row r="777" spans="1:9" ht="12.75">
      <c r="A777" s="49" t="s">
        <v>38</v>
      </c>
      <c r="B777" s="49" t="s">
        <v>38</v>
      </c>
      <c r="C777" s="49" t="s">
        <v>38</v>
      </c>
      <c r="D777" s="51" t="s">
        <v>38</v>
      </c>
      <c r="E777" s="49" t="s">
        <v>38</v>
      </c>
      <c r="F777" s="49" t="s">
        <v>38</v>
      </c>
      <c r="G777" s="52" t="s">
        <v>38</v>
      </c>
      <c r="H777" s="52" t="s">
        <v>38</v>
      </c>
      <c r="I777" s="53" t="s">
        <v>38</v>
      </c>
    </row>
    <row r="778" spans="1:9" ht="25.5">
      <c r="A778" s="176" t="s">
        <v>1136</v>
      </c>
      <c r="B778" s="176" t="s">
        <v>146</v>
      </c>
      <c r="C778" s="176" t="s">
        <v>1137</v>
      </c>
      <c r="D778" s="177" t="s">
        <v>826</v>
      </c>
      <c r="E778" s="176" t="s">
        <v>22</v>
      </c>
      <c r="F778" s="176" t="s">
        <v>635</v>
      </c>
      <c r="G778" s="178">
        <f>SUM(H779)</f>
        <v>0.47</v>
      </c>
      <c r="H778" s="178">
        <f>TRUNC(G778 * 1, 2)</f>
        <v>0.47</v>
      </c>
      <c r="I778" s="179"/>
    </row>
    <row r="779" spans="1:9" ht="12.75">
      <c r="A779" s="38" t="s">
        <v>19</v>
      </c>
      <c r="B779" s="38" t="s">
        <v>146</v>
      </c>
      <c r="C779" s="38" t="s">
        <v>839</v>
      </c>
      <c r="D779" s="40" t="s">
        <v>840</v>
      </c>
      <c r="E779" s="38" t="s">
        <v>22</v>
      </c>
      <c r="F779" s="38" t="s">
        <v>1138</v>
      </c>
      <c r="G779" s="42">
        <v>22.51</v>
      </c>
      <c r="H779" s="45">
        <f>TRUNC(F779*G779,2)</f>
        <v>0.47</v>
      </c>
      <c r="I779" s="46"/>
    </row>
    <row r="780" spans="1:9" ht="12.75">
      <c r="A780" s="49" t="s">
        <v>38</v>
      </c>
      <c r="B780" s="49" t="s">
        <v>38</v>
      </c>
      <c r="C780" s="49" t="s">
        <v>38</v>
      </c>
      <c r="D780" s="51" t="s">
        <v>38</v>
      </c>
      <c r="E780" s="49" t="s">
        <v>38</v>
      </c>
      <c r="F780" s="49" t="s">
        <v>38</v>
      </c>
      <c r="G780" s="52" t="s">
        <v>38</v>
      </c>
      <c r="H780" s="52" t="s">
        <v>38</v>
      </c>
      <c r="I780" s="53" t="s">
        <v>38</v>
      </c>
    </row>
    <row r="781" spans="1:9" ht="25.5">
      <c r="A781" s="176" t="s">
        <v>1136</v>
      </c>
      <c r="B781" s="176" t="s">
        <v>146</v>
      </c>
      <c r="C781" s="176" t="s">
        <v>1139</v>
      </c>
      <c r="D781" s="177" t="s">
        <v>843</v>
      </c>
      <c r="E781" s="176" t="s">
        <v>22</v>
      </c>
      <c r="F781" s="176" t="s">
        <v>635</v>
      </c>
      <c r="G781" s="178">
        <f>SUM(H782)</f>
        <v>0.31</v>
      </c>
      <c r="H781" s="178">
        <f>TRUNC(G781 * 1, 2)</f>
        <v>0.31</v>
      </c>
      <c r="I781" s="179"/>
    </row>
    <row r="782" spans="1:9" ht="12.75">
      <c r="A782" s="38" t="s">
        <v>19</v>
      </c>
      <c r="B782" s="38" t="s">
        <v>146</v>
      </c>
      <c r="C782" s="38" t="s">
        <v>848</v>
      </c>
      <c r="D782" s="40" t="s">
        <v>849</v>
      </c>
      <c r="E782" s="38" t="s">
        <v>22</v>
      </c>
      <c r="F782" s="38" t="s">
        <v>1140</v>
      </c>
      <c r="G782" s="42">
        <v>27.37</v>
      </c>
      <c r="H782" s="45">
        <f>TRUNC(F782*G782,2)</f>
        <v>0.31</v>
      </c>
      <c r="I782" s="46"/>
    </row>
    <row r="783" spans="1:9" ht="12.75">
      <c r="A783" s="49" t="s">
        <v>38</v>
      </c>
      <c r="B783" s="49" t="s">
        <v>38</v>
      </c>
      <c r="C783" s="49" t="s">
        <v>38</v>
      </c>
      <c r="D783" s="51" t="s">
        <v>38</v>
      </c>
      <c r="E783" s="49" t="s">
        <v>38</v>
      </c>
      <c r="F783" s="49" t="s">
        <v>38</v>
      </c>
      <c r="G783" s="52" t="s">
        <v>38</v>
      </c>
      <c r="H783" s="52" t="s">
        <v>38</v>
      </c>
      <c r="I783" s="53" t="s">
        <v>38</v>
      </c>
    </row>
    <row r="784" spans="1:9" ht="25.5">
      <c r="A784" s="176" t="s">
        <v>1136</v>
      </c>
      <c r="B784" s="176" t="s">
        <v>146</v>
      </c>
      <c r="C784" s="176" t="s">
        <v>1141</v>
      </c>
      <c r="D784" s="177" t="s">
        <v>852</v>
      </c>
      <c r="E784" s="176" t="s">
        <v>22</v>
      </c>
      <c r="F784" s="176" t="s">
        <v>635</v>
      </c>
      <c r="G784" s="178">
        <f>SUM(H785)</f>
        <v>8.08</v>
      </c>
      <c r="H784" s="178">
        <f>TRUNC(G784 * 1, 2)</f>
        <v>8.08</v>
      </c>
      <c r="I784" s="179"/>
    </row>
    <row r="785" spans="1:9" ht="25.5">
      <c r="A785" s="38" t="s">
        <v>19</v>
      </c>
      <c r="B785" s="38" t="s">
        <v>146</v>
      </c>
      <c r="C785" s="38" t="s">
        <v>1142</v>
      </c>
      <c r="D785" s="40" t="s">
        <v>1143</v>
      </c>
      <c r="E785" s="38" t="s">
        <v>296</v>
      </c>
      <c r="F785" s="38" t="s">
        <v>1144</v>
      </c>
      <c r="G785" s="42">
        <v>546477.66</v>
      </c>
      <c r="H785" s="45">
        <f>TRUNC(F785*G785,2)</f>
        <v>8.08</v>
      </c>
      <c r="I785" s="46"/>
    </row>
    <row r="786" spans="1:9" ht="12.75">
      <c r="A786" s="49" t="s">
        <v>38</v>
      </c>
      <c r="B786" s="49" t="s">
        <v>38</v>
      </c>
      <c r="C786" s="49" t="s">
        <v>38</v>
      </c>
      <c r="D786" s="51" t="s">
        <v>38</v>
      </c>
      <c r="E786" s="49" t="s">
        <v>38</v>
      </c>
      <c r="F786" s="49" t="s">
        <v>38</v>
      </c>
      <c r="G786" s="52" t="s">
        <v>38</v>
      </c>
      <c r="H786" s="52" t="s">
        <v>38</v>
      </c>
      <c r="I786" s="53" t="s">
        <v>38</v>
      </c>
    </row>
    <row r="787" spans="1:9" ht="38.25">
      <c r="A787" s="176" t="s">
        <v>1136</v>
      </c>
      <c r="B787" s="176" t="s">
        <v>146</v>
      </c>
      <c r="C787" s="176" t="s">
        <v>1145</v>
      </c>
      <c r="D787" s="177" t="s">
        <v>854</v>
      </c>
      <c r="E787" s="176" t="s">
        <v>22</v>
      </c>
      <c r="F787" s="176" t="s">
        <v>635</v>
      </c>
      <c r="G787" s="178">
        <f>SUM(H788)</f>
        <v>30.6</v>
      </c>
      <c r="H787" s="178">
        <f>TRUNC(G787 * 1, 2)</f>
        <v>30.6</v>
      </c>
      <c r="I787" s="179"/>
    </row>
    <row r="788" spans="1:9" ht="25.5">
      <c r="A788" s="38" t="s">
        <v>19</v>
      </c>
      <c r="B788" s="38" t="s">
        <v>146</v>
      </c>
      <c r="C788" s="38" t="s">
        <v>1142</v>
      </c>
      <c r="D788" s="40" t="s">
        <v>1143</v>
      </c>
      <c r="E788" s="38" t="s">
        <v>296</v>
      </c>
      <c r="F788" s="38" t="s">
        <v>1146</v>
      </c>
      <c r="G788" s="42">
        <v>546477.66</v>
      </c>
      <c r="H788" s="45">
        <f>TRUNC(F788*G788,2)</f>
        <v>30.6</v>
      </c>
      <c r="I788" s="46"/>
    </row>
    <row r="789" spans="1:9" ht="12.75">
      <c r="A789" s="49" t="s">
        <v>38</v>
      </c>
      <c r="B789" s="49" t="s">
        <v>38</v>
      </c>
      <c r="C789" s="49" t="s">
        <v>38</v>
      </c>
      <c r="D789" s="51" t="s">
        <v>38</v>
      </c>
      <c r="E789" s="49" t="s">
        <v>38</v>
      </c>
      <c r="F789" s="49" t="s">
        <v>38</v>
      </c>
      <c r="G789" s="52" t="s">
        <v>38</v>
      </c>
      <c r="H789" s="52" t="s">
        <v>38</v>
      </c>
      <c r="I789" s="53" t="s">
        <v>38</v>
      </c>
    </row>
    <row r="790" spans="1:9" ht="25.5">
      <c r="A790" s="176" t="s">
        <v>1136</v>
      </c>
      <c r="B790" s="176" t="s">
        <v>146</v>
      </c>
      <c r="C790" s="176" t="s">
        <v>1147</v>
      </c>
      <c r="D790" s="177" t="s">
        <v>856</v>
      </c>
      <c r="E790" s="176" t="s">
        <v>22</v>
      </c>
      <c r="F790" s="176" t="s">
        <v>635</v>
      </c>
      <c r="G790" s="178">
        <f>SUM(H791:H798)</f>
        <v>47.78</v>
      </c>
      <c r="H790" s="178">
        <f>TRUNC(G790 * 1, 2)</f>
        <v>47.78</v>
      </c>
      <c r="I790" s="179"/>
    </row>
    <row r="791" spans="1:9" ht="25.5">
      <c r="A791" s="38" t="s">
        <v>1148</v>
      </c>
      <c r="B791" s="38" t="s">
        <v>146</v>
      </c>
      <c r="C791" s="38" t="s">
        <v>1149</v>
      </c>
      <c r="D791" s="40" t="s">
        <v>1150</v>
      </c>
      <c r="E791" s="38" t="s">
        <v>22</v>
      </c>
      <c r="F791" s="38" t="s">
        <v>31</v>
      </c>
      <c r="G791" s="42">
        <v>0.45</v>
      </c>
      <c r="H791" s="45">
        <f t="shared" ref="H791:H798" si="106">TRUNC(F791*G791,2)</f>
        <v>0.45</v>
      </c>
      <c r="I791" s="46" t="str">
        <f>IFERROR(IF(ROUND(G791, 2) &lt;&gt; ROUND(VLOOKUP("C"&amp;C791,C:G, 5, FALSE), 2), "VALOR AUXILIAR DIVERGENTE", "OK"), "NÃO ENCONTRADO")</f>
        <v>OK</v>
      </c>
    </row>
    <row r="792" spans="1:9" ht="25.5">
      <c r="A792" s="38" t="s">
        <v>19</v>
      </c>
      <c r="B792" s="38" t="s">
        <v>146</v>
      </c>
      <c r="C792" s="38" t="s">
        <v>1114</v>
      </c>
      <c r="D792" s="40" t="s">
        <v>1115</v>
      </c>
      <c r="E792" s="38" t="s">
        <v>22</v>
      </c>
      <c r="F792" s="38" t="s">
        <v>31</v>
      </c>
      <c r="G792" s="42">
        <v>0.92</v>
      </c>
      <c r="H792" s="45">
        <f t="shared" si="106"/>
        <v>0.92</v>
      </c>
      <c r="I792" s="46"/>
    </row>
    <row r="793" spans="1:9" ht="25.5">
      <c r="A793" s="38" t="s">
        <v>19</v>
      </c>
      <c r="B793" s="38" t="s">
        <v>146</v>
      </c>
      <c r="C793" s="38" t="s">
        <v>1116</v>
      </c>
      <c r="D793" s="40" t="s">
        <v>1117</v>
      </c>
      <c r="E793" s="38" t="s">
        <v>22</v>
      </c>
      <c r="F793" s="38" t="s">
        <v>31</v>
      </c>
      <c r="G793" s="42">
        <v>0.02</v>
      </c>
      <c r="H793" s="45">
        <f t="shared" si="106"/>
        <v>0.02</v>
      </c>
      <c r="I793" s="46"/>
    </row>
    <row r="794" spans="1:9" ht="25.5">
      <c r="A794" s="38" t="s">
        <v>19</v>
      </c>
      <c r="B794" s="38" t="s">
        <v>146</v>
      </c>
      <c r="C794" s="38" t="s">
        <v>831</v>
      </c>
      <c r="D794" s="40" t="s">
        <v>832</v>
      </c>
      <c r="E794" s="38" t="s">
        <v>22</v>
      </c>
      <c r="F794" s="38" t="s">
        <v>31</v>
      </c>
      <c r="G794" s="42">
        <v>0.11</v>
      </c>
      <c r="H794" s="45">
        <f t="shared" si="106"/>
        <v>0.11</v>
      </c>
      <c r="I794" s="46"/>
    </row>
    <row r="795" spans="1:9" ht="25.5">
      <c r="A795" s="38" t="s">
        <v>19</v>
      </c>
      <c r="B795" s="38" t="s">
        <v>146</v>
      </c>
      <c r="C795" s="38" t="s">
        <v>833</v>
      </c>
      <c r="D795" s="40" t="s">
        <v>834</v>
      </c>
      <c r="E795" s="38" t="s">
        <v>22</v>
      </c>
      <c r="F795" s="38" t="s">
        <v>31</v>
      </c>
      <c r="G795" s="42">
        <v>1.43</v>
      </c>
      <c r="H795" s="45">
        <f t="shared" si="106"/>
        <v>1.43</v>
      </c>
      <c r="I795" s="46"/>
    </row>
    <row r="796" spans="1:9" ht="25.5">
      <c r="A796" s="38" t="s">
        <v>19</v>
      </c>
      <c r="B796" s="38" t="s">
        <v>146</v>
      </c>
      <c r="C796" s="38" t="s">
        <v>835</v>
      </c>
      <c r="D796" s="40" t="s">
        <v>836</v>
      </c>
      <c r="E796" s="38" t="s">
        <v>22</v>
      </c>
      <c r="F796" s="38" t="s">
        <v>31</v>
      </c>
      <c r="G796" s="42">
        <v>1.07</v>
      </c>
      <c r="H796" s="45">
        <f t="shared" si="106"/>
        <v>1.07</v>
      </c>
      <c r="I796" s="46"/>
    </row>
    <row r="797" spans="1:9" ht="25.5">
      <c r="A797" s="38" t="s">
        <v>19</v>
      </c>
      <c r="B797" s="38" t="s">
        <v>146</v>
      </c>
      <c r="C797" s="38" t="s">
        <v>837</v>
      </c>
      <c r="D797" s="40" t="s">
        <v>838</v>
      </c>
      <c r="E797" s="38" t="s">
        <v>22</v>
      </c>
      <c r="F797" s="38" t="s">
        <v>31</v>
      </c>
      <c r="G797" s="42">
        <v>4.4800000000000004</v>
      </c>
      <c r="H797" s="45">
        <f t="shared" si="106"/>
        <v>4.4800000000000004</v>
      </c>
      <c r="I797" s="46"/>
    </row>
    <row r="798" spans="1:9" ht="12.75">
      <c r="A798" s="38" t="s">
        <v>19</v>
      </c>
      <c r="B798" s="38" t="s">
        <v>146</v>
      </c>
      <c r="C798" s="38" t="s">
        <v>1151</v>
      </c>
      <c r="D798" s="40" t="s">
        <v>1152</v>
      </c>
      <c r="E798" s="38" t="s">
        <v>22</v>
      </c>
      <c r="F798" s="38" t="s">
        <v>31</v>
      </c>
      <c r="G798" s="42">
        <v>39.299999999999997</v>
      </c>
      <c r="H798" s="45">
        <f t="shared" si="106"/>
        <v>39.299999999999997</v>
      </c>
      <c r="I798" s="46"/>
    </row>
    <row r="799" spans="1:9" ht="12.75">
      <c r="A799" s="49" t="s">
        <v>38</v>
      </c>
      <c r="B799" s="49" t="s">
        <v>38</v>
      </c>
      <c r="C799" s="49" t="s">
        <v>38</v>
      </c>
      <c r="D799" s="51" t="s">
        <v>38</v>
      </c>
      <c r="E799" s="49" t="s">
        <v>38</v>
      </c>
      <c r="F799" s="49" t="s">
        <v>38</v>
      </c>
      <c r="G799" s="52" t="s">
        <v>38</v>
      </c>
      <c r="H799" s="52" t="s">
        <v>38</v>
      </c>
      <c r="I799" s="53" t="s">
        <v>38</v>
      </c>
    </row>
    <row r="800" spans="1:9" ht="38.25">
      <c r="A800" s="176" t="s">
        <v>1136</v>
      </c>
      <c r="B800" s="176" t="s">
        <v>146</v>
      </c>
      <c r="C800" s="176" t="s">
        <v>1153</v>
      </c>
      <c r="D800" s="177" t="s">
        <v>859</v>
      </c>
      <c r="E800" s="176" t="s">
        <v>22</v>
      </c>
      <c r="F800" s="176" t="s">
        <v>635</v>
      </c>
      <c r="G800" s="178">
        <f>SUM(H801)</f>
        <v>18.82</v>
      </c>
      <c r="H800" s="178">
        <f>TRUNC(G800 * 1, 2)</f>
        <v>18.82</v>
      </c>
      <c r="I800" s="179"/>
    </row>
    <row r="801" spans="1:9" ht="25.5">
      <c r="A801" s="38" t="s">
        <v>19</v>
      </c>
      <c r="B801" s="38" t="s">
        <v>146</v>
      </c>
      <c r="C801" s="38" t="s">
        <v>1154</v>
      </c>
      <c r="D801" s="40" t="s">
        <v>1155</v>
      </c>
      <c r="E801" s="38" t="s">
        <v>276</v>
      </c>
      <c r="F801" s="38" t="s">
        <v>1156</v>
      </c>
      <c r="G801" s="42">
        <v>6.47</v>
      </c>
      <c r="H801" s="45">
        <f>TRUNC(F801*G801,2)</f>
        <v>18.82</v>
      </c>
      <c r="I801" s="46"/>
    </row>
    <row r="802" spans="1:9" ht="12.75">
      <c r="A802" s="49" t="s">
        <v>38</v>
      </c>
      <c r="B802" s="49" t="s">
        <v>38</v>
      </c>
      <c r="C802" s="49" t="s">
        <v>38</v>
      </c>
      <c r="D802" s="51" t="s">
        <v>38</v>
      </c>
      <c r="E802" s="49" t="s">
        <v>38</v>
      </c>
      <c r="F802" s="49" t="s">
        <v>38</v>
      </c>
      <c r="G802" s="52" t="s">
        <v>38</v>
      </c>
      <c r="H802" s="52" t="s">
        <v>38</v>
      </c>
      <c r="I802" s="53" t="s">
        <v>38</v>
      </c>
    </row>
    <row r="803" spans="1:9" ht="38.25">
      <c r="A803" s="176" t="s">
        <v>1136</v>
      </c>
      <c r="B803" s="176" t="s">
        <v>146</v>
      </c>
      <c r="C803" s="176" t="s">
        <v>1157</v>
      </c>
      <c r="D803" s="177" t="s">
        <v>861</v>
      </c>
      <c r="E803" s="176" t="s">
        <v>22</v>
      </c>
      <c r="F803" s="176" t="s">
        <v>635</v>
      </c>
      <c r="G803" s="178">
        <f>SUM(H804)</f>
        <v>38.25</v>
      </c>
      <c r="H803" s="178">
        <f>TRUNC(G803 * 1, 2)</f>
        <v>38.25</v>
      </c>
      <c r="I803" s="179"/>
    </row>
    <row r="804" spans="1:9" ht="25.5">
      <c r="A804" s="38" t="s">
        <v>19</v>
      </c>
      <c r="B804" s="38" t="s">
        <v>146</v>
      </c>
      <c r="C804" s="38" t="s">
        <v>1142</v>
      </c>
      <c r="D804" s="40" t="s">
        <v>1143</v>
      </c>
      <c r="E804" s="38" t="s">
        <v>296</v>
      </c>
      <c r="F804" s="38" t="s">
        <v>1158</v>
      </c>
      <c r="G804" s="42">
        <v>546477.66</v>
      </c>
      <c r="H804" s="45">
        <f>TRUNC(F804*G804,2)</f>
        <v>38.25</v>
      </c>
      <c r="I804" s="46"/>
    </row>
    <row r="805" spans="1:9" ht="12.75">
      <c r="A805" s="49" t="s">
        <v>38</v>
      </c>
      <c r="B805" s="49" t="s">
        <v>38</v>
      </c>
      <c r="C805" s="49" t="s">
        <v>38</v>
      </c>
      <c r="D805" s="51" t="s">
        <v>38</v>
      </c>
      <c r="E805" s="49" t="s">
        <v>38</v>
      </c>
      <c r="F805" s="49" t="s">
        <v>38</v>
      </c>
      <c r="G805" s="52" t="s">
        <v>38</v>
      </c>
      <c r="H805" s="52" t="s">
        <v>38</v>
      </c>
      <c r="I805" s="53" t="s">
        <v>38</v>
      </c>
    </row>
    <row r="806" spans="1:9" ht="25.5">
      <c r="A806" s="176" t="s">
        <v>1136</v>
      </c>
      <c r="B806" s="176" t="s">
        <v>146</v>
      </c>
      <c r="C806" s="176" t="s">
        <v>1159</v>
      </c>
      <c r="D806" s="177" t="s">
        <v>864</v>
      </c>
      <c r="E806" s="176" t="s">
        <v>22</v>
      </c>
      <c r="F806" s="176" t="s">
        <v>635</v>
      </c>
      <c r="G806" s="178">
        <f>SUM(H807)</f>
        <v>0.57999999999999996</v>
      </c>
      <c r="H806" s="178">
        <f>TRUNC(G806 * 1, 2)</f>
        <v>0.57999999999999996</v>
      </c>
      <c r="I806" s="179"/>
    </row>
    <row r="807" spans="1:9" ht="12.75">
      <c r="A807" s="38" t="s">
        <v>19</v>
      </c>
      <c r="B807" s="38" t="s">
        <v>146</v>
      </c>
      <c r="C807" s="38" t="s">
        <v>866</v>
      </c>
      <c r="D807" s="40" t="s">
        <v>867</v>
      </c>
      <c r="E807" s="38" t="s">
        <v>22</v>
      </c>
      <c r="F807" s="38" t="s">
        <v>1138</v>
      </c>
      <c r="G807" s="42">
        <v>27.39</v>
      </c>
      <c r="H807" s="45">
        <f>TRUNC(F807*G807,2)</f>
        <v>0.57999999999999996</v>
      </c>
      <c r="I807" s="46"/>
    </row>
    <row r="808" spans="1:9" ht="12.75">
      <c r="A808" s="49" t="s">
        <v>38</v>
      </c>
      <c r="B808" s="49" t="s">
        <v>38</v>
      </c>
      <c r="C808" s="49" t="s">
        <v>38</v>
      </c>
      <c r="D808" s="51" t="s">
        <v>38</v>
      </c>
      <c r="E808" s="49" t="s">
        <v>38</v>
      </c>
      <c r="F808" s="49" t="s">
        <v>38</v>
      </c>
      <c r="G808" s="52" t="s">
        <v>38</v>
      </c>
      <c r="H808" s="52" t="s">
        <v>38</v>
      </c>
      <c r="I808" s="53" t="s">
        <v>38</v>
      </c>
    </row>
    <row r="809" spans="1:9" ht="38.25">
      <c r="A809" s="176" t="s">
        <v>1136</v>
      </c>
      <c r="B809" s="176" t="s">
        <v>146</v>
      </c>
      <c r="C809" s="176" t="s">
        <v>1160</v>
      </c>
      <c r="D809" s="177" t="s">
        <v>870</v>
      </c>
      <c r="E809" s="176" t="s">
        <v>22</v>
      </c>
      <c r="F809" s="176" t="s">
        <v>635</v>
      </c>
      <c r="G809" s="178">
        <f>SUM(H810)</f>
        <v>6.54</v>
      </c>
      <c r="H809" s="178">
        <f>TRUNC(G809 * 1, 2)</f>
        <v>6.54</v>
      </c>
      <c r="I809" s="179"/>
    </row>
    <row r="810" spans="1:9" ht="12.75">
      <c r="A810" s="38" t="s">
        <v>19</v>
      </c>
      <c r="B810" s="38" t="s">
        <v>146</v>
      </c>
      <c r="C810" s="38" t="s">
        <v>1161</v>
      </c>
      <c r="D810" s="40" t="s">
        <v>1162</v>
      </c>
      <c r="E810" s="38" t="s">
        <v>276</v>
      </c>
      <c r="F810" s="38" t="s">
        <v>1163</v>
      </c>
      <c r="G810" s="42">
        <v>6.35</v>
      </c>
      <c r="H810" s="45">
        <f>TRUNC(F810*G810,2)</f>
        <v>6.54</v>
      </c>
      <c r="I810" s="46"/>
    </row>
    <row r="811" spans="1:9" ht="12.75">
      <c r="A811" s="49" t="s">
        <v>38</v>
      </c>
      <c r="B811" s="49" t="s">
        <v>38</v>
      </c>
      <c r="C811" s="49" t="s">
        <v>38</v>
      </c>
      <c r="D811" s="51" t="s">
        <v>38</v>
      </c>
      <c r="E811" s="49" t="s">
        <v>38</v>
      </c>
      <c r="F811" s="49" t="s">
        <v>38</v>
      </c>
      <c r="G811" s="52" t="s">
        <v>38</v>
      </c>
      <c r="H811" s="52" t="s">
        <v>38</v>
      </c>
      <c r="I811" s="53" t="s">
        <v>38</v>
      </c>
    </row>
    <row r="812" spans="1:9" ht="38.25">
      <c r="A812" s="176" t="s">
        <v>1136</v>
      </c>
      <c r="B812" s="176" t="s">
        <v>146</v>
      </c>
      <c r="C812" s="176" t="s">
        <v>1164</v>
      </c>
      <c r="D812" s="177" t="s">
        <v>872</v>
      </c>
      <c r="E812" s="176" t="s">
        <v>22</v>
      </c>
      <c r="F812" s="176" t="s">
        <v>635</v>
      </c>
      <c r="G812" s="178">
        <f>SUM(H813)</f>
        <v>0.94</v>
      </c>
      <c r="H812" s="178">
        <f>TRUNC(G812 * 1, 2)</f>
        <v>0.94</v>
      </c>
      <c r="I812" s="179"/>
    </row>
    <row r="813" spans="1:9" ht="25.5">
      <c r="A813" s="38" t="s">
        <v>19</v>
      </c>
      <c r="B813" s="38" t="s">
        <v>146</v>
      </c>
      <c r="C813" s="38" t="s">
        <v>1165</v>
      </c>
      <c r="D813" s="40" t="s">
        <v>1166</v>
      </c>
      <c r="E813" s="38" t="s">
        <v>296</v>
      </c>
      <c r="F813" s="38" t="s">
        <v>1167</v>
      </c>
      <c r="G813" s="42">
        <v>14140.63</v>
      </c>
      <c r="H813" s="45">
        <f>TRUNC(F813*G813,2)</f>
        <v>0.94</v>
      </c>
      <c r="I813" s="46"/>
    </row>
    <row r="814" spans="1:9" ht="12.75">
      <c r="A814" s="49" t="s">
        <v>38</v>
      </c>
      <c r="B814" s="49" t="s">
        <v>38</v>
      </c>
      <c r="C814" s="49" t="s">
        <v>38</v>
      </c>
      <c r="D814" s="51" t="s">
        <v>38</v>
      </c>
      <c r="E814" s="49" t="s">
        <v>38</v>
      </c>
      <c r="F814" s="49" t="s">
        <v>38</v>
      </c>
      <c r="G814" s="52" t="s">
        <v>38</v>
      </c>
      <c r="H814" s="52" t="s">
        <v>38</v>
      </c>
      <c r="I814" s="53" t="s">
        <v>38</v>
      </c>
    </row>
    <row r="815" spans="1:9" ht="38.25">
      <c r="A815" s="176" t="s">
        <v>1136</v>
      </c>
      <c r="B815" s="176" t="s">
        <v>146</v>
      </c>
      <c r="C815" s="176" t="s">
        <v>1168</v>
      </c>
      <c r="D815" s="177" t="s">
        <v>874</v>
      </c>
      <c r="E815" s="176" t="s">
        <v>22</v>
      </c>
      <c r="F815" s="176" t="s">
        <v>635</v>
      </c>
      <c r="G815" s="178">
        <f>SUM(H816)</f>
        <v>0.2</v>
      </c>
      <c r="H815" s="178">
        <f>TRUNC(G815 * 1, 2)</f>
        <v>0.2</v>
      </c>
      <c r="I815" s="179"/>
    </row>
    <row r="816" spans="1:9" ht="25.5">
      <c r="A816" s="38" t="s">
        <v>19</v>
      </c>
      <c r="B816" s="38" t="s">
        <v>146</v>
      </c>
      <c r="C816" s="38" t="s">
        <v>1165</v>
      </c>
      <c r="D816" s="40" t="s">
        <v>1166</v>
      </c>
      <c r="E816" s="38" t="s">
        <v>296</v>
      </c>
      <c r="F816" s="38" t="s">
        <v>1169</v>
      </c>
      <c r="G816" s="42">
        <v>14140.63</v>
      </c>
      <c r="H816" s="45">
        <f>TRUNC(F816*G816,2)</f>
        <v>0.2</v>
      </c>
      <c r="I816" s="46"/>
    </row>
    <row r="817" spans="1:9" ht="12.75">
      <c r="A817" s="49" t="s">
        <v>38</v>
      </c>
      <c r="B817" s="49" t="s">
        <v>38</v>
      </c>
      <c r="C817" s="49" t="s">
        <v>38</v>
      </c>
      <c r="D817" s="51" t="s">
        <v>38</v>
      </c>
      <c r="E817" s="49" t="s">
        <v>38</v>
      </c>
      <c r="F817" s="49" t="s">
        <v>38</v>
      </c>
      <c r="G817" s="52" t="s">
        <v>38</v>
      </c>
      <c r="H817" s="52" t="s">
        <v>38</v>
      </c>
      <c r="I817" s="53" t="s">
        <v>38</v>
      </c>
    </row>
    <row r="818" spans="1:9" ht="38.25">
      <c r="A818" s="176" t="s">
        <v>1136</v>
      </c>
      <c r="B818" s="176" t="s">
        <v>146</v>
      </c>
      <c r="C818" s="176" t="s">
        <v>1170</v>
      </c>
      <c r="D818" s="177" t="s">
        <v>876</v>
      </c>
      <c r="E818" s="176" t="s">
        <v>22</v>
      </c>
      <c r="F818" s="176" t="s">
        <v>635</v>
      </c>
      <c r="G818" s="178">
        <f>SUM(H819)</f>
        <v>0.75</v>
      </c>
      <c r="H818" s="178">
        <f>TRUNC(G818 * 1, 2)</f>
        <v>0.75</v>
      </c>
      <c r="I818" s="179"/>
    </row>
    <row r="819" spans="1:9" ht="25.5">
      <c r="A819" s="38" t="s">
        <v>19</v>
      </c>
      <c r="B819" s="38" t="s">
        <v>146</v>
      </c>
      <c r="C819" s="38" t="s">
        <v>1165</v>
      </c>
      <c r="D819" s="40" t="s">
        <v>1166</v>
      </c>
      <c r="E819" s="38" t="s">
        <v>296</v>
      </c>
      <c r="F819" s="38" t="s">
        <v>1171</v>
      </c>
      <c r="G819" s="42">
        <v>14140.63</v>
      </c>
      <c r="H819" s="45">
        <f>TRUNC(F819*G819,2)</f>
        <v>0.75</v>
      </c>
      <c r="I819" s="46"/>
    </row>
    <row r="820" spans="1:9" ht="12.75">
      <c r="A820" s="49" t="s">
        <v>38</v>
      </c>
      <c r="B820" s="49" t="s">
        <v>38</v>
      </c>
      <c r="C820" s="49" t="s">
        <v>38</v>
      </c>
      <c r="D820" s="51" t="s">
        <v>38</v>
      </c>
      <c r="E820" s="49" t="s">
        <v>38</v>
      </c>
      <c r="F820" s="49" t="s">
        <v>38</v>
      </c>
      <c r="G820" s="52" t="s">
        <v>38</v>
      </c>
      <c r="H820" s="52" t="s">
        <v>38</v>
      </c>
      <c r="I820" s="53" t="s">
        <v>38</v>
      </c>
    </row>
    <row r="821" spans="1:9" ht="25.5">
      <c r="A821" s="176" t="s">
        <v>1136</v>
      </c>
      <c r="B821" s="176" t="s">
        <v>146</v>
      </c>
      <c r="C821" s="176" t="s">
        <v>1172</v>
      </c>
      <c r="D821" s="177" t="s">
        <v>878</v>
      </c>
      <c r="E821" s="176" t="s">
        <v>22</v>
      </c>
      <c r="F821" s="176" t="s">
        <v>635</v>
      </c>
      <c r="G821" s="178">
        <f>SUM(H822:H829)</f>
        <v>39.99</v>
      </c>
      <c r="H821" s="178">
        <f>TRUNC(G821 * 1, 2)</f>
        <v>39.99</v>
      </c>
      <c r="I821" s="179"/>
    </row>
    <row r="822" spans="1:9" ht="25.5">
      <c r="A822" s="38" t="s">
        <v>1148</v>
      </c>
      <c r="B822" s="38" t="s">
        <v>146</v>
      </c>
      <c r="C822" s="38" t="s">
        <v>1173</v>
      </c>
      <c r="D822" s="40" t="s">
        <v>1174</v>
      </c>
      <c r="E822" s="38" t="s">
        <v>22</v>
      </c>
      <c r="F822" s="38" t="s">
        <v>31</v>
      </c>
      <c r="G822" s="42">
        <v>0.36</v>
      </c>
      <c r="H822" s="45">
        <f t="shared" ref="H822:H829" si="107">TRUNC(F822*G822,2)</f>
        <v>0.36</v>
      </c>
      <c r="I822" s="46" t="str">
        <f>IFERROR(IF(ROUND(G822, 2) &lt;&gt; ROUND(VLOOKUP("C"&amp;C822,C:G, 5, FALSE), 2), "VALOR AUXILIAR DIVERGENTE", "OK"), "NÃO ENCONTRADO")</f>
        <v>OK</v>
      </c>
    </row>
    <row r="823" spans="1:9" ht="25.5">
      <c r="A823" s="38" t="s">
        <v>19</v>
      </c>
      <c r="B823" s="38" t="s">
        <v>146</v>
      </c>
      <c r="C823" s="38" t="s">
        <v>1114</v>
      </c>
      <c r="D823" s="40" t="s">
        <v>1115</v>
      </c>
      <c r="E823" s="38" t="s">
        <v>22</v>
      </c>
      <c r="F823" s="38" t="s">
        <v>31</v>
      </c>
      <c r="G823" s="42">
        <v>0.92</v>
      </c>
      <c r="H823" s="45">
        <f t="shared" si="107"/>
        <v>0.92</v>
      </c>
      <c r="I823" s="46"/>
    </row>
    <row r="824" spans="1:9" ht="25.5">
      <c r="A824" s="38" t="s">
        <v>19</v>
      </c>
      <c r="B824" s="38" t="s">
        <v>146</v>
      </c>
      <c r="C824" s="38" t="s">
        <v>1116</v>
      </c>
      <c r="D824" s="40" t="s">
        <v>1117</v>
      </c>
      <c r="E824" s="38" t="s">
        <v>22</v>
      </c>
      <c r="F824" s="38" t="s">
        <v>31</v>
      </c>
      <c r="G824" s="42">
        <v>0.02</v>
      </c>
      <c r="H824" s="45">
        <f t="shared" si="107"/>
        <v>0.02</v>
      </c>
      <c r="I824" s="46"/>
    </row>
    <row r="825" spans="1:9" ht="25.5">
      <c r="A825" s="38" t="s">
        <v>19</v>
      </c>
      <c r="B825" s="38" t="s">
        <v>146</v>
      </c>
      <c r="C825" s="38" t="s">
        <v>831</v>
      </c>
      <c r="D825" s="40" t="s">
        <v>832</v>
      </c>
      <c r="E825" s="38" t="s">
        <v>22</v>
      </c>
      <c r="F825" s="38" t="s">
        <v>31</v>
      </c>
      <c r="G825" s="42">
        <v>0.11</v>
      </c>
      <c r="H825" s="45">
        <f t="shared" si="107"/>
        <v>0.11</v>
      </c>
      <c r="I825" s="46"/>
    </row>
    <row r="826" spans="1:9" ht="25.5">
      <c r="A826" s="38" t="s">
        <v>19</v>
      </c>
      <c r="B826" s="38" t="s">
        <v>146</v>
      </c>
      <c r="C826" s="38" t="s">
        <v>833</v>
      </c>
      <c r="D826" s="40" t="s">
        <v>834</v>
      </c>
      <c r="E826" s="38" t="s">
        <v>22</v>
      </c>
      <c r="F826" s="38" t="s">
        <v>31</v>
      </c>
      <c r="G826" s="42">
        <v>1.43</v>
      </c>
      <c r="H826" s="45">
        <f t="shared" si="107"/>
        <v>1.43</v>
      </c>
      <c r="I826" s="46"/>
    </row>
    <row r="827" spans="1:9" ht="25.5">
      <c r="A827" s="38" t="s">
        <v>19</v>
      </c>
      <c r="B827" s="38" t="s">
        <v>146</v>
      </c>
      <c r="C827" s="38" t="s">
        <v>835</v>
      </c>
      <c r="D827" s="40" t="s">
        <v>836</v>
      </c>
      <c r="E827" s="38" t="s">
        <v>22</v>
      </c>
      <c r="F827" s="38" t="s">
        <v>31</v>
      </c>
      <c r="G827" s="42">
        <v>1.07</v>
      </c>
      <c r="H827" s="45">
        <f t="shared" si="107"/>
        <v>1.07</v>
      </c>
      <c r="I827" s="46"/>
    </row>
    <row r="828" spans="1:9" ht="25.5">
      <c r="A828" s="38" t="s">
        <v>19</v>
      </c>
      <c r="B828" s="38" t="s">
        <v>146</v>
      </c>
      <c r="C828" s="38" t="s">
        <v>837</v>
      </c>
      <c r="D828" s="40" t="s">
        <v>838</v>
      </c>
      <c r="E828" s="38" t="s">
        <v>22</v>
      </c>
      <c r="F828" s="38" t="s">
        <v>31</v>
      </c>
      <c r="G828" s="42">
        <v>4.4800000000000004</v>
      </c>
      <c r="H828" s="45">
        <f t="shared" si="107"/>
        <v>4.4800000000000004</v>
      </c>
      <c r="I828" s="46"/>
    </row>
    <row r="829" spans="1:9" ht="25.5">
      <c r="A829" s="38" t="s">
        <v>19</v>
      </c>
      <c r="B829" s="38" t="s">
        <v>146</v>
      </c>
      <c r="C829" s="38" t="s">
        <v>1175</v>
      </c>
      <c r="D829" s="40" t="s">
        <v>1176</v>
      </c>
      <c r="E829" s="38" t="s">
        <v>22</v>
      </c>
      <c r="F829" s="38" t="s">
        <v>31</v>
      </c>
      <c r="G829" s="42">
        <v>31.6</v>
      </c>
      <c r="H829" s="45">
        <f t="shared" si="107"/>
        <v>31.6</v>
      </c>
      <c r="I829" s="46"/>
    </row>
    <row r="830" spans="1:9" ht="12.75">
      <c r="A830" s="49" t="s">
        <v>38</v>
      </c>
      <c r="B830" s="49" t="s">
        <v>38</v>
      </c>
      <c r="C830" s="49" t="s">
        <v>38</v>
      </c>
      <c r="D830" s="51" t="s">
        <v>38</v>
      </c>
      <c r="E830" s="49" t="s">
        <v>38</v>
      </c>
      <c r="F830" s="49" t="s">
        <v>38</v>
      </c>
      <c r="G830" s="52" t="s">
        <v>38</v>
      </c>
      <c r="H830" s="52" t="s">
        <v>38</v>
      </c>
      <c r="I830" s="53" t="s">
        <v>38</v>
      </c>
    </row>
    <row r="831" spans="1:9" ht="38.25">
      <c r="A831" s="176" t="s">
        <v>1136</v>
      </c>
      <c r="B831" s="176" t="s">
        <v>146</v>
      </c>
      <c r="C831" s="176" t="s">
        <v>1177</v>
      </c>
      <c r="D831" s="177" t="s">
        <v>881</v>
      </c>
      <c r="E831" s="176" t="s">
        <v>22</v>
      </c>
      <c r="F831" s="176" t="s">
        <v>635</v>
      </c>
      <c r="G831" s="178">
        <f>SUM(H832)</f>
        <v>0.13</v>
      </c>
      <c r="H831" s="178">
        <f>TRUNC(G831 * 1, 2)</f>
        <v>0.13</v>
      </c>
      <c r="I831" s="179"/>
    </row>
    <row r="832" spans="1:9" ht="51">
      <c r="A832" s="38" t="s">
        <v>19</v>
      </c>
      <c r="B832" s="38" t="s">
        <v>146</v>
      </c>
      <c r="C832" s="38" t="s">
        <v>1178</v>
      </c>
      <c r="D832" s="40" t="s">
        <v>1179</v>
      </c>
      <c r="E832" s="38" t="s">
        <v>296</v>
      </c>
      <c r="F832" s="38" t="s">
        <v>1169</v>
      </c>
      <c r="G832" s="42">
        <v>9580.07</v>
      </c>
      <c r="H832" s="45">
        <f>TRUNC(F832*G832,2)</f>
        <v>0.13</v>
      </c>
      <c r="I832" s="46"/>
    </row>
    <row r="833" spans="1:9" ht="12.75">
      <c r="A833" s="49" t="s">
        <v>38</v>
      </c>
      <c r="B833" s="49" t="s">
        <v>38</v>
      </c>
      <c r="C833" s="49" t="s">
        <v>38</v>
      </c>
      <c r="D833" s="51" t="s">
        <v>38</v>
      </c>
      <c r="E833" s="49" t="s">
        <v>38</v>
      </c>
      <c r="F833" s="49" t="s">
        <v>38</v>
      </c>
      <c r="G833" s="52" t="s">
        <v>38</v>
      </c>
      <c r="H833" s="52" t="s">
        <v>38</v>
      </c>
      <c r="I833" s="53" t="s">
        <v>38</v>
      </c>
    </row>
    <row r="834" spans="1:9" ht="38.25">
      <c r="A834" s="176" t="s">
        <v>1136</v>
      </c>
      <c r="B834" s="176" t="s">
        <v>146</v>
      </c>
      <c r="C834" s="176" t="s">
        <v>1180</v>
      </c>
      <c r="D834" s="177" t="s">
        <v>883</v>
      </c>
      <c r="E834" s="176" t="s">
        <v>22</v>
      </c>
      <c r="F834" s="176" t="s">
        <v>635</v>
      </c>
      <c r="G834" s="178">
        <f>SUM(H835)</f>
        <v>0.51</v>
      </c>
      <c r="H834" s="178">
        <f>TRUNC(G834 * 1, 2)</f>
        <v>0.51</v>
      </c>
      <c r="I834" s="179"/>
    </row>
    <row r="835" spans="1:9" ht="51">
      <c r="A835" s="38" t="s">
        <v>19</v>
      </c>
      <c r="B835" s="38" t="s">
        <v>146</v>
      </c>
      <c r="C835" s="38" t="s">
        <v>1178</v>
      </c>
      <c r="D835" s="40" t="s">
        <v>1179</v>
      </c>
      <c r="E835" s="38" t="s">
        <v>296</v>
      </c>
      <c r="F835" s="38" t="s">
        <v>1171</v>
      </c>
      <c r="G835" s="42">
        <v>9580.07</v>
      </c>
      <c r="H835" s="45">
        <f>TRUNC(F835*G835,2)</f>
        <v>0.51</v>
      </c>
      <c r="I835" s="46"/>
    </row>
    <row r="836" spans="1:9" ht="12.75">
      <c r="A836" s="49" t="s">
        <v>38</v>
      </c>
      <c r="B836" s="49" t="s">
        <v>38</v>
      </c>
      <c r="C836" s="49" t="s">
        <v>38</v>
      </c>
      <c r="D836" s="51" t="s">
        <v>38</v>
      </c>
      <c r="E836" s="49" t="s">
        <v>38</v>
      </c>
      <c r="F836" s="49" t="s">
        <v>38</v>
      </c>
      <c r="G836" s="52" t="s">
        <v>38</v>
      </c>
      <c r="H836" s="52" t="s">
        <v>38</v>
      </c>
      <c r="I836" s="53" t="s">
        <v>38</v>
      </c>
    </row>
    <row r="837" spans="1:9" ht="38.25">
      <c r="A837" s="176" t="s">
        <v>1136</v>
      </c>
      <c r="B837" s="176" t="s">
        <v>146</v>
      </c>
      <c r="C837" s="176" t="s">
        <v>1181</v>
      </c>
      <c r="D837" s="177" t="s">
        <v>886</v>
      </c>
      <c r="E837" s="176" t="s">
        <v>22</v>
      </c>
      <c r="F837" s="176" t="s">
        <v>635</v>
      </c>
      <c r="G837" s="178">
        <f>SUM(H838)</f>
        <v>9.14</v>
      </c>
      <c r="H837" s="178">
        <f>TRUNC(G837 * 1, 2)</f>
        <v>9.14</v>
      </c>
      <c r="I837" s="179"/>
    </row>
    <row r="838" spans="1:9" ht="12.75">
      <c r="A838" s="38" t="s">
        <v>19</v>
      </c>
      <c r="B838" s="38" t="s">
        <v>146</v>
      </c>
      <c r="C838" s="38" t="s">
        <v>1161</v>
      </c>
      <c r="D838" s="40" t="s">
        <v>1162</v>
      </c>
      <c r="E838" s="38" t="s">
        <v>276</v>
      </c>
      <c r="F838" s="38" t="s">
        <v>1184</v>
      </c>
      <c r="G838" s="42">
        <v>6.35</v>
      </c>
      <c r="H838" s="45">
        <f>TRUNC(F838*G838,2)</f>
        <v>9.14</v>
      </c>
      <c r="I838" s="46"/>
    </row>
    <row r="839" spans="1:9" ht="12.75">
      <c r="A839" s="49" t="s">
        <v>38</v>
      </c>
      <c r="B839" s="49" t="s">
        <v>38</v>
      </c>
      <c r="C839" s="49" t="s">
        <v>38</v>
      </c>
      <c r="D839" s="51" t="s">
        <v>38</v>
      </c>
      <c r="E839" s="49" t="s">
        <v>38</v>
      </c>
      <c r="F839" s="49" t="s">
        <v>38</v>
      </c>
      <c r="G839" s="52" t="s">
        <v>38</v>
      </c>
      <c r="H839" s="52" t="s">
        <v>38</v>
      </c>
      <c r="I839" s="53" t="s">
        <v>38</v>
      </c>
    </row>
    <row r="840" spans="1:9" ht="38.25">
      <c r="A840" s="176" t="s">
        <v>1136</v>
      </c>
      <c r="B840" s="176" t="s">
        <v>146</v>
      </c>
      <c r="C840" s="176" t="s">
        <v>1185</v>
      </c>
      <c r="D840" s="177" t="s">
        <v>888</v>
      </c>
      <c r="E840" s="176" t="s">
        <v>22</v>
      </c>
      <c r="F840" s="176" t="s">
        <v>635</v>
      </c>
      <c r="G840" s="178">
        <f>SUM(H841)</f>
        <v>0.63</v>
      </c>
      <c r="H840" s="178">
        <f>TRUNC(G840 * 1, 2)</f>
        <v>0.63</v>
      </c>
      <c r="I840" s="179"/>
    </row>
    <row r="841" spans="1:9" ht="51">
      <c r="A841" s="38" t="s">
        <v>19</v>
      </c>
      <c r="B841" s="38" t="s">
        <v>146</v>
      </c>
      <c r="C841" s="38" t="s">
        <v>1178</v>
      </c>
      <c r="D841" s="40" t="s">
        <v>1179</v>
      </c>
      <c r="E841" s="38" t="s">
        <v>296</v>
      </c>
      <c r="F841" s="38" t="s">
        <v>1167</v>
      </c>
      <c r="G841" s="42">
        <v>9580.07</v>
      </c>
      <c r="H841" s="45">
        <f>TRUNC(F841*G841,2)</f>
        <v>0.63</v>
      </c>
      <c r="I841" s="46"/>
    </row>
    <row r="842" spans="1:9" ht="12.75">
      <c r="A842" s="49" t="s">
        <v>38</v>
      </c>
      <c r="B842" s="49" t="s">
        <v>38</v>
      </c>
      <c r="C842" s="49" t="s">
        <v>38</v>
      </c>
      <c r="D842" s="51" t="s">
        <v>38</v>
      </c>
      <c r="E842" s="49" t="s">
        <v>38</v>
      </c>
      <c r="F842" s="49" t="s">
        <v>38</v>
      </c>
      <c r="G842" s="52" t="s">
        <v>38</v>
      </c>
      <c r="H842" s="52" t="s">
        <v>38</v>
      </c>
      <c r="I842" s="53" t="s">
        <v>38</v>
      </c>
    </row>
    <row r="843" spans="1:9" ht="25.5">
      <c r="A843" s="176" t="s">
        <v>1136</v>
      </c>
      <c r="B843" s="176" t="s">
        <v>146</v>
      </c>
      <c r="C843" s="176" t="s">
        <v>1186</v>
      </c>
      <c r="D843" s="177" t="s">
        <v>891</v>
      </c>
      <c r="E843" s="176" t="s">
        <v>22</v>
      </c>
      <c r="F843" s="176" t="s">
        <v>635</v>
      </c>
      <c r="G843" s="178">
        <f>SUM(H844)</f>
        <v>0.01</v>
      </c>
      <c r="H843" s="178">
        <f>TRUNC(G843 * 1, 2)</f>
        <v>0.01</v>
      </c>
      <c r="I843" s="179"/>
    </row>
    <row r="844" spans="1:9" ht="25.5">
      <c r="A844" s="38" t="s">
        <v>19</v>
      </c>
      <c r="B844" s="38" t="s">
        <v>146</v>
      </c>
      <c r="C844" s="38" t="s">
        <v>1187</v>
      </c>
      <c r="D844" s="40" t="s">
        <v>1188</v>
      </c>
      <c r="E844" s="38" t="s">
        <v>296</v>
      </c>
      <c r="F844" s="38" t="s">
        <v>1144</v>
      </c>
      <c r="G844" s="42">
        <v>1316.04</v>
      </c>
      <c r="H844" s="45">
        <f>TRUNC(F844*G844,2)</f>
        <v>0.01</v>
      </c>
      <c r="I844" s="46"/>
    </row>
    <row r="845" spans="1:9" ht="12.75">
      <c r="A845" s="49" t="s">
        <v>38</v>
      </c>
      <c r="B845" s="49" t="s">
        <v>38</v>
      </c>
      <c r="C845" s="49" t="s">
        <v>38</v>
      </c>
      <c r="D845" s="51" t="s">
        <v>38</v>
      </c>
      <c r="E845" s="49" t="s">
        <v>38</v>
      </c>
      <c r="F845" s="49" t="s">
        <v>38</v>
      </c>
      <c r="G845" s="52" t="s">
        <v>38</v>
      </c>
      <c r="H845" s="52" t="s">
        <v>38</v>
      </c>
      <c r="I845" s="53" t="s">
        <v>38</v>
      </c>
    </row>
    <row r="846" spans="1:9" ht="25.5">
      <c r="A846" s="176" t="s">
        <v>1136</v>
      </c>
      <c r="B846" s="176" t="s">
        <v>146</v>
      </c>
      <c r="C846" s="176" t="s">
        <v>1189</v>
      </c>
      <c r="D846" s="177" t="s">
        <v>893</v>
      </c>
      <c r="E846" s="176" t="s">
        <v>22</v>
      </c>
      <c r="F846" s="176" t="s">
        <v>635</v>
      </c>
      <c r="G846" s="178">
        <f>SUM(H847)</f>
        <v>0.09</v>
      </c>
      <c r="H846" s="178">
        <f>TRUNC(G846 * 1, 2)</f>
        <v>0.09</v>
      </c>
      <c r="I846" s="179"/>
    </row>
    <row r="847" spans="1:9" ht="25.5">
      <c r="A847" s="38" t="s">
        <v>19</v>
      </c>
      <c r="B847" s="38" t="s">
        <v>146</v>
      </c>
      <c r="C847" s="38" t="s">
        <v>1187</v>
      </c>
      <c r="D847" s="40" t="s">
        <v>1188</v>
      </c>
      <c r="E847" s="38" t="s">
        <v>296</v>
      </c>
      <c r="F847" s="38" t="s">
        <v>1190</v>
      </c>
      <c r="G847" s="42">
        <v>1316.04</v>
      </c>
      <c r="H847" s="45">
        <f>TRUNC(F847*G847,2)</f>
        <v>0.09</v>
      </c>
      <c r="I847" s="46"/>
    </row>
    <row r="848" spans="1:9" ht="12.75">
      <c r="A848" s="49" t="s">
        <v>38</v>
      </c>
      <c r="B848" s="49" t="s">
        <v>38</v>
      </c>
      <c r="C848" s="49" t="s">
        <v>38</v>
      </c>
      <c r="D848" s="51" t="s">
        <v>38</v>
      </c>
      <c r="E848" s="49" t="s">
        <v>38</v>
      </c>
      <c r="F848" s="49" t="s">
        <v>38</v>
      </c>
      <c r="G848" s="52" t="s">
        <v>38</v>
      </c>
      <c r="H848" s="52" t="s">
        <v>38</v>
      </c>
      <c r="I848" s="53" t="s">
        <v>38</v>
      </c>
    </row>
    <row r="849" spans="1:9" ht="38.25">
      <c r="A849" s="176" t="s">
        <v>1136</v>
      </c>
      <c r="B849" s="176" t="s">
        <v>146</v>
      </c>
      <c r="C849" s="176" t="s">
        <v>1191</v>
      </c>
      <c r="D849" s="177" t="s">
        <v>896</v>
      </c>
      <c r="E849" s="176" t="s">
        <v>22</v>
      </c>
      <c r="F849" s="176" t="s">
        <v>635</v>
      </c>
      <c r="G849" s="178">
        <f>SUM(H850)</f>
        <v>1.18</v>
      </c>
      <c r="H849" s="178">
        <f>TRUNC(G849 * 1, 2)</f>
        <v>1.18</v>
      </c>
      <c r="I849" s="179"/>
    </row>
    <row r="850" spans="1:9" ht="12.75">
      <c r="A850" s="38" t="s">
        <v>19</v>
      </c>
      <c r="B850" s="38" t="s">
        <v>146</v>
      </c>
      <c r="C850" s="38" t="s">
        <v>1192</v>
      </c>
      <c r="D850" s="40" t="s">
        <v>1193</v>
      </c>
      <c r="E850" s="38" t="s">
        <v>1194</v>
      </c>
      <c r="F850" s="38" t="s">
        <v>1195</v>
      </c>
      <c r="G850" s="42">
        <v>0.87</v>
      </c>
      <c r="H850" s="45">
        <f>TRUNC(F850*G850,2)</f>
        <v>1.18</v>
      </c>
      <c r="I850" s="46"/>
    </row>
    <row r="851" spans="1:9" ht="12.75">
      <c r="A851" s="49" t="s">
        <v>38</v>
      </c>
      <c r="B851" s="49" t="s">
        <v>38</v>
      </c>
      <c r="C851" s="49" t="s">
        <v>38</v>
      </c>
      <c r="D851" s="51" t="s">
        <v>38</v>
      </c>
      <c r="E851" s="49" t="s">
        <v>38</v>
      </c>
      <c r="F851" s="49" t="s">
        <v>38</v>
      </c>
      <c r="G851" s="52" t="s">
        <v>38</v>
      </c>
      <c r="H851" s="52" t="s">
        <v>38</v>
      </c>
      <c r="I851" s="53" t="s">
        <v>38</v>
      </c>
    </row>
    <row r="852" spans="1:9" ht="25.5">
      <c r="A852" s="176" t="s">
        <v>1136</v>
      </c>
      <c r="B852" s="176" t="s">
        <v>146</v>
      </c>
      <c r="C852" s="176" t="s">
        <v>1196</v>
      </c>
      <c r="D852" s="177" t="s">
        <v>898</v>
      </c>
      <c r="E852" s="176" t="s">
        <v>22</v>
      </c>
      <c r="F852" s="176" t="s">
        <v>635</v>
      </c>
      <c r="G852" s="178">
        <f>SUM(H853)</f>
        <v>0.06</v>
      </c>
      <c r="H852" s="178">
        <f>TRUNC(G852 * 1, 2)</f>
        <v>0.06</v>
      </c>
      <c r="I852" s="179"/>
    </row>
    <row r="853" spans="1:9" ht="25.5">
      <c r="A853" s="38" t="s">
        <v>19</v>
      </c>
      <c r="B853" s="38" t="s">
        <v>146</v>
      </c>
      <c r="C853" s="38" t="s">
        <v>1187</v>
      </c>
      <c r="D853" s="40" t="s">
        <v>1188</v>
      </c>
      <c r="E853" s="38" t="s">
        <v>296</v>
      </c>
      <c r="F853" s="38" t="s">
        <v>1197</v>
      </c>
      <c r="G853" s="42">
        <v>1316.04</v>
      </c>
      <c r="H853" s="45">
        <f>TRUNC(F853*G853,2)</f>
        <v>0.06</v>
      </c>
      <c r="I853" s="46"/>
    </row>
    <row r="854" spans="1:9" ht="12.75">
      <c r="A854" s="49" t="s">
        <v>38</v>
      </c>
      <c r="B854" s="49" t="s">
        <v>38</v>
      </c>
      <c r="C854" s="49" t="s">
        <v>38</v>
      </c>
      <c r="D854" s="51" t="s">
        <v>38</v>
      </c>
      <c r="E854" s="49" t="s">
        <v>38</v>
      </c>
      <c r="F854" s="49" t="s">
        <v>38</v>
      </c>
      <c r="G854" s="52" t="s">
        <v>38</v>
      </c>
      <c r="H854" s="52" t="s">
        <v>38</v>
      </c>
      <c r="I854" s="53" t="s">
        <v>38</v>
      </c>
    </row>
    <row r="855" spans="1:9" ht="25.5">
      <c r="A855" s="176" t="s">
        <v>1136</v>
      </c>
      <c r="B855" s="176" t="s">
        <v>146</v>
      </c>
      <c r="C855" s="176" t="s">
        <v>1198</v>
      </c>
      <c r="D855" s="177" t="s">
        <v>901</v>
      </c>
      <c r="E855" s="176" t="s">
        <v>22</v>
      </c>
      <c r="F855" s="176" t="s">
        <v>635</v>
      </c>
      <c r="G855" s="178">
        <f>SUM(H856)</f>
        <v>0.31</v>
      </c>
      <c r="H855" s="178">
        <f>TRUNC(G855 * 1, 2)</f>
        <v>0.31</v>
      </c>
      <c r="I855" s="179"/>
    </row>
    <row r="856" spans="1:9" ht="12.75">
      <c r="A856" s="38" t="s">
        <v>19</v>
      </c>
      <c r="B856" s="38" t="s">
        <v>146</v>
      </c>
      <c r="C856" s="38" t="s">
        <v>906</v>
      </c>
      <c r="D856" s="40" t="s">
        <v>907</v>
      </c>
      <c r="E856" s="38" t="s">
        <v>22</v>
      </c>
      <c r="F856" s="38" t="s">
        <v>1140</v>
      </c>
      <c r="G856" s="42">
        <v>27.39</v>
      </c>
      <c r="H856" s="45">
        <f>TRUNC(F856*G856,2)</f>
        <v>0.31</v>
      </c>
      <c r="I856" s="46"/>
    </row>
    <row r="857" spans="1:9" ht="12.75">
      <c r="A857" s="49" t="s">
        <v>38</v>
      </c>
      <c r="B857" s="49" t="s">
        <v>38</v>
      </c>
      <c r="C857" s="49" t="s">
        <v>38</v>
      </c>
      <c r="D857" s="51" t="s">
        <v>38</v>
      </c>
      <c r="E857" s="49" t="s">
        <v>38</v>
      </c>
      <c r="F857" s="49" t="s">
        <v>38</v>
      </c>
      <c r="G857" s="52" t="s">
        <v>38</v>
      </c>
      <c r="H857" s="52" t="s">
        <v>38</v>
      </c>
      <c r="I857" s="53" t="s">
        <v>38</v>
      </c>
    </row>
    <row r="858" spans="1:9" ht="25.5">
      <c r="A858" s="176" t="s">
        <v>1136</v>
      </c>
      <c r="B858" s="176" t="s">
        <v>146</v>
      </c>
      <c r="C858" s="176" t="s">
        <v>1199</v>
      </c>
      <c r="D858" s="177" t="s">
        <v>910</v>
      </c>
      <c r="E858" s="176" t="s">
        <v>22</v>
      </c>
      <c r="F858" s="176" t="s">
        <v>635</v>
      </c>
      <c r="G858" s="178">
        <f>SUM(H859)</f>
        <v>0.37</v>
      </c>
      <c r="H858" s="178">
        <f>TRUNC(G858 * 1, 2)</f>
        <v>0.37</v>
      </c>
      <c r="I858" s="179"/>
    </row>
    <row r="859" spans="1:9" ht="12.75">
      <c r="A859" s="38" t="s">
        <v>19</v>
      </c>
      <c r="B859" s="38" t="s">
        <v>146</v>
      </c>
      <c r="C859" s="38" t="s">
        <v>911</v>
      </c>
      <c r="D859" s="40" t="s">
        <v>912</v>
      </c>
      <c r="E859" s="38" t="s">
        <v>22</v>
      </c>
      <c r="F859" s="38" t="s">
        <v>1200</v>
      </c>
      <c r="G859" s="42">
        <v>25.07</v>
      </c>
      <c r="H859" s="45">
        <f>TRUNC(F859*G859,2)</f>
        <v>0.37</v>
      </c>
      <c r="I859" s="46"/>
    </row>
    <row r="860" spans="1:9" ht="12.75">
      <c r="A860" s="49" t="s">
        <v>38</v>
      </c>
      <c r="B860" s="49" t="s">
        <v>38</v>
      </c>
      <c r="C860" s="49" t="s">
        <v>38</v>
      </c>
      <c r="D860" s="51" t="s">
        <v>38</v>
      </c>
      <c r="E860" s="49" t="s">
        <v>38</v>
      </c>
      <c r="F860" s="49" t="s">
        <v>38</v>
      </c>
      <c r="G860" s="52" t="s">
        <v>38</v>
      </c>
      <c r="H860" s="52" t="s">
        <v>38</v>
      </c>
      <c r="I860" s="53" t="s">
        <v>38</v>
      </c>
    </row>
    <row r="861" spans="1:9" ht="25.5">
      <c r="A861" s="176" t="s">
        <v>1136</v>
      </c>
      <c r="B861" s="176" t="s">
        <v>146</v>
      </c>
      <c r="C861" s="176" t="s">
        <v>1201</v>
      </c>
      <c r="D861" s="177" t="s">
        <v>922</v>
      </c>
      <c r="E861" s="176" t="s">
        <v>22</v>
      </c>
      <c r="F861" s="176" t="s">
        <v>635</v>
      </c>
      <c r="G861" s="178">
        <f>SUM(H862)</f>
        <v>0.31</v>
      </c>
      <c r="H861" s="178">
        <f>TRUNC(G861 * 1, 2)</f>
        <v>0.31</v>
      </c>
      <c r="I861" s="179"/>
    </row>
    <row r="862" spans="1:9" ht="12.75">
      <c r="A862" s="38" t="s">
        <v>19</v>
      </c>
      <c r="B862" s="38" t="s">
        <v>146</v>
      </c>
      <c r="C862" s="38" t="s">
        <v>923</v>
      </c>
      <c r="D862" s="40" t="s">
        <v>924</v>
      </c>
      <c r="E862" s="38" t="s">
        <v>22</v>
      </c>
      <c r="F862" s="38" t="s">
        <v>1140</v>
      </c>
      <c r="G862" s="42">
        <v>27.39</v>
      </c>
      <c r="H862" s="45">
        <f>TRUNC(F862*G862,2)</f>
        <v>0.31</v>
      </c>
      <c r="I862" s="46"/>
    </row>
    <row r="863" spans="1:9" ht="12.75">
      <c r="A863" s="49" t="s">
        <v>38</v>
      </c>
      <c r="B863" s="49" t="s">
        <v>38</v>
      </c>
      <c r="C863" s="49" t="s">
        <v>38</v>
      </c>
      <c r="D863" s="51" t="s">
        <v>38</v>
      </c>
      <c r="E863" s="49" t="s">
        <v>38</v>
      </c>
      <c r="F863" s="49" t="s">
        <v>38</v>
      </c>
      <c r="G863" s="52" t="s">
        <v>38</v>
      </c>
      <c r="H863" s="52" t="s">
        <v>38</v>
      </c>
      <c r="I863" s="53" t="s">
        <v>38</v>
      </c>
    </row>
    <row r="864" spans="1:9" ht="25.5">
      <c r="A864" s="176" t="s">
        <v>1136</v>
      </c>
      <c r="B864" s="176" t="s">
        <v>146</v>
      </c>
      <c r="C864" s="176" t="s">
        <v>1202</v>
      </c>
      <c r="D864" s="177" t="s">
        <v>927</v>
      </c>
      <c r="E864" s="176" t="s">
        <v>22</v>
      </c>
      <c r="F864" s="176" t="s">
        <v>635</v>
      </c>
      <c r="G864" s="178">
        <f>SUM(H865)</f>
        <v>0.28000000000000003</v>
      </c>
      <c r="H864" s="178">
        <f>TRUNC(G864 * 1, 2)</f>
        <v>0.28000000000000003</v>
      </c>
      <c r="I864" s="179"/>
    </row>
    <row r="865" spans="1:9" ht="12.75">
      <c r="A865" s="38" t="s">
        <v>19</v>
      </c>
      <c r="B865" s="38" t="s">
        <v>146</v>
      </c>
      <c r="C865" s="38" t="s">
        <v>928</v>
      </c>
      <c r="D865" s="40" t="s">
        <v>929</v>
      </c>
      <c r="E865" s="38" t="s">
        <v>22</v>
      </c>
      <c r="F865" s="38" t="s">
        <v>1140</v>
      </c>
      <c r="G865" s="42">
        <v>25.07</v>
      </c>
      <c r="H865" s="45">
        <f>TRUNC(F865*G865,2)</f>
        <v>0.28000000000000003</v>
      </c>
      <c r="I865" s="46"/>
    </row>
    <row r="866" spans="1:9" ht="12.75">
      <c r="A866" s="49" t="s">
        <v>38</v>
      </c>
      <c r="B866" s="49" t="s">
        <v>38</v>
      </c>
      <c r="C866" s="49" t="s">
        <v>38</v>
      </c>
      <c r="D866" s="51" t="s">
        <v>38</v>
      </c>
      <c r="E866" s="49" t="s">
        <v>38</v>
      </c>
      <c r="F866" s="49" t="s">
        <v>38</v>
      </c>
      <c r="G866" s="52" t="s">
        <v>38</v>
      </c>
      <c r="H866" s="52" t="s">
        <v>38</v>
      </c>
      <c r="I866" s="53" t="s">
        <v>38</v>
      </c>
    </row>
    <row r="867" spans="1:9" ht="25.5">
      <c r="A867" s="176" t="s">
        <v>1136</v>
      </c>
      <c r="B867" s="176" t="s">
        <v>146</v>
      </c>
      <c r="C867" s="176" t="s">
        <v>1203</v>
      </c>
      <c r="D867" s="177" t="s">
        <v>939</v>
      </c>
      <c r="E867" s="176" t="s">
        <v>22</v>
      </c>
      <c r="F867" s="176" t="s">
        <v>635</v>
      </c>
      <c r="G867" s="178">
        <f>SUM(H868)</f>
        <v>0.11</v>
      </c>
      <c r="H867" s="178">
        <f>TRUNC(G867 * 1, 2)</f>
        <v>0.11</v>
      </c>
      <c r="I867" s="179"/>
    </row>
    <row r="868" spans="1:9" ht="25.5">
      <c r="A868" s="38" t="s">
        <v>19</v>
      </c>
      <c r="B868" s="38" t="s">
        <v>146</v>
      </c>
      <c r="C868" s="38" t="s">
        <v>1204</v>
      </c>
      <c r="D868" s="40" t="s">
        <v>1205</v>
      </c>
      <c r="E868" s="38" t="s">
        <v>296</v>
      </c>
      <c r="F868" s="38" t="s">
        <v>1206</v>
      </c>
      <c r="G868" s="42">
        <v>3853.87</v>
      </c>
      <c r="H868" s="45">
        <f>TRUNC(F868*G868,2)</f>
        <v>0.11</v>
      </c>
      <c r="I868" s="46"/>
    </row>
    <row r="869" spans="1:9" ht="12.75">
      <c r="A869" s="49" t="s">
        <v>38</v>
      </c>
      <c r="B869" s="49" t="s">
        <v>38</v>
      </c>
      <c r="C869" s="49" t="s">
        <v>38</v>
      </c>
      <c r="D869" s="51" t="s">
        <v>38</v>
      </c>
      <c r="E869" s="49" t="s">
        <v>38</v>
      </c>
      <c r="F869" s="49" t="s">
        <v>38</v>
      </c>
      <c r="G869" s="52" t="s">
        <v>38</v>
      </c>
      <c r="H869" s="52" t="s">
        <v>38</v>
      </c>
      <c r="I869" s="53" t="s">
        <v>38</v>
      </c>
    </row>
    <row r="870" spans="1:9" ht="38.25">
      <c r="A870" s="176" t="s">
        <v>1136</v>
      </c>
      <c r="B870" s="176" t="s">
        <v>146</v>
      </c>
      <c r="C870" s="176" t="s">
        <v>1207</v>
      </c>
      <c r="D870" s="177" t="s">
        <v>941</v>
      </c>
      <c r="E870" s="176" t="s">
        <v>22</v>
      </c>
      <c r="F870" s="176" t="s">
        <v>635</v>
      </c>
      <c r="G870" s="178">
        <f>SUM(H871)</f>
        <v>0.49</v>
      </c>
      <c r="H870" s="178">
        <f>TRUNC(G870 * 1, 2)</f>
        <v>0.49</v>
      </c>
      <c r="I870" s="179"/>
    </row>
    <row r="871" spans="1:9" ht="25.5">
      <c r="A871" s="38" t="s">
        <v>19</v>
      </c>
      <c r="B871" s="38" t="s">
        <v>146</v>
      </c>
      <c r="C871" s="38" t="s">
        <v>1204</v>
      </c>
      <c r="D871" s="40" t="s">
        <v>1205</v>
      </c>
      <c r="E871" s="38" t="s">
        <v>296</v>
      </c>
      <c r="F871" s="38" t="s">
        <v>1208</v>
      </c>
      <c r="G871" s="42">
        <v>3853.87</v>
      </c>
      <c r="H871" s="45">
        <f>TRUNC(F871*G871,2)</f>
        <v>0.49</v>
      </c>
      <c r="I871" s="46"/>
    </row>
    <row r="872" spans="1:9" ht="12.75">
      <c r="A872" s="49" t="s">
        <v>38</v>
      </c>
      <c r="B872" s="49" t="s">
        <v>38</v>
      </c>
      <c r="C872" s="49" t="s">
        <v>38</v>
      </c>
      <c r="D872" s="51" t="s">
        <v>38</v>
      </c>
      <c r="E872" s="49" t="s">
        <v>38</v>
      </c>
      <c r="F872" s="49" t="s">
        <v>38</v>
      </c>
      <c r="G872" s="52" t="s">
        <v>38</v>
      </c>
      <c r="H872" s="52" t="s">
        <v>38</v>
      </c>
      <c r="I872" s="53" t="s">
        <v>38</v>
      </c>
    </row>
    <row r="873" spans="1:9" ht="38.25">
      <c r="A873" s="176" t="s">
        <v>1136</v>
      </c>
      <c r="B873" s="176" t="s">
        <v>146</v>
      </c>
      <c r="C873" s="176" t="s">
        <v>1209</v>
      </c>
      <c r="D873" s="177" t="s">
        <v>944</v>
      </c>
      <c r="E873" s="176" t="s">
        <v>22</v>
      </c>
      <c r="F873" s="176" t="s">
        <v>635</v>
      </c>
      <c r="G873" s="178">
        <f>SUM(H874)</f>
        <v>0.45</v>
      </c>
      <c r="H873" s="178">
        <f>TRUNC(G873 * 1, 2)</f>
        <v>0.45</v>
      </c>
      <c r="I873" s="179"/>
    </row>
    <row r="874" spans="1:9" ht="12.75">
      <c r="A874" s="38" t="s">
        <v>19</v>
      </c>
      <c r="B874" s="38" t="s">
        <v>146</v>
      </c>
      <c r="C874" s="38" t="s">
        <v>1192</v>
      </c>
      <c r="D874" s="40" t="s">
        <v>1193</v>
      </c>
      <c r="E874" s="38" t="s">
        <v>1194</v>
      </c>
      <c r="F874" s="38" t="s">
        <v>1210</v>
      </c>
      <c r="G874" s="42">
        <v>0.87</v>
      </c>
      <c r="H874" s="45">
        <f>TRUNC(F874*G874,2)</f>
        <v>0.45</v>
      </c>
      <c r="I874" s="46"/>
    </row>
    <row r="875" spans="1:9" ht="12.75">
      <c r="A875" s="49" t="s">
        <v>38</v>
      </c>
      <c r="B875" s="49" t="s">
        <v>38</v>
      </c>
      <c r="C875" s="49" t="s">
        <v>38</v>
      </c>
      <c r="D875" s="51" t="s">
        <v>38</v>
      </c>
      <c r="E875" s="49" t="s">
        <v>38</v>
      </c>
      <c r="F875" s="49" t="s">
        <v>38</v>
      </c>
      <c r="G875" s="52" t="s">
        <v>38</v>
      </c>
      <c r="H875" s="52" t="s">
        <v>38</v>
      </c>
      <c r="I875" s="53" t="s">
        <v>38</v>
      </c>
    </row>
    <row r="876" spans="1:9" ht="38.25">
      <c r="A876" s="176" t="s">
        <v>1136</v>
      </c>
      <c r="B876" s="176" t="s">
        <v>146</v>
      </c>
      <c r="C876" s="176" t="s">
        <v>1211</v>
      </c>
      <c r="D876" s="177" t="s">
        <v>946</v>
      </c>
      <c r="E876" s="176" t="s">
        <v>22</v>
      </c>
      <c r="F876" s="176" t="s">
        <v>635</v>
      </c>
      <c r="G876" s="178">
        <f>SUM(H877)</f>
        <v>0.38</v>
      </c>
      <c r="H876" s="178">
        <f>TRUNC(G876 * 1, 2)</f>
        <v>0.38</v>
      </c>
      <c r="I876" s="179"/>
    </row>
    <row r="877" spans="1:9" ht="25.5">
      <c r="A877" s="38" t="s">
        <v>19</v>
      </c>
      <c r="B877" s="38" t="s">
        <v>146</v>
      </c>
      <c r="C877" s="38" t="s">
        <v>1204</v>
      </c>
      <c r="D877" s="40" t="s">
        <v>1205</v>
      </c>
      <c r="E877" s="38" t="s">
        <v>296</v>
      </c>
      <c r="F877" s="38" t="s">
        <v>1212</v>
      </c>
      <c r="G877" s="42">
        <v>3853.87</v>
      </c>
      <c r="H877" s="45">
        <f>TRUNC(F877*G877,2)</f>
        <v>0.38</v>
      </c>
      <c r="I877" s="46"/>
    </row>
    <row r="878" spans="1:9" ht="12.75">
      <c r="A878" s="49" t="s">
        <v>38</v>
      </c>
      <c r="B878" s="49" t="s">
        <v>38</v>
      </c>
      <c r="C878" s="49" t="s">
        <v>38</v>
      </c>
      <c r="D878" s="51" t="s">
        <v>38</v>
      </c>
      <c r="E878" s="49" t="s">
        <v>38</v>
      </c>
      <c r="F878" s="49" t="s">
        <v>38</v>
      </c>
      <c r="G878" s="52" t="s">
        <v>38</v>
      </c>
      <c r="H878" s="52" t="s">
        <v>38</v>
      </c>
      <c r="I878" s="53" t="s">
        <v>38</v>
      </c>
    </row>
    <row r="879" spans="1:9" ht="25.5">
      <c r="A879" s="176" t="s">
        <v>1136</v>
      </c>
      <c r="B879" s="176" t="s">
        <v>146</v>
      </c>
      <c r="C879" s="176" t="s">
        <v>1213</v>
      </c>
      <c r="D879" s="177" t="s">
        <v>949</v>
      </c>
      <c r="E879" s="176" t="s">
        <v>22</v>
      </c>
      <c r="F879" s="176" t="s">
        <v>635</v>
      </c>
      <c r="G879" s="178">
        <f>SUM(H880)</f>
        <v>0.57999999999999996</v>
      </c>
      <c r="H879" s="178">
        <f>TRUNC(G879 * 1, 2)</f>
        <v>0.57999999999999996</v>
      </c>
      <c r="I879" s="179"/>
    </row>
    <row r="880" spans="1:9" ht="12.75">
      <c r="A880" s="38" t="s">
        <v>19</v>
      </c>
      <c r="B880" s="38" t="s">
        <v>146</v>
      </c>
      <c r="C880" s="38" t="s">
        <v>951</v>
      </c>
      <c r="D880" s="40" t="s">
        <v>952</v>
      </c>
      <c r="E880" s="38" t="s">
        <v>22</v>
      </c>
      <c r="F880" s="38" t="s">
        <v>1138</v>
      </c>
      <c r="G880" s="42">
        <v>27.39</v>
      </c>
      <c r="H880" s="45">
        <f>TRUNC(F880*G880,2)</f>
        <v>0.57999999999999996</v>
      </c>
      <c r="I880" s="46"/>
    </row>
    <row r="881" spans="1:9" ht="12.75">
      <c r="A881" s="49" t="s">
        <v>38</v>
      </c>
      <c r="B881" s="49" t="s">
        <v>38</v>
      </c>
      <c r="C881" s="49" t="s">
        <v>38</v>
      </c>
      <c r="D881" s="51" t="s">
        <v>38</v>
      </c>
      <c r="E881" s="49" t="s">
        <v>38</v>
      </c>
      <c r="F881" s="49" t="s">
        <v>38</v>
      </c>
      <c r="G881" s="52" t="s">
        <v>38</v>
      </c>
      <c r="H881" s="52" t="s">
        <v>38</v>
      </c>
      <c r="I881" s="53" t="s">
        <v>38</v>
      </c>
    </row>
    <row r="882" spans="1:9" ht="25.5">
      <c r="A882" s="176" t="s">
        <v>1136</v>
      </c>
      <c r="B882" s="176" t="s">
        <v>146</v>
      </c>
      <c r="C882" s="176" t="s">
        <v>1214</v>
      </c>
      <c r="D882" s="177" t="s">
        <v>955</v>
      </c>
      <c r="E882" s="176" t="s">
        <v>22</v>
      </c>
      <c r="F882" s="176" t="s">
        <v>635</v>
      </c>
      <c r="G882" s="178">
        <f>SUM(H883)</f>
        <v>0.27</v>
      </c>
      <c r="H882" s="178">
        <f>TRUNC(G882 * 1, 2)</f>
        <v>0.27</v>
      </c>
      <c r="I882" s="179"/>
    </row>
    <row r="883" spans="1:9" ht="12.75">
      <c r="A883" s="38" t="s">
        <v>19</v>
      </c>
      <c r="B883" s="38" t="s">
        <v>146</v>
      </c>
      <c r="C883" s="38" t="s">
        <v>962</v>
      </c>
      <c r="D883" s="40" t="s">
        <v>963</v>
      </c>
      <c r="E883" s="38" t="s">
        <v>22</v>
      </c>
      <c r="F883" s="38" t="s">
        <v>1140</v>
      </c>
      <c r="G883" s="42">
        <v>24.1</v>
      </c>
      <c r="H883" s="45">
        <f>TRUNC(F883*G883,2)</f>
        <v>0.27</v>
      </c>
      <c r="I883" s="46"/>
    </row>
    <row r="884" spans="1:9" ht="12.75">
      <c r="A884" s="49" t="s">
        <v>38</v>
      </c>
      <c r="B884" s="49" t="s">
        <v>38</v>
      </c>
      <c r="C884" s="49" t="s">
        <v>38</v>
      </c>
      <c r="D884" s="51" t="s">
        <v>38</v>
      </c>
      <c r="E884" s="49" t="s">
        <v>38</v>
      </c>
      <c r="F884" s="49" t="s">
        <v>38</v>
      </c>
      <c r="G884" s="52" t="s">
        <v>38</v>
      </c>
      <c r="H884" s="52" t="s">
        <v>38</v>
      </c>
      <c r="I884" s="53" t="s">
        <v>38</v>
      </c>
    </row>
    <row r="885" spans="1:9" ht="25.5">
      <c r="A885" s="176" t="s">
        <v>1136</v>
      </c>
      <c r="B885" s="176" t="s">
        <v>146</v>
      </c>
      <c r="C885" s="176" t="s">
        <v>1215</v>
      </c>
      <c r="D885" s="177" t="s">
        <v>997</v>
      </c>
      <c r="E885" s="176" t="s">
        <v>22</v>
      </c>
      <c r="F885" s="176" t="s">
        <v>635</v>
      </c>
      <c r="G885" s="178">
        <f>SUM(H886)</f>
        <v>0.14000000000000001</v>
      </c>
      <c r="H885" s="178">
        <f>TRUNC(G885 * 1, 2)</f>
        <v>0.14000000000000001</v>
      </c>
      <c r="I885" s="179"/>
    </row>
    <row r="886" spans="1:9" ht="25.5">
      <c r="A886" s="38" t="s">
        <v>19</v>
      </c>
      <c r="B886" s="38" t="s">
        <v>146</v>
      </c>
      <c r="C886" s="38" t="s">
        <v>1216</v>
      </c>
      <c r="D886" s="40" t="s">
        <v>1217</v>
      </c>
      <c r="E886" s="38" t="s">
        <v>296</v>
      </c>
      <c r="F886" s="38" t="s">
        <v>1144</v>
      </c>
      <c r="G886" s="42">
        <v>10099.9</v>
      </c>
      <c r="H886" s="45">
        <f>TRUNC(F886*G886,2)</f>
        <v>0.14000000000000001</v>
      </c>
      <c r="I886" s="46"/>
    </row>
    <row r="887" spans="1:9" ht="12.75">
      <c r="A887" s="49" t="s">
        <v>38</v>
      </c>
      <c r="B887" s="49" t="s">
        <v>38</v>
      </c>
      <c r="C887" s="49" t="s">
        <v>38</v>
      </c>
      <c r="D887" s="51" t="s">
        <v>38</v>
      </c>
      <c r="E887" s="49" t="s">
        <v>38</v>
      </c>
      <c r="F887" s="49" t="s">
        <v>38</v>
      </c>
      <c r="G887" s="52" t="s">
        <v>38</v>
      </c>
      <c r="H887" s="52" t="s">
        <v>38</v>
      </c>
      <c r="I887" s="53" t="s">
        <v>38</v>
      </c>
    </row>
    <row r="888" spans="1:9" ht="25.5">
      <c r="A888" s="176" t="s">
        <v>1136</v>
      </c>
      <c r="B888" s="176" t="s">
        <v>146</v>
      </c>
      <c r="C888" s="176" t="s">
        <v>1218</v>
      </c>
      <c r="D888" s="177" t="s">
        <v>999</v>
      </c>
      <c r="E888" s="176" t="s">
        <v>22</v>
      </c>
      <c r="F888" s="176" t="s">
        <v>635</v>
      </c>
      <c r="G888" s="178">
        <f>SUM(H889)</f>
        <v>0.72</v>
      </c>
      <c r="H888" s="178">
        <f>TRUNC(G888 * 1, 2)</f>
        <v>0.72</v>
      </c>
      <c r="I888" s="179"/>
    </row>
    <row r="889" spans="1:9" ht="25.5">
      <c r="A889" s="38" t="s">
        <v>19</v>
      </c>
      <c r="B889" s="38" t="s">
        <v>146</v>
      </c>
      <c r="C889" s="38" t="s">
        <v>1216</v>
      </c>
      <c r="D889" s="40" t="s">
        <v>1217</v>
      </c>
      <c r="E889" s="38" t="s">
        <v>296</v>
      </c>
      <c r="F889" s="38" t="s">
        <v>1190</v>
      </c>
      <c r="G889" s="42">
        <v>10099.9</v>
      </c>
      <c r="H889" s="45">
        <f>TRUNC(F889*G889,2)</f>
        <v>0.72</v>
      </c>
      <c r="I889" s="46"/>
    </row>
    <row r="890" spans="1:9" ht="12.75">
      <c r="A890" s="49" t="s">
        <v>38</v>
      </c>
      <c r="B890" s="49" t="s">
        <v>38</v>
      </c>
      <c r="C890" s="49" t="s">
        <v>38</v>
      </c>
      <c r="D890" s="51" t="s">
        <v>38</v>
      </c>
      <c r="E890" s="49" t="s">
        <v>38</v>
      </c>
      <c r="F890" s="49" t="s">
        <v>38</v>
      </c>
      <c r="G890" s="52" t="s">
        <v>38</v>
      </c>
      <c r="H890" s="52" t="s">
        <v>38</v>
      </c>
      <c r="I890" s="53" t="s">
        <v>38</v>
      </c>
    </row>
    <row r="891" spans="1:9" ht="38.25">
      <c r="A891" s="176" t="s">
        <v>1136</v>
      </c>
      <c r="B891" s="176" t="s">
        <v>146</v>
      </c>
      <c r="C891" s="176" t="s">
        <v>1219</v>
      </c>
      <c r="D891" s="177" t="s">
        <v>1002</v>
      </c>
      <c r="E891" s="176" t="s">
        <v>22</v>
      </c>
      <c r="F891" s="176" t="s">
        <v>635</v>
      </c>
      <c r="G891" s="178">
        <f>SUM(H892)</f>
        <v>9.14</v>
      </c>
      <c r="H891" s="178">
        <f>TRUNC(G891 * 1, 2)</f>
        <v>9.14</v>
      </c>
      <c r="I891" s="179"/>
    </row>
    <row r="892" spans="1:9" ht="12.75">
      <c r="A892" s="38" t="s">
        <v>19</v>
      </c>
      <c r="B892" s="38" t="s">
        <v>146</v>
      </c>
      <c r="C892" s="38" t="s">
        <v>1161</v>
      </c>
      <c r="D892" s="40" t="s">
        <v>1162</v>
      </c>
      <c r="E892" s="38" t="s">
        <v>276</v>
      </c>
      <c r="F892" s="38" t="s">
        <v>1184</v>
      </c>
      <c r="G892" s="42">
        <v>6.35</v>
      </c>
      <c r="H892" s="45">
        <f>TRUNC(F892*G892,2)</f>
        <v>9.14</v>
      </c>
      <c r="I892" s="46"/>
    </row>
    <row r="893" spans="1:9" ht="12.75">
      <c r="A893" s="49" t="s">
        <v>38</v>
      </c>
      <c r="B893" s="49" t="s">
        <v>38</v>
      </c>
      <c r="C893" s="49" t="s">
        <v>38</v>
      </c>
      <c r="D893" s="51" t="s">
        <v>38</v>
      </c>
      <c r="E893" s="49" t="s">
        <v>38</v>
      </c>
      <c r="F893" s="49" t="s">
        <v>38</v>
      </c>
      <c r="G893" s="52" t="s">
        <v>38</v>
      </c>
      <c r="H893" s="52" t="s">
        <v>38</v>
      </c>
      <c r="I893" s="53" t="s">
        <v>38</v>
      </c>
    </row>
    <row r="894" spans="1:9" ht="25.5">
      <c r="A894" s="176" t="s">
        <v>1136</v>
      </c>
      <c r="B894" s="176" t="s">
        <v>146</v>
      </c>
      <c r="C894" s="176" t="s">
        <v>1220</v>
      </c>
      <c r="D894" s="177" t="s">
        <v>1004</v>
      </c>
      <c r="E894" s="176" t="s">
        <v>22</v>
      </c>
      <c r="F894" s="176" t="s">
        <v>635</v>
      </c>
      <c r="G894" s="178">
        <f>SUM(H895)</f>
        <v>0.7</v>
      </c>
      <c r="H894" s="178">
        <f>TRUNC(G894 * 1, 2)</f>
        <v>0.7</v>
      </c>
      <c r="I894" s="179"/>
    </row>
    <row r="895" spans="1:9" ht="25.5">
      <c r="A895" s="38" t="s">
        <v>19</v>
      </c>
      <c r="B895" s="38" t="s">
        <v>146</v>
      </c>
      <c r="C895" s="38" t="s">
        <v>1216</v>
      </c>
      <c r="D895" s="40" t="s">
        <v>1217</v>
      </c>
      <c r="E895" s="38" t="s">
        <v>296</v>
      </c>
      <c r="F895" s="38" t="s">
        <v>1158</v>
      </c>
      <c r="G895" s="42">
        <v>10099.9</v>
      </c>
      <c r="H895" s="45">
        <f>TRUNC(F895*G895,2)</f>
        <v>0.7</v>
      </c>
      <c r="I895" s="46"/>
    </row>
    <row r="896" spans="1:9" ht="12.75">
      <c r="A896" s="49" t="s">
        <v>38</v>
      </c>
      <c r="B896" s="49" t="s">
        <v>38</v>
      </c>
      <c r="C896" s="49" t="s">
        <v>38</v>
      </c>
      <c r="D896" s="51" t="s">
        <v>38</v>
      </c>
      <c r="E896" s="49" t="s">
        <v>38</v>
      </c>
      <c r="F896" s="49" t="s">
        <v>38</v>
      </c>
      <c r="G896" s="52" t="s">
        <v>38</v>
      </c>
      <c r="H896" s="52" t="s">
        <v>38</v>
      </c>
      <c r="I896" s="53" t="s">
        <v>38</v>
      </c>
    </row>
    <row r="897" spans="1:9" ht="38.25">
      <c r="A897" s="176" t="s">
        <v>1136</v>
      </c>
      <c r="B897" s="176" t="s">
        <v>146</v>
      </c>
      <c r="C897" s="176" t="s">
        <v>1221</v>
      </c>
      <c r="D897" s="177" t="s">
        <v>1016</v>
      </c>
      <c r="E897" s="176" t="s">
        <v>13</v>
      </c>
      <c r="F897" s="176" t="s">
        <v>635</v>
      </c>
      <c r="G897" s="178">
        <f>SUM(H898:H906)</f>
        <v>158.55000000000001</v>
      </c>
      <c r="H897" s="178">
        <f>TRUNC(G897 * 1, 2)</f>
        <v>158.55000000000001</v>
      </c>
      <c r="I897" s="179"/>
    </row>
    <row r="898" spans="1:9" ht="25.5">
      <c r="A898" s="38" t="s">
        <v>1148</v>
      </c>
      <c r="B898" s="38" t="s">
        <v>146</v>
      </c>
      <c r="C898" s="38" t="s">
        <v>246</v>
      </c>
      <c r="D898" s="40" t="s">
        <v>247</v>
      </c>
      <c r="E898" s="38" t="s">
        <v>182</v>
      </c>
      <c r="F898" s="38" t="s">
        <v>1222</v>
      </c>
      <c r="G898" s="42">
        <v>40.090000000000003</v>
      </c>
      <c r="H898" s="45">
        <f t="shared" ref="H898:H906" si="108">TRUNC(F898*G898,2)</f>
        <v>4.49</v>
      </c>
      <c r="I898" s="46" t="str">
        <f>IFERROR(IF(ROUND(G898, 2) &lt;&gt; ROUND(VLOOKUP("C"&amp;C898,C:G, 5, FALSE), 2), "VALOR AUXILIAR DIVERGENTE", "OK"), "NÃO ENCONTRADO")</f>
        <v>OK</v>
      </c>
    </row>
    <row r="899" spans="1:9" ht="25.5">
      <c r="A899" s="38" t="s">
        <v>1148</v>
      </c>
      <c r="B899" s="38" t="s">
        <v>146</v>
      </c>
      <c r="C899" s="38" t="s">
        <v>249</v>
      </c>
      <c r="D899" s="40" t="s">
        <v>250</v>
      </c>
      <c r="E899" s="38" t="s">
        <v>187</v>
      </c>
      <c r="F899" s="38" t="s">
        <v>1223</v>
      </c>
      <c r="G899" s="42">
        <v>41.33</v>
      </c>
      <c r="H899" s="45">
        <f t="shared" si="108"/>
        <v>2.56</v>
      </c>
      <c r="I899" s="46" t="str">
        <f>IFERROR(IF(ROUND(G899, 2) &lt;&gt; ROUND(VLOOKUP("C"&amp;C899,C:G, 5, FALSE), 2), "VALOR AUXILIAR DIVERGENTE", "OK"), "NÃO ENCONTRADO")</f>
        <v>OK</v>
      </c>
    </row>
    <row r="900" spans="1:9" ht="12.75">
      <c r="A900" s="38" t="s">
        <v>1148</v>
      </c>
      <c r="B900" s="38" t="s">
        <v>146</v>
      </c>
      <c r="C900" s="38" t="s">
        <v>252</v>
      </c>
      <c r="D900" s="40" t="s">
        <v>253</v>
      </c>
      <c r="E900" s="38" t="s">
        <v>22</v>
      </c>
      <c r="F900" s="38" t="s">
        <v>1224</v>
      </c>
      <c r="G900" s="42">
        <v>36.53</v>
      </c>
      <c r="H900" s="45">
        <f t="shared" si="108"/>
        <v>31.85</v>
      </c>
      <c r="I900" s="46" t="str">
        <f>IFERROR(IF(ROUND(G900, 2) &lt;&gt; ROUND(VLOOKUP("C"&amp;C900,C:G, 5, FALSE), 2), "VALOR AUXILIAR DIVERGENTE", "OK"), "NÃO ENCONTRADO")</f>
        <v>OK</v>
      </c>
    </row>
    <row r="901" spans="1:9" ht="12.75">
      <c r="A901" s="38" t="s">
        <v>1148</v>
      </c>
      <c r="B901" s="38" t="s">
        <v>146</v>
      </c>
      <c r="C901" s="38" t="s">
        <v>256</v>
      </c>
      <c r="D901" s="40" t="s">
        <v>257</v>
      </c>
      <c r="E901" s="38" t="s">
        <v>22</v>
      </c>
      <c r="F901" s="38" t="s">
        <v>1225</v>
      </c>
      <c r="G901" s="42">
        <v>34.270000000000003</v>
      </c>
      <c r="H901" s="45">
        <f t="shared" si="108"/>
        <v>5.96</v>
      </c>
      <c r="I901" s="46" t="str">
        <f>IFERROR(IF(ROUND(G901, 2) &lt;&gt; ROUND(VLOOKUP("C"&amp;C901,C:G, 5, FALSE), 2), "VALOR AUXILIAR DIVERGENTE", "OK"), "NÃO ENCONTRADO")</f>
        <v>OK</v>
      </c>
    </row>
    <row r="902" spans="1:9" ht="12.75">
      <c r="A902" s="38" t="s">
        <v>19</v>
      </c>
      <c r="B902" s="38" t="s">
        <v>146</v>
      </c>
      <c r="C902" s="38" t="s">
        <v>1092</v>
      </c>
      <c r="D902" s="40" t="s">
        <v>1093</v>
      </c>
      <c r="E902" s="38" t="s">
        <v>137</v>
      </c>
      <c r="F902" s="38" t="s">
        <v>1226</v>
      </c>
      <c r="G902" s="42">
        <v>13.8</v>
      </c>
      <c r="H902" s="45">
        <f t="shared" si="108"/>
        <v>0.49</v>
      </c>
      <c r="I902" s="46"/>
    </row>
    <row r="903" spans="1:9" ht="12.75">
      <c r="A903" s="38" t="s">
        <v>19</v>
      </c>
      <c r="B903" s="38" t="s">
        <v>146</v>
      </c>
      <c r="C903" s="38" t="s">
        <v>311</v>
      </c>
      <c r="D903" s="40" t="s">
        <v>312</v>
      </c>
      <c r="E903" s="38" t="s">
        <v>137</v>
      </c>
      <c r="F903" s="38" t="s">
        <v>1227</v>
      </c>
      <c r="G903" s="42">
        <v>12.7</v>
      </c>
      <c r="H903" s="45">
        <f t="shared" si="108"/>
        <v>1.01</v>
      </c>
      <c r="I903" s="46"/>
    </row>
    <row r="904" spans="1:9" ht="25.5">
      <c r="A904" s="38" t="s">
        <v>19</v>
      </c>
      <c r="B904" s="38" t="s">
        <v>146</v>
      </c>
      <c r="C904" s="38" t="s">
        <v>268</v>
      </c>
      <c r="D904" s="40" t="s">
        <v>269</v>
      </c>
      <c r="E904" s="38" t="s">
        <v>35</v>
      </c>
      <c r="F904" s="38" t="s">
        <v>1228</v>
      </c>
      <c r="G904" s="42">
        <v>2.67</v>
      </c>
      <c r="H904" s="45">
        <f t="shared" si="108"/>
        <v>3.19</v>
      </c>
      <c r="I904" s="46"/>
    </row>
    <row r="905" spans="1:9" ht="25.5">
      <c r="A905" s="38" t="s">
        <v>19</v>
      </c>
      <c r="B905" s="38" t="s">
        <v>146</v>
      </c>
      <c r="C905" s="38" t="s">
        <v>271</v>
      </c>
      <c r="D905" s="40" t="s">
        <v>272</v>
      </c>
      <c r="E905" s="38" t="s">
        <v>35</v>
      </c>
      <c r="F905" s="38" t="s">
        <v>1229</v>
      </c>
      <c r="G905" s="42">
        <v>7.63</v>
      </c>
      <c r="H905" s="45">
        <f t="shared" si="108"/>
        <v>54.84</v>
      </c>
      <c r="I905" s="46"/>
    </row>
    <row r="906" spans="1:9" ht="38.25">
      <c r="A906" s="38" t="s">
        <v>19</v>
      </c>
      <c r="B906" s="38" t="s">
        <v>146</v>
      </c>
      <c r="C906" s="38" t="s">
        <v>988</v>
      </c>
      <c r="D906" s="40" t="s">
        <v>989</v>
      </c>
      <c r="E906" s="38" t="s">
        <v>13</v>
      </c>
      <c r="F906" s="38" t="s">
        <v>1230</v>
      </c>
      <c r="G906" s="42">
        <v>40.79</v>
      </c>
      <c r="H906" s="45">
        <f t="shared" si="108"/>
        <v>54.16</v>
      </c>
      <c r="I906" s="46"/>
    </row>
    <row r="907" spans="1:9" ht="12.75">
      <c r="A907" s="49" t="s">
        <v>38</v>
      </c>
      <c r="B907" s="49" t="s">
        <v>38</v>
      </c>
      <c r="C907" s="49" t="s">
        <v>38</v>
      </c>
      <c r="D907" s="51" t="s">
        <v>38</v>
      </c>
      <c r="E907" s="49" t="s">
        <v>38</v>
      </c>
      <c r="F907" s="49" t="s">
        <v>38</v>
      </c>
      <c r="G907" s="52" t="s">
        <v>38</v>
      </c>
      <c r="H907" s="52" t="s">
        <v>38</v>
      </c>
      <c r="I907" s="53" t="s">
        <v>38</v>
      </c>
    </row>
    <row r="908" spans="1:9" ht="12.75">
      <c r="A908" s="176" t="s">
        <v>1136</v>
      </c>
      <c r="B908" s="176" t="s">
        <v>146</v>
      </c>
      <c r="C908" s="176" t="s">
        <v>1231</v>
      </c>
      <c r="D908" s="177" t="s">
        <v>1024</v>
      </c>
      <c r="E908" s="176" t="s">
        <v>137</v>
      </c>
      <c r="F908" s="176" t="s">
        <v>635</v>
      </c>
      <c r="G908" s="178">
        <f>SUM(H909:H911)</f>
        <v>6.62</v>
      </c>
      <c r="H908" s="178">
        <f>TRUNC(G908 * 1, 2)</f>
        <v>6.62</v>
      </c>
      <c r="I908" s="179"/>
    </row>
    <row r="909" spans="1:9" ht="12.75">
      <c r="A909" s="38" t="s">
        <v>1148</v>
      </c>
      <c r="B909" s="38" t="s">
        <v>146</v>
      </c>
      <c r="C909" s="38" t="s">
        <v>284</v>
      </c>
      <c r="D909" s="40" t="s">
        <v>285</v>
      </c>
      <c r="E909" s="38" t="s">
        <v>22</v>
      </c>
      <c r="F909" s="38" t="s">
        <v>1232</v>
      </c>
      <c r="G909" s="42">
        <v>36.99</v>
      </c>
      <c r="H909" s="45">
        <f t="shared" ref="H909:H911" si="109">TRUNC(F909*G909,2)</f>
        <v>0.17</v>
      </c>
      <c r="I909" s="46" t="str">
        <f>IFERROR(IF(ROUND(G909, 2) &lt;&gt; ROUND(VLOOKUP("C"&amp;C909,C:G, 5, FALSE), 2), "VALOR AUXILIAR DIVERGENTE", "OK"), "NÃO ENCONTRADO")</f>
        <v>OK</v>
      </c>
    </row>
    <row r="910" spans="1:9" ht="12.75">
      <c r="A910" s="38" t="s">
        <v>1148</v>
      </c>
      <c r="B910" s="38" t="s">
        <v>146</v>
      </c>
      <c r="C910" s="38" t="s">
        <v>287</v>
      </c>
      <c r="D910" s="40" t="s">
        <v>288</v>
      </c>
      <c r="E910" s="38" t="s">
        <v>22</v>
      </c>
      <c r="F910" s="38" t="s">
        <v>1233</v>
      </c>
      <c r="G910" s="42">
        <v>34.64</v>
      </c>
      <c r="H910" s="45">
        <f t="shared" si="109"/>
        <v>0.02</v>
      </c>
      <c r="I910" s="46" t="str">
        <f>IFERROR(IF(ROUND(G910, 2) &lt;&gt; ROUND(VLOOKUP("C"&amp;C910,C:G, 5, FALSE), 2), "VALOR AUXILIAR DIVERGENTE", "OK"), "NÃO ENCONTRADO")</f>
        <v>OK</v>
      </c>
    </row>
    <row r="911" spans="1:9" ht="12.75">
      <c r="A911" s="38" t="s">
        <v>19</v>
      </c>
      <c r="B911" s="38" t="s">
        <v>146</v>
      </c>
      <c r="C911" s="38" t="s">
        <v>1234</v>
      </c>
      <c r="D911" s="40" t="s">
        <v>1235</v>
      </c>
      <c r="E911" s="38" t="s">
        <v>137</v>
      </c>
      <c r="F911" s="38" t="s">
        <v>919</v>
      </c>
      <c r="G911" s="42">
        <v>5.8</v>
      </c>
      <c r="H911" s="45">
        <f t="shared" si="109"/>
        <v>6.43</v>
      </c>
      <c r="I911" s="46"/>
    </row>
    <row r="912" spans="1:9" ht="12.75">
      <c r="A912" s="49" t="s">
        <v>38</v>
      </c>
      <c r="B912" s="49" t="s">
        <v>38</v>
      </c>
      <c r="C912" s="49" t="s">
        <v>38</v>
      </c>
      <c r="D912" s="51" t="s">
        <v>38</v>
      </c>
      <c r="E912" s="49" t="s">
        <v>38</v>
      </c>
      <c r="F912" s="49" t="s">
        <v>38</v>
      </c>
      <c r="G912" s="52" t="s">
        <v>38</v>
      </c>
      <c r="H912" s="52" t="s">
        <v>38</v>
      </c>
      <c r="I912" s="53" t="s">
        <v>38</v>
      </c>
    </row>
    <row r="913" spans="1:9" ht="25.5">
      <c r="A913" s="176" t="s">
        <v>1136</v>
      </c>
      <c r="B913" s="176" t="s">
        <v>146</v>
      </c>
      <c r="C913" s="176" t="s">
        <v>1236</v>
      </c>
      <c r="D913" s="177" t="s">
        <v>1049</v>
      </c>
      <c r="E913" s="176" t="s">
        <v>22</v>
      </c>
      <c r="F913" s="176" t="s">
        <v>635</v>
      </c>
      <c r="G913" s="178">
        <f>SUM(H914)</f>
        <v>0.4</v>
      </c>
      <c r="H913" s="178">
        <f>TRUNC(G913 * 1, 2)</f>
        <v>0.4</v>
      </c>
      <c r="I913" s="179"/>
    </row>
    <row r="914" spans="1:9" ht="12.75">
      <c r="A914" s="38" t="s">
        <v>19</v>
      </c>
      <c r="B914" s="38" t="s">
        <v>146</v>
      </c>
      <c r="C914" s="38" t="s">
        <v>1054</v>
      </c>
      <c r="D914" s="40" t="s">
        <v>1055</v>
      </c>
      <c r="E914" s="38" t="s">
        <v>22</v>
      </c>
      <c r="F914" s="38" t="s">
        <v>1200</v>
      </c>
      <c r="G914" s="42">
        <v>27.39</v>
      </c>
      <c r="H914" s="45">
        <f>TRUNC(F914*G914,2)</f>
        <v>0.4</v>
      </c>
      <c r="I914" s="46"/>
    </row>
    <row r="915" spans="1:9" ht="12.75">
      <c r="A915" s="49" t="s">
        <v>38</v>
      </c>
      <c r="B915" s="49" t="s">
        <v>38</v>
      </c>
      <c r="C915" s="49" t="s">
        <v>38</v>
      </c>
      <c r="D915" s="51" t="s">
        <v>38</v>
      </c>
      <c r="E915" s="49" t="s">
        <v>38</v>
      </c>
      <c r="F915" s="49" t="s">
        <v>38</v>
      </c>
      <c r="G915" s="52" t="s">
        <v>38</v>
      </c>
      <c r="H915" s="52" t="s">
        <v>38</v>
      </c>
      <c r="I915" s="53" t="s">
        <v>38</v>
      </c>
    </row>
    <row r="916" spans="1:9" ht="25.5">
      <c r="A916" s="176" t="s">
        <v>1136</v>
      </c>
      <c r="B916" s="176" t="s">
        <v>146</v>
      </c>
      <c r="C916" s="176" t="s">
        <v>1239</v>
      </c>
      <c r="D916" s="177" t="s">
        <v>1059</v>
      </c>
      <c r="E916" s="176" t="s">
        <v>22</v>
      </c>
      <c r="F916" s="176" t="s">
        <v>635</v>
      </c>
      <c r="G916" s="178">
        <f>SUM(H917)</f>
        <v>0.32</v>
      </c>
      <c r="H916" s="178">
        <f>TRUNC(G916 * 1, 2)</f>
        <v>0.32</v>
      </c>
      <c r="I916" s="179"/>
    </row>
    <row r="917" spans="1:9" ht="12.75">
      <c r="A917" s="38" t="s">
        <v>19</v>
      </c>
      <c r="B917" s="38" t="s">
        <v>146</v>
      </c>
      <c r="C917" s="38" t="s">
        <v>1060</v>
      </c>
      <c r="D917" s="40" t="s">
        <v>1061</v>
      </c>
      <c r="E917" s="38" t="s">
        <v>22</v>
      </c>
      <c r="F917" s="38" t="s">
        <v>1140</v>
      </c>
      <c r="G917" s="42">
        <v>28.12</v>
      </c>
      <c r="H917" s="45">
        <f>TRUNC(F917*G917,2)</f>
        <v>0.32</v>
      </c>
      <c r="I917" s="46"/>
    </row>
    <row r="918" spans="1:9" ht="12.75">
      <c r="A918" s="49" t="s">
        <v>38</v>
      </c>
      <c r="B918" s="49" t="s">
        <v>38</v>
      </c>
      <c r="C918" s="49" t="s">
        <v>38</v>
      </c>
      <c r="D918" s="51" t="s">
        <v>38</v>
      </c>
      <c r="E918" s="49" t="s">
        <v>38</v>
      </c>
      <c r="F918" s="49" t="s">
        <v>38</v>
      </c>
      <c r="G918" s="52" t="s">
        <v>38</v>
      </c>
      <c r="H918" s="52" t="s">
        <v>38</v>
      </c>
      <c r="I918" s="53" t="s">
        <v>38</v>
      </c>
    </row>
    <row r="919" spans="1:9" ht="25.5">
      <c r="A919" s="176" t="s">
        <v>1136</v>
      </c>
      <c r="B919" s="176" t="s">
        <v>146</v>
      </c>
      <c r="C919" s="176" t="s">
        <v>1240</v>
      </c>
      <c r="D919" s="177" t="s">
        <v>1064</v>
      </c>
      <c r="E919" s="176" t="s">
        <v>22</v>
      </c>
      <c r="F919" s="176" t="s">
        <v>635</v>
      </c>
      <c r="G919" s="178">
        <f>SUM(H920)</f>
        <v>0.28000000000000003</v>
      </c>
      <c r="H919" s="178">
        <f>TRUNC(G919 * 1, 2)</f>
        <v>0.28000000000000003</v>
      </c>
      <c r="I919" s="179"/>
    </row>
    <row r="920" spans="1:9" ht="12.75">
      <c r="A920" s="38" t="s">
        <v>19</v>
      </c>
      <c r="B920" s="38" t="s">
        <v>146</v>
      </c>
      <c r="C920" s="38" t="s">
        <v>1065</v>
      </c>
      <c r="D920" s="40" t="s">
        <v>1066</v>
      </c>
      <c r="E920" s="38" t="s">
        <v>22</v>
      </c>
      <c r="F920" s="38" t="s">
        <v>1140</v>
      </c>
      <c r="G920" s="42">
        <v>25.07</v>
      </c>
      <c r="H920" s="45">
        <f>TRUNC(F920*G920,2)</f>
        <v>0.28000000000000003</v>
      </c>
      <c r="I920" s="46"/>
    </row>
    <row r="921" spans="1:9" ht="12.75">
      <c r="A921" s="49" t="s">
        <v>38</v>
      </c>
      <c r="B921" s="49" t="s">
        <v>38</v>
      </c>
      <c r="C921" s="49" t="s">
        <v>38</v>
      </c>
      <c r="D921" s="51" t="s">
        <v>38</v>
      </c>
      <c r="E921" s="49" t="s">
        <v>38</v>
      </c>
      <c r="F921" s="49" t="s">
        <v>38</v>
      </c>
      <c r="G921" s="52" t="s">
        <v>38</v>
      </c>
      <c r="H921" s="52" t="s">
        <v>38</v>
      </c>
      <c r="I921" s="53" t="s">
        <v>38</v>
      </c>
    </row>
    <row r="922" spans="1:9" ht="38.25">
      <c r="A922" s="176" t="s">
        <v>1136</v>
      </c>
      <c r="B922" s="176" t="s">
        <v>146</v>
      </c>
      <c r="C922" s="176" t="s">
        <v>1241</v>
      </c>
      <c r="D922" s="177" t="s">
        <v>1078</v>
      </c>
      <c r="E922" s="176" t="s">
        <v>160</v>
      </c>
      <c r="F922" s="176" t="s">
        <v>635</v>
      </c>
      <c r="G922" s="178">
        <f>SUM(H923:H929)</f>
        <v>486.41</v>
      </c>
      <c r="H922" s="178">
        <f>TRUNC(G922 * 1, 2)</f>
        <v>486.41</v>
      </c>
      <c r="I922" s="179"/>
    </row>
    <row r="923" spans="1:9" ht="38.25">
      <c r="A923" s="38" t="s">
        <v>1148</v>
      </c>
      <c r="B923" s="38" t="s">
        <v>146</v>
      </c>
      <c r="C923" s="38" t="s">
        <v>1242</v>
      </c>
      <c r="D923" s="40" t="s">
        <v>1243</v>
      </c>
      <c r="E923" s="38" t="s">
        <v>182</v>
      </c>
      <c r="F923" s="38" t="s">
        <v>1244</v>
      </c>
      <c r="G923" s="42">
        <v>1.78</v>
      </c>
      <c r="H923" s="45">
        <f t="shared" ref="H923:H929" si="110">TRUNC(F923*G923,2)</f>
        <v>1.07</v>
      </c>
      <c r="I923" s="46" t="str">
        <f>IFERROR(IF(ROUND(G923, 2) &lt;&gt; ROUND(VLOOKUP("C"&amp;C923,C:G, 5, FALSE), 2), "VALOR AUXILIAR DIVERGENTE", "OK"), "NÃO ENCONTRADO")</f>
        <v>OK</v>
      </c>
    </row>
    <row r="924" spans="1:9" ht="38.25">
      <c r="A924" s="38" t="s">
        <v>1148</v>
      </c>
      <c r="B924" s="38" t="s">
        <v>146</v>
      </c>
      <c r="C924" s="38" t="s">
        <v>1245</v>
      </c>
      <c r="D924" s="40" t="s">
        <v>1246</v>
      </c>
      <c r="E924" s="38" t="s">
        <v>187</v>
      </c>
      <c r="F924" s="38" t="s">
        <v>1247</v>
      </c>
      <c r="G924" s="42">
        <v>5.54</v>
      </c>
      <c r="H924" s="45">
        <f t="shared" si="110"/>
        <v>3.56</v>
      </c>
      <c r="I924" s="46" t="str">
        <f>IFERROR(IF(ROUND(G924, 2) &lt;&gt; ROUND(VLOOKUP("C"&amp;C924,C:G, 5, FALSE), 2), "VALOR AUXILIAR DIVERGENTE", "OK"), "NÃO ENCONTRADO")</f>
        <v>OK</v>
      </c>
    </row>
    <row r="925" spans="1:9" ht="25.5">
      <c r="A925" s="38" t="s">
        <v>1148</v>
      </c>
      <c r="B925" s="38" t="s">
        <v>146</v>
      </c>
      <c r="C925" s="38" t="s">
        <v>767</v>
      </c>
      <c r="D925" s="40" t="s">
        <v>768</v>
      </c>
      <c r="E925" s="38" t="s">
        <v>22</v>
      </c>
      <c r="F925" s="38" t="s">
        <v>1248</v>
      </c>
      <c r="G925" s="42">
        <v>34.950000000000003</v>
      </c>
      <c r="H925" s="45">
        <f t="shared" si="110"/>
        <v>43.69</v>
      </c>
      <c r="I925" s="46" t="str">
        <f>IFERROR(IF(ROUND(G925, 2) &lt;&gt; ROUND(VLOOKUP("C"&amp;C925,C:G, 5, FALSE), 2), "VALOR AUXILIAR DIVERGENTE", "OK"), "NÃO ENCONTRADO")</f>
        <v>OK</v>
      </c>
    </row>
    <row r="926" spans="1:9" ht="12.75">
      <c r="A926" s="38" t="s">
        <v>1148</v>
      </c>
      <c r="B926" s="38" t="s">
        <v>146</v>
      </c>
      <c r="C926" s="38" t="s">
        <v>151</v>
      </c>
      <c r="D926" s="40" t="s">
        <v>152</v>
      </c>
      <c r="E926" s="38" t="s">
        <v>22</v>
      </c>
      <c r="F926" s="38" t="s">
        <v>1249</v>
      </c>
      <c r="G926" s="42">
        <v>32.18</v>
      </c>
      <c r="H926" s="45">
        <f t="shared" si="110"/>
        <v>63.69</v>
      </c>
      <c r="I926" s="46" t="str">
        <f>IFERROR(IF(ROUND(G926, 2) &lt;&gt; ROUND(VLOOKUP("C"&amp;C926,C:G, 5, FALSE), 2), "VALOR AUXILIAR DIVERGENTE", "OK"), "NÃO ENCONTRADO")</f>
        <v>OK</v>
      </c>
    </row>
    <row r="927" spans="1:9" ht="25.5">
      <c r="A927" s="38" t="s">
        <v>19</v>
      </c>
      <c r="B927" s="38" t="s">
        <v>146</v>
      </c>
      <c r="C927" s="38" t="s">
        <v>771</v>
      </c>
      <c r="D927" s="40" t="s">
        <v>772</v>
      </c>
      <c r="E927" s="38" t="s">
        <v>160</v>
      </c>
      <c r="F927" s="38" t="s">
        <v>1250</v>
      </c>
      <c r="G927" s="42">
        <v>87.1</v>
      </c>
      <c r="H927" s="45">
        <f t="shared" si="110"/>
        <v>52.01</v>
      </c>
      <c r="I927" s="46"/>
    </row>
    <row r="928" spans="1:9" ht="12.75">
      <c r="A928" s="38" t="s">
        <v>19</v>
      </c>
      <c r="B928" s="38" t="s">
        <v>146</v>
      </c>
      <c r="C928" s="38" t="s">
        <v>774</v>
      </c>
      <c r="D928" s="40" t="s">
        <v>775</v>
      </c>
      <c r="E928" s="38" t="s">
        <v>137</v>
      </c>
      <c r="F928" s="38" t="s">
        <v>1251</v>
      </c>
      <c r="G928" s="42">
        <v>0.7</v>
      </c>
      <c r="H928" s="45">
        <f t="shared" si="110"/>
        <v>255.46</v>
      </c>
      <c r="I928" s="46"/>
    </row>
    <row r="929" spans="1:9" ht="25.5">
      <c r="A929" s="38" t="s">
        <v>19</v>
      </c>
      <c r="B929" s="38" t="s">
        <v>146</v>
      </c>
      <c r="C929" s="38" t="s">
        <v>777</v>
      </c>
      <c r="D929" s="40" t="s">
        <v>778</v>
      </c>
      <c r="E929" s="38" t="s">
        <v>160</v>
      </c>
      <c r="F929" s="38" t="s">
        <v>1252</v>
      </c>
      <c r="G929" s="42">
        <v>92</v>
      </c>
      <c r="H929" s="45">
        <f t="shared" si="110"/>
        <v>66.930000000000007</v>
      </c>
      <c r="I929" s="46"/>
    </row>
    <row r="930" spans="1:9" ht="12.75">
      <c r="A930" s="49" t="s">
        <v>38</v>
      </c>
      <c r="B930" s="49" t="s">
        <v>38</v>
      </c>
      <c r="C930" s="49" t="s">
        <v>38</v>
      </c>
      <c r="D930" s="51" t="s">
        <v>38</v>
      </c>
      <c r="E930" s="49" t="s">
        <v>38</v>
      </c>
      <c r="F930" s="49" t="s">
        <v>38</v>
      </c>
      <c r="G930" s="52" t="s">
        <v>38</v>
      </c>
      <c r="H930" s="52" t="s">
        <v>38</v>
      </c>
      <c r="I930" s="53" t="s">
        <v>38</v>
      </c>
    </row>
    <row r="931" spans="1:9" ht="38.25">
      <c r="A931" s="176" t="s">
        <v>1136</v>
      </c>
      <c r="B931" s="176" t="s">
        <v>146</v>
      </c>
      <c r="C931" s="176" t="s">
        <v>1253</v>
      </c>
      <c r="D931" s="177" t="s">
        <v>1080</v>
      </c>
      <c r="E931" s="176" t="s">
        <v>137</v>
      </c>
      <c r="F931" s="176" t="s">
        <v>635</v>
      </c>
      <c r="G931" s="178">
        <f>SUM(H932:H936)</f>
        <v>16.38</v>
      </c>
      <c r="H931" s="178">
        <f>TRUNC(G931 * 1, 2)</f>
        <v>16.38</v>
      </c>
      <c r="I931" s="179"/>
    </row>
    <row r="932" spans="1:9" ht="12.75">
      <c r="A932" s="38" t="s">
        <v>1148</v>
      </c>
      <c r="B932" s="38" t="s">
        <v>146</v>
      </c>
      <c r="C932" s="38" t="s">
        <v>1254</v>
      </c>
      <c r="D932" s="40" t="s">
        <v>1255</v>
      </c>
      <c r="E932" s="38" t="s">
        <v>137</v>
      </c>
      <c r="F932" s="38" t="s">
        <v>31</v>
      </c>
      <c r="G932" s="42">
        <v>10.74</v>
      </c>
      <c r="H932" s="45">
        <f t="shared" ref="H932:H936" si="111">TRUNC(F932*G932,2)</f>
        <v>10.74</v>
      </c>
      <c r="I932" s="46" t="str">
        <f>IFERROR(IF(ROUND(G932, 2) &lt;&gt; ROUND(VLOOKUP("C"&amp;C932,C:G, 5, FALSE), 2), "VALOR AUXILIAR DIVERGENTE", "OK"), "NÃO ENCONTRADO")</f>
        <v>OK</v>
      </c>
    </row>
    <row r="933" spans="1:9" ht="12.75">
      <c r="A933" s="38" t="s">
        <v>1148</v>
      </c>
      <c r="B933" s="38" t="s">
        <v>146</v>
      </c>
      <c r="C933" s="38" t="s">
        <v>284</v>
      </c>
      <c r="D933" s="40" t="s">
        <v>285</v>
      </c>
      <c r="E933" s="38" t="s">
        <v>22</v>
      </c>
      <c r="F933" s="38" t="s">
        <v>1256</v>
      </c>
      <c r="G933" s="42">
        <v>36.99</v>
      </c>
      <c r="H933" s="45">
        <f t="shared" si="111"/>
        <v>3.9</v>
      </c>
      <c r="I933" s="46" t="str">
        <f>IFERROR(IF(ROUND(G933, 2) &lt;&gt; ROUND(VLOOKUP("C"&amp;C933,C:G, 5, FALSE), 2), "VALOR AUXILIAR DIVERGENTE", "OK"), "NÃO ENCONTRADO")</f>
        <v>OK</v>
      </c>
    </row>
    <row r="934" spans="1:9" ht="12.75">
      <c r="A934" s="38" t="s">
        <v>1148</v>
      </c>
      <c r="B934" s="38" t="s">
        <v>146</v>
      </c>
      <c r="C934" s="38" t="s">
        <v>287</v>
      </c>
      <c r="D934" s="40" t="s">
        <v>288</v>
      </c>
      <c r="E934" s="38" t="s">
        <v>22</v>
      </c>
      <c r="F934" s="38" t="s">
        <v>1257</v>
      </c>
      <c r="G934" s="42">
        <v>34.64</v>
      </c>
      <c r="H934" s="45">
        <f t="shared" si="111"/>
        <v>0.59</v>
      </c>
      <c r="I934" s="46" t="str">
        <f>IFERROR(IF(ROUND(G934, 2) &lt;&gt; ROUND(VLOOKUP("C"&amp;C934,C:G, 5, FALSE), 2), "VALOR AUXILIAR DIVERGENTE", "OK"), "NÃO ENCONTRADO")</f>
        <v>OK</v>
      </c>
    </row>
    <row r="935" spans="1:9" ht="25.5">
      <c r="A935" s="38" t="s">
        <v>19</v>
      </c>
      <c r="B935" s="38" t="s">
        <v>146</v>
      </c>
      <c r="C935" s="38" t="s">
        <v>291</v>
      </c>
      <c r="D935" s="40" t="s">
        <v>292</v>
      </c>
      <c r="E935" s="38" t="s">
        <v>137</v>
      </c>
      <c r="F935" s="38" t="s">
        <v>293</v>
      </c>
      <c r="G935" s="42">
        <v>21.66</v>
      </c>
      <c r="H935" s="45">
        <f t="shared" si="111"/>
        <v>0.54</v>
      </c>
      <c r="I935" s="46"/>
    </row>
    <row r="936" spans="1:9" ht="38.25">
      <c r="A936" s="38" t="s">
        <v>19</v>
      </c>
      <c r="B936" s="38" t="s">
        <v>146</v>
      </c>
      <c r="C936" s="38" t="s">
        <v>294</v>
      </c>
      <c r="D936" s="40" t="s">
        <v>295</v>
      </c>
      <c r="E936" s="38" t="s">
        <v>296</v>
      </c>
      <c r="F936" s="38" t="s">
        <v>1258</v>
      </c>
      <c r="G936" s="42">
        <v>0.22</v>
      </c>
      <c r="H936" s="45">
        <f t="shared" si="111"/>
        <v>0.61</v>
      </c>
      <c r="I936" s="46"/>
    </row>
    <row r="937" spans="1:9" ht="12.75">
      <c r="A937" s="49" t="s">
        <v>38</v>
      </c>
      <c r="B937" s="49" t="s">
        <v>38</v>
      </c>
      <c r="C937" s="49" t="s">
        <v>38</v>
      </c>
      <c r="D937" s="51" t="s">
        <v>38</v>
      </c>
      <c r="E937" s="49" t="s">
        <v>38</v>
      </c>
      <c r="F937" s="49" t="s">
        <v>38</v>
      </c>
      <c r="G937" s="52" t="s">
        <v>38</v>
      </c>
      <c r="H937" s="52" t="s">
        <v>38</v>
      </c>
      <c r="I937" s="53" t="s">
        <v>38</v>
      </c>
    </row>
    <row r="938" spans="1:9" ht="25.5">
      <c r="A938" s="176" t="s">
        <v>1136</v>
      </c>
      <c r="B938" s="176" t="s">
        <v>146</v>
      </c>
      <c r="C938" s="176" t="s">
        <v>1259</v>
      </c>
      <c r="D938" s="177" t="s">
        <v>1089</v>
      </c>
      <c r="E938" s="176" t="s">
        <v>22</v>
      </c>
      <c r="F938" s="176" t="s">
        <v>635</v>
      </c>
      <c r="G938" s="178">
        <f>SUM(H939:H946)</f>
        <v>36.620000000000005</v>
      </c>
      <c r="H938" s="178">
        <f>TRUNC(G938 * 1, 2)</f>
        <v>36.619999999999997</v>
      </c>
      <c r="I938" s="179"/>
    </row>
    <row r="939" spans="1:9" ht="25.5">
      <c r="A939" s="38" t="s">
        <v>1148</v>
      </c>
      <c r="B939" s="38" t="s">
        <v>146</v>
      </c>
      <c r="C939" s="38" t="s">
        <v>1260</v>
      </c>
      <c r="D939" s="40" t="s">
        <v>1261</v>
      </c>
      <c r="E939" s="38" t="s">
        <v>22</v>
      </c>
      <c r="F939" s="38" t="s">
        <v>31</v>
      </c>
      <c r="G939" s="42">
        <v>0.4</v>
      </c>
      <c r="H939" s="45">
        <f t="shared" ref="H939:H946" si="112">TRUNC(F939*G939,2)</f>
        <v>0.4</v>
      </c>
      <c r="I939" s="46" t="str">
        <f>IFERROR(IF(ROUND(G939, 2) &lt;&gt; ROUND(VLOOKUP("C"&amp;C939,C:G, 5, FALSE), 2), "VALOR AUXILIAR DIVERGENTE", "OK"), "NÃO ENCONTRADO")</f>
        <v>OK</v>
      </c>
    </row>
    <row r="940" spans="1:9" ht="25.5">
      <c r="A940" s="38" t="s">
        <v>19</v>
      </c>
      <c r="B940" s="38" t="s">
        <v>146</v>
      </c>
      <c r="C940" s="38" t="s">
        <v>902</v>
      </c>
      <c r="D940" s="40" t="s">
        <v>903</v>
      </c>
      <c r="E940" s="38" t="s">
        <v>22</v>
      </c>
      <c r="F940" s="38" t="s">
        <v>31</v>
      </c>
      <c r="G940" s="42">
        <v>1.45</v>
      </c>
      <c r="H940" s="45">
        <f t="shared" si="112"/>
        <v>1.45</v>
      </c>
      <c r="I940" s="46"/>
    </row>
    <row r="941" spans="1:9" ht="25.5">
      <c r="A941" s="38" t="s">
        <v>19</v>
      </c>
      <c r="B941" s="38" t="s">
        <v>146</v>
      </c>
      <c r="C941" s="38" t="s">
        <v>904</v>
      </c>
      <c r="D941" s="40" t="s">
        <v>905</v>
      </c>
      <c r="E941" s="38" t="s">
        <v>22</v>
      </c>
      <c r="F941" s="38" t="s">
        <v>31</v>
      </c>
      <c r="G941" s="42">
        <v>0.28999999999999998</v>
      </c>
      <c r="H941" s="45">
        <f t="shared" si="112"/>
        <v>0.28999999999999998</v>
      </c>
      <c r="I941" s="46"/>
    </row>
    <row r="942" spans="1:9" ht="25.5">
      <c r="A942" s="38" t="s">
        <v>19</v>
      </c>
      <c r="B942" s="38" t="s">
        <v>146</v>
      </c>
      <c r="C942" s="38" t="s">
        <v>831</v>
      </c>
      <c r="D942" s="40" t="s">
        <v>832</v>
      </c>
      <c r="E942" s="38" t="s">
        <v>22</v>
      </c>
      <c r="F942" s="38" t="s">
        <v>31</v>
      </c>
      <c r="G942" s="42">
        <v>0.11</v>
      </c>
      <c r="H942" s="45">
        <f t="shared" si="112"/>
        <v>0.11</v>
      </c>
      <c r="I942" s="46"/>
    </row>
    <row r="943" spans="1:9" ht="25.5">
      <c r="A943" s="38" t="s">
        <v>19</v>
      </c>
      <c r="B943" s="38" t="s">
        <v>146</v>
      </c>
      <c r="C943" s="38" t="s">
        <v>833</v>
      </c>
      <c r="D943" s="40" t="s">
        <v>834</v>
      </c>
      <c r="E943" s="38" t="s">
        <v>22</v>
      </c>
      <c r="F943" s="38" t="s">
        <v>31</v>
      </c>
      <c r="G943" s="42">
        <v>1.43</v>
      </c>
      <c r="H943" s="45">
        <f t="shared" si="112"/>
        <v>1.43</v>
      </c>
      <c r="I943" s="46"/>
    </row>
    <row r="944" spans="1:9" ht="25.5">
      <c r="A944" s="38" t="s">
        <v>19</v>
      </c>
      <c r="B944" s="38" t="s">
        <v>146</v>
      </c>
      <c r="C944" s="38" t="s">
        <v>835</v>
      </c>
      <c r="D944" s="40" t="s">
        <v>836</v>
      </c>
      <c r="E944" s="38" t="s">
        <v>22</v>
      </c>
      <c r="F944" s="38" t="s">
        <v>31</v>
      </c>
      <c r="G944" s="42">
        <v>1.07</v>
      </c>
      <c r="H944" s="45">
        <f t="shared" si="112"/>
        <v>1.07</v>
      </c>
      <c r="I944" s="46"/>
    </row>
    <row r="945" spans="1:9" ht="25.5">
      <c r="A945" s="38" t="s">
        <v>19</v>
      </c>
      <c r="B945" s="38" t="s">
        <v>146</v>
      </c>
      <c r="C945" s="38" t="s">
        <v>837</v>
      </c>
      <c r="D945" s="40" t="s">
        <v>838</v>
      </c>
      <c r="E945" s="38" t="s">
        <v>22</v>
      </c>
      <c r="F945" s="38" t="s">
        <v>31</v>
      </c>
      <c r="G945" s="42">
        <v>4.4800000000000004</v>
      </c>
      <c r="H945" s="45">
        <f t="shared" si="112"/>
        <v>4.4800000000000004</v>
      </c>
      <c r="I945" s="46"/>
    </row>
    <row r="946" spans="1:9" ht="12.75">
      <c r="A946" s="38" t="s">
        <v>19</v>
      </c>
      <c r="B946" s="38" t="s">
        <v>146</v>
      </c>
      <c r="C946" s="38" t="s">
        <v>1262</v>
      </c>
      <c r="D946" s="40" t="s">
        <v>1263</v>
      </c>
      <c r="E946" s="38" t="s">
        <v>22</v>
      </c>
      <c r="F946" s="38" t="s">
        <v>31</v>
      </c>
      <c r="G946" s="42">
        <v>27.39</v>
      </c>
      <c r="H946" s="45">
        <f t="shared" si="112"/>
        <v>27.39</v>
      </c>
      <c r="I946" s="46"/>
    </row>
    <row r="947" spans="1:9" ht="12.75">
      <c r="A947" s="49" t="s">
        <v>38</v>
      </c>
      <c r="B947" s="49" t="s">
        <v>38</v>
      </c>
      <c r="C947" s="49" t="s">
        <v>38</v>
      </c>
      <c r="D947" s="51" t="s">
        <v>38</v>
      </c>
      <c r="E947" s="49" t="s">
        <v>38</v>
      </c>
      <c r="F947" s="49" t="s">
        <v>38</v>
      </c>
      <c r="G947" s="52" t="s">
        <v>38</v>
      </c>
      <c r="H947" s="52" t="s">
        <v>38</v>
      </c>
      <c r="I947" s="53" t="s">
        <v>38</v>
      </c>
    </row>
    <row r="948" spans="1:9" ht="38.25">
      <c r="A948" s="176" t="s">
        <v>1136</v>
      </c>
      <c r="B948" s="176" t="s">
        <v>146</v>
      </c>
      <c r="C948" s="176" t="s">
        <v>1264</v>
      </c>
      <c r="D948" s="177" t="s">
        <v>1102</v>
      </c>
      <c r="E948" s="176" t="s">
        <v>22</v>
      </c>
      <c r="F948" s="176" t="s">
        <v>635</v>
      </c>
      <c r="G948" s="178">
        <f>SUM(H949)</f>
        <v>0.08</v>
      </c>
      <c r="H948" s="178">
        <f>TRUNC(G948 * 1, 2)</f>
        <v>0.08</v>
      </c>
      <c r="I948" s="179"/>
    </row>
    <row r="949" spans="1:9" ht="38.25">
      <c r="A949" s="38" t="s">
        <v>19</v>
      </c>
      <c r="B949" s="38" t="s">
        <v>146</v>
      </c>
      <c r="C949" s="38" t="s">
        <v>1265</v>
      </c>
      <c r="D949" s="40" t="s">
        <v>1266</v>
      </c>
      <c r="E949" s="38" t="s">
        <v>296</v>
      </c>
      <c r="F949" s="38" t="s">
        <v>1144</v>
      </c>
      <c r="G949" s="42">
        <v>5590</v>
      </c>
      <c r="H949" s="45">
        <f>TRUNC(F949*G949,2)</f>
        <v>0.08</v>
      </c>
      <c r="I949" s="46"/>
    </row>
    <row r="950" spans="1:9" ht="12.75">
      <c r="A950" s="49" t="s">
        <v>38</v>
      </c>
      <c r="B950" s="49" t="s">
        <v>38</v>
      </c>
      <c r="C950" s="49" t="s">
        <v>38</v>
      </c>
      <c r="D950" s="51" t="s">
        <v>38</v>
      </c>
      <c r="E950" s="49" t="s">
        <v>38</v>
      </c>
      <c r="F950" s="49" t="s">
        <v>38</v>
      </c>
      <c r="G950" s="52" t="s">
        <v>38</v>
      </c>
      <c r="H950" s="52" t="s">
        <v>38</v>
      </c>
      <c r="I950" s="53" t="s">
        <v>38</v>
      </c>
    </row>
    <row r="951" spans="1:9" ht="38.25">
      <c r="A951" s="176" t="s">
        <v>1136</v>
      </c>
      <c r="B951" s="176" t="s">
        <v>146</v>
      </c>
      <c r="C951" s="176" t="s">
        <v>1267</v>
      </c>
      <c r="D951" s="177" t="s">
        <v>1105</v>
      </c>
      <c r="E951" s="176" t="s">
        <v>22</v>
      </c>
      <c r="F951" s="176" t="s">
        <v>635</v>
      </c>
      <c r="G951" s="178">
        <f>SUM(H952)</f>
        <v>0.35</v>
      </c>
      <c r="H951" s="178">
        <f>TRUNC(G951 * 1, 2)</f>
        <v>0.35</v>
      </c>
      <c r="I951" s="179"/>
    </row>
    <row r="952" spans="1:9" ht="38.25">
      <c r="A952" s="38" t="s">
        <v>19</v>
      </c>
      <c r="B952" s="38" t="s">
        <v>146</v>
      </c>
      <c r="C952" s="38" t="s">
        <v>1265</v>
      </c>
      <c r="D952" s="40" t="s">
        <v>1266</v>
      </c>
      <c r="E952" s="38" t="s">
        <v>296</v>
      </c>
      <c r="F952" s="38" t="s">
        <v>1268</v>
      </c>
      <c r="G952" s="42">
        <v>5590</v>
      </c>
      <c r="H952" s="45">
        <f>TRUNC(F952*G952,2)</f>
        <v>0.35</v>
      </c>
      <c r="I952" s="46"/>
    </row>
    <row r="953" spans="1:9" ht="12.75">
      <c r="A953" s="49" t="s">
        <v>38</v>
      </c>
      <c r="B953" s="49" t="s">
        <v>38</v>
      </c>
      <c r="C953" s="49" t="s">
        <v>38</v>
      </c>
      <c r="D953" s="51" t="s">
        <v>38</v>
      </c>
      <c r="E953" s="49" t="s">
        <v>38</v>
      </c>
      <c r="F953" s="49" t="s">
        <v>38</v>
      </c>
      <c r="G953" s="52" t="s">
        <v>38</v>
      </c>
      <c r="H953" s="52" t="s">
        <v>38</v>
      </c>
      <c r="I953" s="53" t="s">
        <v>38</v>
      </c>
    </row>
    <row r="954" spans="1:9" ht="38.25">
      <c r="A954" s="176" t="s">
        <v>1136</v>
      </c>
      <c r="B954" s="176" t="s">
        <v>146</v>
      </c>
      <c r="C954" s="176" t="s">
        <v>1269</v>
      </c>
      <c r="D954" s="177" t="s">
        <v>1108</v>
      </c>
      <c r="E954" s="176" t="s">
        <v>22</v>
      </c>
      <c r="F954" s="176" t="s">
        <v>635</v>
      </c>
      <c r="G954" s="178">
        <f>SUM(H955)</f>
        <v>1.08</v>
      </c>
      <c r="H954" s="178">
        <f>TRUNC(G954 * 1, 2)</f>
        <v>1.08</v>
      </c>
      <c r="I954" s="179"/>
    </row>
    <row r="955" spans="1:9" ht="12.75">
      <c r="A955" s="38" t="s">
        <v>19</v>
      </c>
      <c r="B955" s="38" t="s">
        <v>146</v>
      </c>
      <c r="C955" s="38" t="s">
        <v>1192</v>
      </c>
      <c r="D955" s="40" t="s">
        <v>1193</v>
      </c>
      <c r="E955" s="38" t="s">
        <v>1194</v>
      </c>
      <c r="F955" s="38" t="s">
        <v>1270</v>
      </c>
      <c r="G955" s="42">
        <v>0.87</v>
      </c>
      <c r="H955" s="45">
        <f>TRUNC(F955*G955,2)</f>
        <v>1.08</v>
      </c>
      <c r="I955" s="46"/>
    </row>
    <row r="956" spans="1:9" ht="12.75">
      <c r="A956" s="49" t="s">
        <v>38</v>
      </c>
      <c r="B956" s="49" t="s">
        <v>38</v>
      </c>
      <c r="C956" s="49" t="s">
        <v>38</v>
      </c>
      <c r="D956" s="51" t="s">
        <v>38</v>
      </c>
      <c r="E956" s="49" t="s">
        <v>38</v>
      </c>
      <c r="F956" s="49" t="s">
        <v>38</v>
      </c>
      <c r="G956" s="52" t="s">
        <v>38</v>
      </c>
      <c r="H956" s="52" t="s">
        <v>38</v>
      </c>
      <c r="I956" s="53" t="s">
        <v>38</v>
      </c>
    </row>
    <row r="957" spans="1:9" ht="38.25">
      <c r="A957" s="176" t="s">
        <v>1136</v>
      </c>
      <c r="B957" s="176" t="s">
        <v>146</v>
      </c>
      <c r="C957" s="176" t="s">
        <v>1271</v>
      </c>
      <c r="D957" s="177" t="s">
        <v>1110</v>
      </c>
      <c r="E957" s="176" t="s">
        <v>22</v>
      </c>
      <c r="F957" s="176" t="s">
        <v>635</v>
      </c>
      <c r="G957" s="178">
        <f>SUM(H958)</f>
        <v>0.39</v>
      </c>
      <c r="H957" s="178">
        <f>TRUNC(G957 * 1, 2)</f>
        <v>0.39</v>
      </c>
      <c r="I957" s="179"/>
    </row>
    <row r="958" spans="1:9" ht="38.25">
      <c r="A958" s="38" t="s">
        <v>19</v>
      </c>
      <c r="B958" s="38" t="s">
        <v>146</v>
      </c>
      <c r="C958" s="38" t="s">
        <v>1265</v>
      </c>
      <c r="D958" s="40" t="s">
        <v>1266</v>
      </c>
      <c r="E958" s="38" t="s">
        <v>296</v>
      </c>
      <c r="F958" s="38" t="s">
        <v>1158</v>
      </c>
      <c r="G958" s="42">
        <v>5590</v>
      </c>
      <c r="H958" s="45">
        <f>TRUNC(F958*G958,2)</f>
        <v>0.39</v>
      </c>
      <c r="I958" s="46"/>
    </row>
    <row r="959" spans="1:9" ht="12.75">
      <c r="A959" s="49" t="s">
        <v>38</v>
      </c>
      <c r="B959" s="49" t="s">
        <v>38</v>
      </c>
      <c r="C959" s="49" t="s">
        <v>38</v>
      </c>
      <c r="D959" s="51" t="s">
        <v>38</v>
      </c>
      <c r="E959" s="49" t="s">
        <v>38</v>
      </c>
      <c r="F959" s="49" t="s">
        <v>38</v>
      </c>
      <c r="G959" s="52" t="s">
        <v>38</v>
      </c>
      <c r="H959" s="52" t="s">
        <v>38</v>
      </c>
      <c r="I959" s="53" t="s">
        <v>38</v>
      </c>
    </row>
    <row r="960" spans="1:9" ht="38.25">
      <c r="A960" s="176" t="s">
        <v>1136</v>
      </c>
      <c r="B960" s="176" t="s">
        <v>146</v>
      </c>
      <c r="C960" s="176" t="s">
        <v>1274</v>
      </c>
      <c r="D960" s="177" t="s">
        <v>1113</v>
      </c>
      <c r="E960" s="176" t="s">
        <v>22</v>
      </c>
      <c r="F960" s="176" t="s">
        <v>635</v>
      </c>
      <c r="G960" s="178">
        <f>SUM(H961)</f>
        <v>0.22</v>
      </c>
      <c r="H960" s="178">
        <f>TRUNC(G960 * 1, 2)</f>
        <v>0.22</v>
      </c>
      <c r="I960" s="179"/>
    </row>
    <row r="961" spans="1:9" ht="25.5">
      <c r="A961" s="38" t="s">
        <v>19</v>
      </c>
      <c r="B961" s="38" t="s">
        <v>146</v>
      </c>
      <c r="C961" s="38" t="s">
        <v>1118</v>
      </c>
      <c r="D961" s="40" t="s">
        <v>1119</v>
      </c>
      <c r="E961" s="38" t="s">
        <v>22</v>
      </c>
      <c r="F961" s="38" t="s">
        <v>1275</v>
      </c>
      <c r="G961" s="42">
        <v>26.7</v>
      </c>
      <c r="H961" s="45">
        <f>TRUNC(F961*G961,2)</f>
        <v>0.22</v>
      </c>
      <c r="I961" s="46"/>
    </row>
    <row r="962" spans="1:9" ht="12.75">
      <c r="A962" s="49" t="s">
        <v>38</v>
      </c>
      <c r="B962" s="49" t="s">
        <v>38</v>
      </c>
      <c r="C962" s="49" t="s">
        <v>38</v>
      </c>
      <c r="D962" s="51" t="s">
        <v>38</v>
      </c>
      <c r="E962" s="49" t="s">
        <v>38</v>
      </c>
      <c r="F962" s="49" t="s">
        <v>38</v>
      </c>
      <c r="G962" s="52" t="s">
        <v>38</v>
      </c>
      <c r="H962" s="52" t="s">
        <v>38</v>
      </c>
      <c r="I962" s="53" t="s">
        <v>38</v>
      </c>
    </row>
    <row r="963" spans="1:9" ht="25.5">
      <c r="A963" s="176" t="s">
        <v>1136</v>
      </c>
      <c r="B963" s="176" t="s">
        <v>146</v>
      </c>
      <c r="C963" s="176" t="s">
        <v>1276</v>
      </c>
      <c r="D963" s="177" t="s">
        <v>1122</v>
      </c>
      <c r="E963" s="176" t="s">
        <v>22</v>
      </c>
      <c r="F963" s="176" t="s">
        <v>635</v>
      </c>
      <c r="G963" s="178">
        <f>SUM(H964)</f>
        <v>1.28</v>
      </c>
      <c r="H963" s="178">
        <f>TRUNC(G963 * 1, 2)</f>
        <v>1.28</v>
      </c>
      <c r="I963" s="179"/>
    </row>
    <row r="964" spans="1:9" ht="12.75">
      <c r="A964" s="38" t="s">
        <v>19</v>
      </c>
      <c r="B964" s="38" t="s">
        <v>146</v>
      </c>
      <c r="C964" s="38" t="s">
        <v>1129</v>
      </c>
      <c r="D964" s="40" t="s">
        <v>1130</v>
      </c>
      <c r="E964" s="38" t="s">
        <v>22</v>
      </c>
      <c r="F964" s="38" t="s">
        <v>1277</v>
      </c>
      <c r="G964" s="42">
        <v>34.549999999999997</v>
      </c>
      <c r="H964" s="45">
        <f>TRUNC(F964*G964,2)</f>
        <v>1.28</v>
      </c>
      <c r="I964" s="46"/>
    </row>
    <row r="965" spans="1:9" ht="12.75">
      <c r="A965" s="49" t="s">
        <v>38</v>
      </c>
      <c r="B965" s="49" t="s">
        <v>38</v>
      </c>
      <c r="C965" s="49" t="s">
        <v>38</v>
      </c>
      <c r="D965" s="51" t="s">
        <v>38</v>
      </c>
      <c r="E965" s="49" t="s">
        <v>38</v>
      </c>
      <c r="F965" s="49" t="s">
        <v>38</v>
      </c>
      <c r="G965" s="52" t="s">
        <v>38</v>
      </c>
      <c r="H965" s="52" t="s">
        <v>38</v>
      </c>
      <c r="I965" s="53" t="s">
        <v>38</v>
      </c>
    </row>
    <row r="966" spans="1:9" ht="25.5">
      <c r="A966" s="176" t="s">
        <v>1136</v>
      </c>
      <c r="B966" s="176" t="s">
        <v>146</v>
      </c>
      <c r="C966" s="176" t="s">
        <v>1278</v>
      </c>
      <c r="D966" s="177" t="s">
        <v>1133</v>
      </c>
      <c r="E966" s="176" t="s">
        <v>22</v>
      </c>
      <c r="F966" s="176" t="s">
        <v>635</v>
      </c>
      <c r="G966" s="178">
        <f>SUM(H967)</f>
        <v>0.93</v>
      </c>
      <c r="H966" s="178">
        <f>TRUNC(G966 * 1, 2)</f>
        <v>0.93</v>
      </c>
      <c r="I966" s="179"/>
    </row>
    <row r="967" spans="1:9" ht="12.75">
      <c r="A967" s="38" t="s">
        <v>19</v>
      </c>
      <c r="B967" s="38" t="s">
        <v>146</v>
      </c>
      <c r="C967" s="38" t="s">
        <v>1134</v>
      </c>
      <c r="D967" s="40" t="s">
        <v>1135</v>
      </c>
      <c r="E967" s="38" t="s">
        <v>22</v>
      </c>
      <c r="F967" s="38" t="s">
        <v>1277</v>
      </c>
      <c r="G967" s="42">
        <v>25.07</v>
      </c>
      <c r="H967" s="45">
        <f>TRUNC(F967*G967,2)</f>
        <v>0.93</v>
      </c>
      <c r="I967" s="46"/>
    </row>
    <row r="968" spans="1:9" ht="12.75">
      <c r="A968" s="49" t="s">
        <v>38</v>
      </c>
      <c r="B968" s="49" t="s">
        <v>38</v>
      </c>
      <c r="C968" s="49" t="s">
        <v>38</v>
      </c>
      <c r="D968" s="51" t="s">
        <v>38</v>
      </c>
      <c r="E968" s="49" t="s">
        <v>38</v>
      </c>
      <c r="F968" s="49" t="s">
        <v>38</v>
      </c>
      <c r="G968" s="52" t="s">
        <v>38</v>
      </c>
      <c r="H968" s="52" t="s">
        <v>38</v>
      </c>
      <c r="I968" s="53" t="s">
        <v>38</v>
      </c>
    </row>
    <row r="969" spans="1:9" ht="25.5">
      <c r="A969" s="176" t="s">
        <v>1279</v>
      </c>
      <c r="B969" s="176" t="s">
        <v>146</v>
      </c>
      <c r="C969" s="176" t="s">
        <v>1280</v>
      </c>
      <c r="D969" s="177" t="s">
        <v>1150</v>
      </c>
      <c r="E969" s="176" t="s">
        <v>22</v>
      </c>
      <c r="F969" s="176" t="s">
        <v>635</v>
      </c>
      <c r="G969" s="178">
        <f>SUM(H970)</f>
        <v>0.45</v>
      </c>
      <c r="H969" s="178">
        <f>TRUNC(G969 * 1, 2)</f>
        <v>0.45</v>
      </c>
      <c r="I969" s="179"/>
    </row>
    <row r="970" spans="1:9" ht="12.75">
      <c r="A970" s="38" t="s">
        <v>19</v>
      </c>
      <c r="B970" s="38" t="s">
        <v>146</v>
      </c>
      <c r="C970" s="38" t="s">
        <v>1151</v>
      </c>
      <c r="D970" s="40" t="s">
        <v>1152</v>
      </c>
      <c r="E970" s="38" t="s">
        <v>22</v>
      </c>
      <c r="F970" s="38" t="s">
        <v>1140</v>
      </c>
      <c r="G970" s="42">
        <v>39.299999999999997</v>
      </c>
      <c r="H970" s="45">
        <f>TRUNC(F970*G970,2)</f>
        <v>0.45</v>
      </c>
      <c r="I970" s="46"/>
    </row>
    <row r="971" spans="1:9" ht="12.75">
      <c r="A971" s="49" t="s">
        <v>38</v>
      </c>
      <c r="B971" s="49" t="s">
        <v>38</v>
      </c>
      <c r="C971" s="49" t="s">
        <v>38</v>
      </c>
      <c r="D971" s="51" t="s">
        <v>38</v>
      </c>
      <c r="E971" s="49" t="s">
        <v>38</v>
      </c>
      <c r="F971" s="49" t="s">
        <v>38</v>
      </c>
      <c r="G971" s="52" t="s">
        <v>38</v>
      </c>
      <c r="H971" s="52" t="s">
        <v>38</v>
      </c>
      <c r="I971" s="53" t="s">
        <v>38</v>
      </c>
    </row>
    <row r="972" spans="1:9" ht="25.5">
      <c r="A972" s="176" t="s">
        <v>1279</v>
      </c>
      <c r="B972" s="176" t="s">
        <v>146</v>
      </c>
      <c r="C972" s="176" t="s">
        <v>1281</v>
      </c>
      <c r="D972" s="177" t="s">
        <v>1174</v>
      </c>
      <c r="E972" s="176" t="s">
        <v>22</v>
      </c>
      <c r="F972" s="176" t="s">
        <v>635</v>
      </c>
      <c r="G972" s="178">
        <f>SUM(H973)</f>
        <v>0.36</v>
      </c>
      <c r="H972" s="178">
        <f>TRUNC(G972 * 1, 2)</f>
        <v>0.36</v>
      </c>
      <c r="I972" s="179"/>
    </row>
    <row r="973" spans="1:9" ht="25.5">
      <c r="A973" s="38" t="s">
        <v>19</v>
      </c>
      <c r="B973" s="38" t="s">
        <v>146</v>
      </c>
      <c r="C973" s="38" t="s">
        <v>1175</v>
      </c>
      <c r="D973" s="40" t="s">
        <v>1176</v>
      </c>
      <c r="E973" s="38" t="s">
        <v>22</v>
      </c>
      <c r="F973" s="38" t="s">
        <v>1140</v>
      </c>
      <c r="G973" s="42">
        <v>31.6</v>
      </c>
      <c r="H973" s="45">
        <f>TRUNC(F973*G973,2)</f>
        <v>0.36</v>
      </c>
      <c r="I973" s="46"/>
    </row>
    <row r="974" spans="1:9" ht="12.75">
      <c r="A974" s="49" t="s">
        <v>38</v>
      </c>
      <c r="B974" s="49" t="s">
        <v>38</v>
      </c>
      <c r="C974" s="49" t="s">
        <v>38</v>
      </c>
      <c r="D974" s="51" t="s">
        <v>38</v>
      </c>
      <c r="E974" s="49" t="s">
        <v>38</v>
      </c>
      <c r="F974" s="49" t="s">
        <v>38</v>
      </c>
      <c r="G974" s="52" t="s">
        <v>38</v>
      </c>
      <c r="H974" s="52" t="s">
        <v>38</v>
      </c>
      <c r="I974" s="53" t="s">
        <v>38</v>
      </c>
    </row>
    <row r="975" spans="1:9" ht="38.25">
      <c r="A975" s="176" t="s">
        <v>1279</v>
      </c>
      <c r="B975" s="176" t="s">
        <v>146</v>
      </c>
      <c r="C975" s="176" t="s">
        <v>1282</v>
      </c>
      <c r="D975" s="177" t="s">
        <v>1243</v>
      </c>
      <c r="E975" s="176" t="s">
        <v>182</v>
      </c>
      <c r="F975" s="176" t="s">
        <v>635</v>
      </c>
      <c r="G975" s="178">
        <f>SUM(H976:H977)</f>
        <v>1.78</v>
      </c>
      <c r="H975" s="178">
        <f>TRUNC(G975 * 1, 2)</f>
        <v>1.78</v>
      </c>
      <c r="I975" s="179"/>
    </row>
    <row r="976" spans="1:9" ht="38.25">
      <c r="A976" s="38" t="s">
        <v>1283</v>
      </c>
      <c r="B976" s="38" t="s">
        <v>146</v>
      </c>
      <c r="C976" s="38" t="s">
        <v>1284</v>
      </c>
      <c r="D976" s="40" t="s">
        <v>1285</v>
      </c>
      <c r="E976" s="38" t="s">
        <v>22</v>
      </c>
      <c r="F976" s="38" t="s">
        <v>31</v>
      </c>
      <c r="G976" s="42">
        <v>0.33</v>
      </c>
      <c r="H976" s="45">
        <f t="shared" ref="H976:H977" si="113">TRUNC(F976*G976,2)</f>
        <v>0.33</v>
      </c>
      <c r="I976" s="46" t="str">
        <f>IFERROR(IF(ROUND(G976, 2) &lt;&gt; ROUND(VLOOKUP("C"&amp;C976,C:G, 5, FALSE), 2), "VALOR AUXILIAR DIVERGENTE", "OK"), "NÃO ENCONTRADO")</f>
        <v>OK</v>
      </c>
    </row>
    <row r="977" spans="1:9" ht="38.25">
      <c r="A977" s="38" t="s">
        <v>1283</v>
      </c>
      <c r="B977" s="38" t="s">
        <v>146</v>
      </c>
      <c r="C977" s="38" t="s">
        <v>1286</v>
      </c>
      <c r="D977" s="40" t="s">
        <v>1287</v>
      </c>
      <c r="E977" s="38" t="s">
        <v>22</v>
      </c>
      <c r="F977" s="38" t="s">
        <v>31</v>
      </c>
      <c r="G977" s="42">
        <v>1.45</v>
      </c>
      <c r="H977" s="45">
        <f t="shared" si="113"/>
        <v>1.45</v>
      </c>
      <c r="I977" s="46" t="str">
        <f>IFERROR(IF(ROUND(G977, 2) &lt;&gt; ROUND(VLOOKUP("C"&amp;C977,C:G, 5, FALSE), 2), "VALOR AUXILIAR DIVERGENTE", "OK"), "NÃO ENCONTRADO")</f>
        <v>OK</v>
      </c>
    </row>
    <row r="978" spans="1:9" ht="12.75">
      <c r="A978" s="49" t="s">
        <v>38</v>
      </c>
      <c r="B978" s="49" t="s">
        <v>38</v>
      </c>
      <c r="C978" s="49" t="s">
        <v>38</v>
      </c>
      <c r="D978" s="51" t="s">
        <v>38</v>
      </c>
      <c r="E978" s="49" t="s">
        <v>38</v>
      </c>
      <c r="F978" s="49" t="s">
        <v>38</v>
      </c>
      <c r="G978" s="52" t="s">
        <v>38</v>
      </c>
      <c r="H978" s="52" t="s">
        <v>38</v>
      </c>
      <c r="I978" s="53" t="s">
        <v>38</v>
      </c>
    </row>
    <row r="979" spans="1:9" ht="38.25">
      <c r="A979" s="176" t="s">
        <v>1279</v>
      </c>
      <c r="B979" s="176" t="s">
        <v>146</v>
      </c>
      <c r="C979" s="176" t="s">
        <v>1288</v>
      </c>
      <c r="D979" s="177" t="s">
        <v>1246</v>
      </c>
      <c r="E979" s="176" t="s">
        <v>187</v>
      </c>
      <c r="F979" s="176" t="s">
        <v>635</v>
      </c>
      <c r="G979" s="178">
        <f>SUM(H980:H983)</f>
        <v>5.54</v>
      </c>
      <c r="H979" s="178">
        <f>TRUNC(G979 * 1, 2)</f>
        <v>5.54</v>
      </c>
      <c r="I979" s="179"/>
    </row>
    <row r="980" spans="1:9" ht="38.25">
      <c r="A980" s="38" t="s">
        <v>1283</v>
      </c>
      <c r="B980" s="38" t="s">
        <v>146</v>
      </c>
      <c r="C980" s="38" t="s">
        <v>1289</v>
      </c>
      <c r="D980" s="40" t="s">
        <v>1290</v>
      </c>
      <c r="E980" s="38" t="s">
        <v>22</v>
      </c>
      <c r="F980" s="38" t="s">
        <v>31</v>
      </c>
      <c r="G980" s="42">
        <v>2.17</v>
      </c>
      <c r="H980" s="45">
        <f t="shared" ref="H980:H983" si="114">TRUNC(F980*G980,2)</f>
        <v>2.17</v>
      </c>
      <c r="I980" s="46" t="str">
        <f>IFERROR(IF(ROUND(G980, 2) &lt;&gt; ROUND(VLOOKUP("C"&amp;C980,C:G, 5, FALSE), 2), "VALOR AUXILIAR DIVERGENTE", "OK"), "NÃO ENCONTRADO")</f>
        <v>OK</v>
      </c>
    </row>
    <row r="981" spans="1:9" ht="38.25">
      <c r="A981" s="38" t="s">
        <v>1283</v>
      </c>
      <c r="B981" s="38" t="s">
        <v>146</v>
      </c>
      <c r="C981" s="38" t="s">
        <v>1291</v>
      </c>
      <c r="D981" s="40" t="s">
        <v>1292</v>
      </c>
      <c r="E981" s="38" t="s">
        <v>22</v>
      </c>
      <c r="F981" s="38" t="s">
        <v>31</v>
      </c>
      <c r="G981" s="42">
        <v>1.59</v>
      </c>
      <c r="H981" s="45">
        <f t="shared" si="114"/>
        <v>1.59</v>
      </c>
      <c r="I981" s="46" t="str">
        <f>IFERROR(IF(ROUND(G981, 2) &lt;&gt; ROUND(VLOOKUP("C"&amp;C981,C:G, 5, FALSE), 2), "VALOR AUXILIAR DIVERGENTE", "OK"), "NÃO ENCONTRADO")</f>
        <v>OK</v>
      </c>
    </row>
    <row r="982" spans="1:9" ht="38.25">
      <c r="A982" s="38" t="s">
        <v>1283</v>
      </c>
      <c r="B982" s="38" t="s">
        <v>146</v>
      </c>
      <c r="C982" s="38" t="s">
        <v>1284</v>
      </c>
      <c r="D982" s="40" t="s">
        <v>1285</v>
      </c>
      <c r="E982" s="38" t="s">
        <v>22</v>
      </c>
      <c r="F982" s="38" t="s">
        <v>31</v>
      </c>
      <c r="G982" s="42">
        <v>0.33</v>
      </c>
      <c r="H982" s="45">
        <f t="shared" si="114"/>
        <v>0.33</v>
      </c>
      <c r="I982" s="46" t="str">
        <f>IFERROR(IF(ROUND(G982, 2) &lt;&gt; ROUND(VLOOKUP("C"&amp;C982,C:G, 5, FALSE), 2), "VALOR AUXILIAR DIVERGENTE", "OK"), "NÃO ENCONTRADO")</f>
        <v>OK</v>
      </c>
    </row>
    <row r="983" spans="1:9" ht="38.25">
      <c r="A983" s="38" t="s">
        <v>1283</v>
      </c>
      <c r="B983" s="38" t="s">
        <v>146</v>
      </c>
      <c r="C983" s="38" t="s">
        <v>1286</v>
      </c>
      <c r="D983" s="40" t="s">
        <v>1287</v>
      </c>
      <c r="E983" s="38" t="s">
        <v>22</v>
      </c>
      <c r="F983" s="38" t="s">
        <v>31</v>
      </c>
      <c r="G983" s="42">
        <v>1.45</v>
      </c>
      <c r="H983" s="45">
        <f t="shared" si="114"/>
        <v>1.45</v>
      </c>
      <c r="I983" s="46" t="str">
        <f>IFERROR(IF(ROUND(G983, 2) &lt;&gt; ROUND(VLOOKUP("C"&amp;C983,C:G, 5, FALSE), 2), "VALOR AUXILIAR DIVERGENTE", "OK"), "NÃO ENCONTRADO")</f>
        <v>OK</v>
      </c>
    </row>
    <row r="984" spans="1:9" ht="12.75">
      <c r="A984" s="49" t="s">
        <v>38</v>
      </c>
      <c r="B984" s="49" t="s">
        <v>38</v>
      </c>
      <c r="C984" s="49" t="s">
        <v>38</v>
      </c>
      <c r="D984" s="51" t="s">
        <v>38</v>
      </c>
      <c r="E984" s="49" t="s">
        <v>38</v>
      </c>
      <c r="F984" s="49" t="s">
        <v>38</v>
      </c>
      <c r="G984" s="52" t="s">
        <v>38</v>
      </c>
      <c r="H984" s="52" t="s">
        <v>38</v>
      </c>
      <c r="I984" s="53" t="s">
        <v>38</v>
      </c>
    </row>
    <row r="985" spans="1:9" ht="12.75">
      <c r="A985" s="176" t="s">
        <v>1279</v>
      </c>
      <c r="B985" s="176" t="s">
        <v>146</v>
      </c>
      <c r="C985" s="176" t="s">
        <v>1293</v>
      </c>
      <c r="D985" s="177" t="s">
        <v>1255</v>
      </c>
      <c r="E985" s="176" t="s">
        <v>137</v>
      </c>
      <c r="F985" s="176" t="s">
        <v>635</v>
      </c>
      <c r="G985" s="178">
        <f>SUM(H986:H988)</f>
        <v>10.74</v>
      </c>
      <c r="H985" s="178">
        <f>TRUNC(G985 * 1, 2)</f>
        <v>10.74</v>
      </c>
      <c r="I985" s="179"/>
    </row>
    <row r="986" spans="1:9" ht="12.75">
      <c r="A986" s="38" t="s">
        <v>1283</v>
      </c>
      <c r="B986" s="38" t="s">
        <v>146</v>
      </c>
      <c r="C986" s="38" t="s">
        <v>284</v>
      </c>
      <c r="D986" s="40" t="s">
        <v>285</v>
      </c>
      <c r="E986" s="38" t="s">
        <v>22</v>
      </c>
      <c r="F986" s="38" t="s">
        <v>1294</v>
      </c>
      <c r="G986" s="42">
        <v>36.99</v>
      </c>
      <c r="H986" s="45">
        <f t="shared" ref="H986:H988" si="115">TRUNC(F986*G986,2)</f>
        <v>3.45</v>
      </c>
      <c r="I986" s="46" t="str">
        <f>IFERROR(IF(ROUND(G986, 2) &lt;&gt; ROUND(VLOOKUP("C"&amp;C986,C:G, 5, FALSE), 2), "VALOR AUXILIAR DIVERGENTE", "OK"), "NÃO ENCONTRADO")</f>
        <v>OK</v>
      </c>
    </row>
    <row r="987" spans="1:9" ht="12.75">
      <c r="A987" s="38" t="s">
        <v>1283</v>
      </c>
      <c r="B987" s="38" t="s">
        <v>146</v>
      </c>
      <c r="C987" s="38" t="s">
        <v>287</v>
      </c>
      <c r="D987" s="40" t="s">
        <v>288</v>
      </c>
      <c r="E987" s="38" t="s">
        <v>22</v>
      </c>
      <c r="F987" s="38" t="s">
        <v>1295</v>
      </c>
      <c r="G987" s="42">
        <v>34.64</v>
      </c>
      <c r="H987" s="45">
        <f t="shared" si="115"/>
        <v>0.52</v>
      </c>
      <c r="I987" s="46" t="str">
        <f>IFERROR(IF(ROUND(G987, 2) &lt;&gt; ROUND(VLOOKUP("C"&amp;C987,C:G, 5, FALSE), 2), "VALOR AUXILIAR DIVERGENTE", "OK"), "NÃO ENCONTRADO")</f>
        <v>OK</v>
      </c>
    </row>
    <row r="988" spans="1:9" ht="25.5">
      <c r="A988" s="38" t="s">
        <v>19</v>
      </c>
      <c r="B988" s="38" t="s">
        <v>146</v>
      </c>
      <c r="C988" s="38" t="s">
        <v>934</v>
      </c>
      <c r="D988" s="40" t="s">
        <v>935</v>
      </c>
      <c r="E988" s="38" t="s">
        <v>137</v>
      </c>
      <c r="F988" s="38" t="s">
        <v>936</v>
      </c>
      <c r="G988" s="42">
        <v>6.33</v>
      </c>
      <c r="H988" s="45">
        <f t="shared" si="115"/>
        <v>6.77</v>
      </c>
      <c r="I988" s="46"/>
    </row>
    <row r="989" spans="1:9" ht="12.75">
      <c r="A989" s="49" t="s">
        <v>38</v>
      </c>
      <c r="B989" s="49" t="s">
        <v>38</v>
      </c>
      <c r="C989" s="49" t="s">
        <v>38</v>
      </c>
      <c r="D989" s="51" t="s">
        <v>38</v>
      </c>
      <c r="E989" s="49" t="s">
        <v>38</v>
      </c>
      <c r="F989" s="49" t="s">
        <v>38</v>
      </c>
      <c r="G989" s="52" t="s">
        <v>38</v>
      </c>
      <c r="H989" s="52" t="s">
        <v>38</v>
      </c>
      <c r="I989" s="53" t="s">
        <v>38</v>
      </c>
    </row>
    <row r="990" spans="1:9" ht="25.5">
      <c r="A990" s="176" t="s">
        <v>1279</v>
      </c>
      <c r="B990" s="176" t="s">
        <v>146</v>
      </c>
      <c r="C990" s="176" t="s">
        <v>1296</v>
      </c>
      <c r="D990" s="177" t="s">
        <v>1261</v>
      </c>
      <c r="E990" s="176" t="s">
        <v>22</v>
      </c>
      <c r="F990" s="176" t="s">
        <v>635</v>
      </c>
      <c r="G990" s="178">
        <f>SUM(H991)</f>
        <v>0.4</v>
      </c>
      <c r="H990" s="178">
        <f>TRUNC(G990 * 1, 2)</f>
        <v>0.4</v>
      </c>
      <c r="I990" s="179"/>
    </row>
    <row r="991" spans="1:9" ht="12.75">
      <c r="A991" s="38" t="s">
        <v>19</v>
      </c>
      <c r="B991" s="38" t="s">
        <v>146</v>
      </c>
      <c r="C991" s="38" t="s">
        <v>1262</v>
      </c>
      <c r="D991" s="40" t="s">
        <v>1263</v>
      </c>
      <c r="E991" s="38" t="s">
        <v>22</v>
      </c>
      <c r="F991" s="38" t="s">
        <v>1200</v>
      </c>
      <c r="G991" s="42">
        <v>27.39</v>
      </c>
      <c r="H991" s="45">
        <f>TRUNC(F991*G991,2)</f>
        <v>0.4</v>
      </c>
      <c r="I991" s="46"/>
    </row>
    <row r="992" spans="1:9" ht="12.75">
      <c r="A992" s="49" t="s">
        <v>38</v>
      </c>
      <c r="B992" s="49" t="s">
        <v>38</v>
      </c>
      <c r="C992" s="49" t="s">
        <v>38</v>
      </c>
      <c r="D992" s="51" t="s">
        <v>38</v>
      </c>
      <c r="E992" s="49" t="s">
        <v>38</v>
      </c>
      <c r="F992" s="49" t="s">
        <v>38</v>
      </c>
      <c r="G992" s="52" t="s">
        <v>38</v>
      </c>
      <c r="H992" s="52" t="s">
        <v>38</v>
      </c>
      <c r="I992" s="53" t="s">
        <v>38</v>
      </c>
    </row>
    <row r="993" spans="1:9" ht="38.25">
      <c r="A993" s="176" t="s">
        <v>1297</v>
      </c>
      <c r="B993" s="176" t="s">
        <v>146</v>
      </c>
      <c r="C993" s="176" t="s">
        <v>1298</v>
      </c>
      <c r="D993" s="177" t="s">
        <v>1285</v>
      </c>
      <c r="E993" s="176" t="s">
        <v>22</v>
      </c>
      <c r="F993" s="176" t="s">
        <v>635</v>
      </c>
      <c r="G993" s="178">
        <f>SUM(H994)</f>
        <v>0.33</v>
      </c>
      <c r="H993" s="178">
        <f>TRUNC(G993 * 1, 2)</f>
        <v>0.33</v>
      </c>
      <c r="I993" s="179"/>
    </row>
    <row r="994" spans="1:9" ht="38.25">
      <c r="A994" s="38" t="s">
        <v>19</v>
      </c>
      <c r="B994" s="38" t="s">
        <v>146</v>
      </c>
      <c r="C994" s="38" t="s">
        <v>1299</v>
      </c>
      <c r="D994" s="40" t="s">
        <v>1300</v>
      </c>
      <c r="E994" s="38" t="s">
        <v>296</v>
      </c>
      <c r="F994" s="38" t="s">
        <v>1144</v>
      </c>
      <c r="G994" s="42">
        <v>22738.98</v>
      </c>
      <c r="H994" s="45">
        <f>TRUNC(F994*G994,2)</f>
        <v>0.33</v>
      </c>
      <c r="I994" s="46"/>
    </row>
    <row r="995" spans="1:9" ht="12.75">
      <c r="A995" s="49" t="s">
        <v>38</v>
      </c>
      <c r="B995" s="49" t="s">
        <v>38</v>
      </c>
      <c r="C995" s="49" t="s">
        <v>38</v>
      </c>
      <c r="D995" s="51" t="s">
        <v>38</v>
      </c>
      <c r="E995" s="49" t="s">
        <v>38</v>
      </c>
      <c r="F995" s="49" t="s">
        <v>38</v>
      </c>
      <c r="G995" s="52" t="s">
        <v>38</v>
      </c>
      <c r="H995" s="52" t="s">
        <v>38</v>
      </c>
      <c r="I995" s="53" t="s">
        <v>38</v>
      </c>
    </row>
    <row r="996" spans="1:9" ht="38.25">
      <c r="A996" s="176" t="s">
        <v>1297</v>
      </c>
      <c r="B996" s="176" t="s">
        <v>146</v>
      </c>
      <c r="C996" s="176" t="s">
        <v>1301</v>
      </c>
      <c r="D996" s="177" t="s">
        <v>1287</v>
      </c>
      <c r="E996" s="176" t="s">
        <v>22</v>
      </c>
      <c r="F996" s="176" t="s">
        <v>635</v>
      </c>
      <c r="G996" s="178">
        <f>SUM(H997)</f>
        <v>1.45</v>
      </c>
      <c r="H996" s="178">
        <f>TRUNC(G996 * 1, 2)</f>
        <v>1.45</v>
      </c>
      <c r="I996" s="179"/>
    </row>
    <row r="997" spans="1:9" ht="38.25">
      <c r="A997" s="38" t="s">
        <v>19</v>
      </c>
      <c r="B997" s="38" t="s">
        <v>146</v>
      </c>
      <c r="C997" s="38" t="s">
        <v>1299</v>
      </c>
      <c r="D997" s="40" t="s">
        <v>1300</v>
      </c>
      <c r="E997" s="38" t="s">
        <v>296</v>
      </c>
      <c r="F997" s="38" t="s">
        <v>1268</v>
      </c>
      <c r="G997" s="42">
        <v>22738.98</v>
      </c>
      <c r="H997" s="45">
        <f>TRUNC(F997*G997,2)</f>
        <v>1.45</v>
      </c>
      <c r="I997" s="46"/>
    </row>
    <row r="998" spans="1:9" ht="12.75">
      <c r="A998" s="49" t="s">
        <v>38</v>
      </c>
      <c r="B998" s="49" t="s">
        <v>38</v>
      </c>
      <c r="C998" s="49" t="s">
        <v>38</v>
      </c>
      <c r="D998" s="51" t="s">
        <v>38</v>
      </c>
      <c r="E998" s="49" t="s">
        <v>38</v>
      </c>
      <c r="F998" s="49" t="s">
        <v>38</v>
      </c>
      <c r="G998" s="52" t="s">
        <v>38</v>
      </c>
      <c r="H998" s="52" t="s">
        <v>38</v>
      </c>
      <c r="I998" s="53" t="s">
        <v>38</v>
      </c>
    </row>
    <row r="999" spans="1:9" ht="38.25">
      <c r="A999" s="176" t="s">
        <v>1297</v>
      </c>
      <c r="B999" s="176" t="s">
        <v>146</v>
      </c>
      <c r="C999" s="176" t="s">
        <v>1303</v>
      </c>
      <c r="D999" s="177" t="s">
        <v>1290</v>
      </c>
      <c r="E999" s="176" t="s">
        <v>22</v>
      </c>
      <c r="F999" s="176" t="s">
        <v>635</v>
      </c>
      <c r="G999" s="178">
        <f>SUM(H1000)</f>
        <v>2.17</v>
      </c>
      <c r="H999" s="178">
        <f>TRUNC(G999 * 1, 2)</f>
        <v>2.17</v>
      </c>
      <c r="I999" s="179"/>
    </row>
    <row r="1000" spans="1:9" ht="12.75">
      <c r="A1000" s="38" t="s">
        <v>19</v>
      </c>
      <c r="B1000" s="38" t="s">
        <v>146</v>
      </c>
      <c r="C1000" s="38" t="s">
        <v>1192</v>
      </c>
      <c r="D1000" s="40" t="s">
        <v>1193</v>
      </c>
      <c r="E1000" s="38" t="s">
        <v>1194</v>
      </c>
      <c r="F1000" s="38" t="s">
        <v>702</v>
      </c>
      <c r="G1000" s="42">
        <v>0.87</v>
      </c>
      <c r="H1000" s="45">
        <f>TRUNC(F1000*G1000,2)</f>
        <v>2.17</v>
      </c>
      <c r="I1000" s="46"/>
    </row>
    <row r="1001" spans="1:9" ht="12.75">
      <c r="A1001" s="49" t="s">
        <v>38</v>
      </c>
      <c r="B1001" s="49" t="s">
        <v>38</v>
      </c>
      <c r="C1001" s="49" t="s">
        <v>38</v>
      </c>
      <c r="D1001" s="51" t="s">
        <v>38</v>
      </c>
      <c r="E1001" s="49" t="s">
        <v>38</v>
      </c>
      <c r="F1001" s="49" t="s">
        <v>38</v>
      </c>
      <c r="G1001" s="52" t="s">
        <v>38</v>
      </c>
      <c r="H1001" s="52" t="s">
        <v>38</v>
      </c>
      <c r="I1001" s="53" t="s">
        <v>38</v>
      </c>
    </row>
    <row r="1002" spans="1:9" ht="38.25">
      <c r="A1002" s="176" t="s">
        <v>1297</v>
      </c>
      <c r="B1002" s="176" t="s">
        <v>146</v>
      </c>
      <c r="C1002" s="176" t="s">
        <v>1304</v>
      </c>
      <c r="D1002" s="177" t="s">
        <v>1292</v>
      </c>
      <c r="E1002" s="176" t="s">
        <v>22</v>
      </c>
      <c r="F1002" s="176" t="s">
        <v>635</v>
      </c>
      <c r="G1002" s="178">
        <f>SUM(H1003)</f>
        <v>1.59</v>
      </c>
      <c r="H1002" s="178">
        <f>TRUNC(G1002 * 1, 2)</f>
        <v>1.59</v>
      </c>
      <c r="I1002" s="179"/>
    </row>
    <row r="1003" spans="1:9" ht="38.25">
      <c r="A1003" s="38" t="s">
        <v>19</v>
      </c>
      <c r="B1003" s="38" t="s">
        <v>146</v>
      </c>
      <c r="C1003" s="38" t="s">
        <v>1299</v>
      </c>
      <c r="D1003" s="40" t="s">
        <v>1300</v>
      </c>
      <c r="E1003" s="38" t="s">
        <v>296</v>
      </c>
      <c r="F1003" s="38" t="s">
        <v>1158</v>
      </c>
      <c r="G1003" s="42">
        <v>22738.98</v>
      </c>
      <c r="H1003" s="45">
        <f>TRUNC(F1003*G1003,2)</f>
        <v>1.59</v>
      </c>
      <c r="I1003" s="46"/>
    </row>
    <row r="1004" spans="1:9" ht="12.75">
      <c r="A1004" s="49" t="s">
        <v>38</v>
      </c>
      <c r="B1004" s="49" t="s">
        <v>38</v>
      </c>
      <c r="C1004" s="49" t="s">
        <v>38</v>
      </c>
      <c r="D1004" s="51" t="s">
        <v>38</v>
      </c>
      <c r="E1004" s="49" t="s">
        <v>38</v>
      </c>
      <c r="F1004" s="49" t="s">
        <v>38</v>
      </c>
      <c r="G1004" s="52" t="s">
        <v>38</v>
      </c>
      <c r="H1004" s="52" t="s">
        <v>38</v>
      </c>
      <c r="I1004" s="53" t="s">
        <v>38</v>
      </c>
    </row>
    <row r="1005" spans="1:9" ht="12.75">
      <c r="A1005" s="265"/>
      <c r="B1005" s="265"/>
      <c r="C1005" s="265"/>
      <c r="D1005" s="265"/>
      <c r="E1005" s="265"/>
      <c r="F1005" s="265"/>
      <c r="G1005" s="266"/>
      <c r="H1005" s="266"/>
    </row>
    <row r="1006" spans="1:9" ht="12.75">
      <c r="A1006" s="265"/>
      <c r="B1006" s="265"/>
      <c r="C1006" s="265"/>
      <c r="D1006" s="265"/>
      <c r="E1006" s="265"/>
      <c r="F1006" s="265"/>
      <c r="G1006" s="266"/>
      <c r="H1006" s="266"/>
    </row>
    <row r="1007" spans="1:9" ht="12.75">
      <c r="A1007" s="265"/>
      <c r="B1007" s="265"/>
      <c r="C1007" s="265"/>
      <c r="D1007" s="265"/>
      <c r="E1007" s="265"/>
      <c r="F1007" s="265"/>
      <c r="G1007" s="266"/>
      <c r="H1007" s="266"/>
    </row>
  </sheetData>
  <mergeCells count="5">
    <mergeCell ref="B6:G6"/>
    <mergeCell ref="B5:G5"/>
    <mergeCell ref="F3:I3"/>
    <mergeCell ref="G2:I2"/>
    <mergeCell ref="A4:I4"/>
  </mergeCells>
  <conditionalFormatting sqref="I8:I1004">
    <cfRule type="cellIs" dxfId="26" priority="1" stopIfTrue="1" operator="equal">
      <formula>"OK"</formula>
    </cfRule>
  </conditionalFormatting>
  <conditionalFormatting sqref="I8:I1004">
    <cfRule type="cellIs" dxfId="25" priority="2" stopIfTrue="1" operator="equal">
      <formula>"DIVERGENTE"</formula>
    </cfRule>
  </conditionalFormatting>
  <conditionalFormatting sqref="I8:I1004">
    <cfRule type="cellIs" dxfId="24" priority="3" stopIfTrue="1" operator="equal">
      <formula>"VALOR AUXILIAR DIVERGENTE"</formula>
    </cfRule>
  </conditionalFormatting>
  <pageMargins left="0.59055118110236227" right="0.59055118110236227" top="0.78740157480314965" bottom="0.78740157480314965" header="0" footer="0"/>
  <pageSetup paperSize="9" scale="50" fitToHeight="0" orientation="portrait" r:id="rId1"/>
  <rowBreaks count="4" manualBreakCount="4">
    <brk id="182" max="8" man="1"/>
    <brk id="267" max="8" man="1"/>
    <brk id="350" max="8" man="1"/>
    <brk id="695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000"/>
  <sheetViews>
    <sheetView view="pageBreakPreview" zoomScale="60" zoomScaleNormal="85" workbookViewId="0">
      <selection activeCell="E45" sqref="E45:F45"/>
    </sheetView>
  </sheetViews>
  <sheetFormatPr defaultColWidth="14.42578125" defaultRowHeight="15" customHeight="1"/>
  <cols>
    <col min="1" max="1" width="8.7109375" customWidth="1"/>
    <col min="2" max="2" width="15.7109375" customWidth="1"/>
    <col min="3" max="3" width="70.140625" customWidth="1"/>
    <col min="4" max="4" width="21.28515625" hidden="1" customWidth="1"/>
    <col min="5" max="9" width="25.7109375" customWidth="1"/>
    <col min="10" max="11" width="12.140625" customWidth="1"/>
    <col min="12" max="12" width="14.7109375" customWidth="1"/>
    <col min="13" max="13" width="23.5703125" customWidth="1"/>
    <col min="14" max="14" width="20.7109375" customWidth="1"/>
    <col min="15" max="15" width="20.140625" customWidth="1"/>
    <col min="16" max="35" width="12.140625" customWidth="1"/>
  </cols>
  <sheetData>
    <row r="1" spans="1:35" ht="15" customHeight="1">
      <c r="A1" s="1"/>
      <c r="B1" s="3"/>
      <c r="C1" s="6"/>
      <c r="D1" s="6"/>
      <c r="E1" s="6"/>
      <c r="F1" s="6"/>
      <c r="G1" s="6"/>
      <c r="H1" s="9"/>
      <c r="I1" s="12"/>
      <c r="J1" s="14"/>
      <c r="K1" s="14"/>
      <c r="L1" s="14"/>
      <c r="M1" s="14"/>
      <c r="N1" s="14"/>
      <c r="O1" s="14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24.75" customHeight="1">
      <c r="A2" s="17"/>
      <c r="B2" s="19"/>
      <c r="C2" s="21"/>
      <c r="D2" s="21"/>
      <c r="E2" s="21"/>
      <c r="F2" s="21"/>
      <c r="G2" s="292" t="s">
        <v>15</v>
      </c>
      <c r="H2" s="293"/>
      <c r="I2" s="294"/>
      <c r="J2" s="23"/>
      <c r="K2" s="23"/>
      <c r="L2" s="23"/>
      <c r="M2" s="23"/>
      <c r="N2" s="23"/>
      <c r="O2" s="23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</row>
    <row r="3" spans="1:35" ht="24.75" customHeight="1">
      <c r="A3" s="17"/>
      <c r="B3" s="27"/>
      <c r="C3" s="29"/>
      <c r="D3" s="29"/>
      <c r="E3" s="29"/>
      <c r="F3" s="29"/>
      <c r="G3" s="295" t="s">
        <v>16</v>
      </c>
      <c r="H3" s="296"/>
      <c r="I3" s="297"/>
      <c r="J3" s="23"/>
      <c r="K3" s="23"/>
      <c r="L3" s="23"/>
      <c r="M3" s="23"/>
      <c r="N3" s="23"/>
      <c r="O3" s="23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</row>
    <row r="4" spans="1:35" ht="24.75" customHeight="1">
      <c r="A4" s="17"/>
      <c r="B4" s="319" t="s">
        <v>17</v>
      </c>
      <c r="C4" s="299"/>
      <c r="D4" s="299"/>
      <c r="E4" s="299"/>
      <c r="F4" s="299"/>
      <c r="G4" s="299"/>
      <c r="H4" s="299"/>
      <c r="I4" s="299"/>
      <c r="J4" s="23"/>
      <c r="K4" s="23"/>
      <c r="L4" s="23"/>
      <c r="M4" s="23"/>
      <c r="N4" s="23"/>
      <c r="O4" s="23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</row>
    <row r="5" spans="1:35" ht="24.75" customHeight="1">
      <c r="A5" s="17"/>
      <c r="B5" s="34" t="s">
        <v>18</v>
      </c>
      <c r="C5" s="301" t="str">
        <f>Orçamento!B5</f>
        <v>REFORMAS NA ÁREA DA PISTA DE SKATE NO CÉU DAS ARTES – LARANJEIRAS</v>
      </c>
      <c r="D5" s="299"/>
      <c r="E5" s="299"/>
      <c r="F5" s="299"/>
      <c r="G5" s="300"/>
      <c r="H5" s="43" t="str">
        <f>Orçamento!I4</f>
        <v>REV.</v>
      </c>
      <c r="I5" s="44">
        <f>Orçamento!J4</f>
        <v>46287</v>
      </c>
      <c r="J5" s="23"/>
      <c r="K5" s="23"/>
      <c r="L5" s="23"/>
      <c r="M5" s="23"/>
      <c r="N5" s="23"/>
      <c r="O5" s="23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</row>
    <row r="6" spans="1:35" ht="24.75" customHeight="1">
      <c r="A6" s="17"/>
      <c r="B6" s="47" t="s">
        <v>25</v>
      </c>
      <c r="C6" s="321" t="str">
        <f>Orçamento!B6</f>
        <v>RUA WASHINGTON PENSA, 969 – PARQUE DAS LARANJEIRAS, SOROCABA/SP</v>
      </c>
      <c r="D6" s="322"/>
      <c r="E6" s="322"/>
      <c r="F6" s="322"/>
      <c r="G6" s="323"/>
      <c r="H6" s="43" t="s">
        <v>28</v>
      </c>
      <c r="I6" s="50">
        <f>Orçamento!J5</f>
        <v>0.2354</v>
      </c>
      <c r="J6" s="23"/>
      <c r="K6" s="23"/>
      <c r="L6" s="23"/>
      <c r="M6" s="23"/>
      <c r="N6" s="23"/>
      <c r="O6" s="23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spans="1:35" ht="6.75" customHeight="1">
      <c r="A7" s="1"/>
      <c r="B7" s="54"/>
      <c r="C7" s="56"/>
      <c r="D7" s="56"/>
      <c r="E7" s="56"/>
      <c r="F7" s="56"/>
      <c r="G7" s="56"/>
      <c r="H7" s="58"/>
      <c r="I7" s="60"/>
      <c r="J7" s="14"/>
      <c r="K7" s="14"/>
      <c r="L7" s="14"/>
      <c r="M7" s="14"/>
      <c r="N7" s="14"/>
      <c r="O7" s="14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ht="42.75" customHeight="1">
      <c r="A8" s="1"/>
      <c r="B8" s="63" t="s">
        <v>46</v>
      </c>
      <c r="C8" s="63" t="s">
        <v>47</v>
      </c>
      <c r="D8" s="65" t="s">
        <v>48</v>
      </c>
      <c r="E8" s="65" t="s">
        <v>49</v>
      </c>
      <c r="F8" s="65" t="s">
        <v>50</v>
      </c>
      <c r="G8" s="67" t="s">
        <v>51</v>
      </c>
      <c r="H8" s="67" t="s">
        <v>52</v>
      </c>
      <c r="I8" s="67" t="s">
        <v>54</v>
      </c>
      <c r="J8" s="14"/>
      <c r="K8" s="14"/>
      <c r="L8" s="319" t="s">
        <v>55</v>
      </c>
      <c r="M8" s="299"/>
      <c r="N8" s="299"/>
      <c r="O8" s="30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</row>
    <row r="9" spans="1:35" ht="24.75" customHeight="1">
      <c r="A9" s="1"/>
      <c r="B9" s="70">
        <v>1</v>
      </c>
      <c r="C9" s="72" t="str">
        <f>VLOOKUP($B9,Orçamento!$A$9:$L$108,4,0)</f>
        <v>SERVIÇOS PRELIMINARES</v>
      </c>
      <c r="D9" s="75">
        <f>VLOOKUP($B9,Orçamento!$A$9:$L$108,11,0)</f>
        <v>12460.52</v>
      </c>
      <c r="E9" s="78">
        <f>VLOOKUP($B9,Orçamento!$A$9:$L$108,12,0)</f>
        <v>15393.130000000001</v>
      </c>
      <c r="F9" s="81">
        <f t="shared" ref="F9:F10" si="0">E9/$E$43</f>
        <v>0.14929296175899825</v>
      </c>
      <c r="G9" s="83"/>
      <c r="H9" s="85"/>
      <c r="I9" s="87"/>
      <c r="J9" s="14"/>
      <c r="K9" s="14"/>
      <c r="L9" s="89"/>
      <c r="M9" s="91"/>
      <c r="N9" s="93"/>
      <c r="O9" s="95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 ht="24.75" customHeight="1">
      <c r="A10" s="14" t="s">
        <v>89</v>
      </c>
      <c r="B10" s="96" t="s">
        <v>80</v>
      </c>
      <c r="C10" s="98" t="str">
        <f>VLOOKUP($B10,Orçamento!$A$9:$L$108,4,0)</f>
        <v>CANTEIRO DE OBRAS</v>
      </c>
      <c r="D10" s="101">
        <f>VLOOKUP($B10,Orçamento!$A$9:$L$108,11,0)</f>
        <v>12377.08</v>
      </c>
      <c r="E10" s="102">
        <f>VLOOKUP($B10,Orçamento!$A$9:$L$108,12,0)</f>
        <v>15290.380000000001</v>
      </c>
      <c r="F10" s="104">
        <f t="shared" si="0"/>
        <v>0.14829642292506798</v>
      </c>
      <c r="G10" s="107">
        <f>VLOOKUP($B10,CRON.AUXILIAR!$A$9:$P$108,G$63,0)</f>
        <v>9679.9000000000015</v>
      </c>
      <c r="H10" s="107">
        <f>VLOOKUP($B10,CRON.AUXILIAR!$A$9:$P$108,H$63,0)</f>
        <v>2805.24</v>
      </c>
      <c r="I10" s="107">
        <f>VLOOKUP($B10,CRON.AUXILIAR!$A$9:$P$108,I$63,0)</f>
        <v>2805.24</v>
      </c>
      <c r="J10" s="14"/>
      <c r="K10" s="14"/>
      <c r="L10" s="89"/>
      <c r="M10" s="91"/>
      <c r="N10" s="93">
        <f>SUM(G10:I10)</f>
        <v>15290.380000000001</v>
      </c>
      <c r="O10" s="95" t="str">
        <f>IF(N10=E10,"OK","NOK")</f>
        <v>OK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 ht="24.75" customHeight="1">
      <c r="A11" s="1" t="s">
        <v>124</v>
      </c>
      <c r="B11" s="113"/>
      <c r="C11" s="115"/>
      <c r="D11" s="117"/>
      <c r="E11" s="119"/>
      <c r="F11" s="117"/>
      <c r="G11" s="121">
        <f t="shared" ref="G11:I11" si="1">G10/$E10</f>
        <v>0.63307125133580733</v>
      </c>
      <c r="H11" s="121">
        <f t="shared" si="1"/>
        <v>0.18346437433209636</v>
      </c>
      <c r="I11" s="121">
        <f t="shared" si="1"/>
        <v>0.18346437433209636</v>
      </c>
      <c r="J11" s="14"/>
      <c r="K11" s="14"/>
      <c r="L11" s="123">
        <f>SUM(G11:I11)</f>
        <v>1</v>
      </c>
      <c r="M11" s="124" t="str">
        <f>IF(L11=1,"OK","NOK")</f>
        <v>OK</v>
      </c>
      <c r="N11" s="125"/>
      <c r="O11" s="126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 ht="24.75" customHeight="1">
      <c r="A12" s="14" t="s">
        <v>89</v>
      </c>
      <c r="B12" s="96" t="s">
        <v>135</v>
      </c>
      <c r="C12" s="98" t="str">
        <f>VLOOKUP($B12,Orçamento!$A$9:$L$108,4,0)</f>
        <v>LOCAÇÃO DE OBRA</v>
      </c>
      <c r="D12" s="101">
        <f>VLOOKUP($B12,Orçamento!$A$9:$L$108,11,0)</f>
        <v>83.44</v>
      </c>
      <c r="E12" s="102">
        <f>VLOOKUP($B12,Orçamento!$A$9:$L$108,12,0)</f>
        <v>102.75</v>
      </c>
      <c r="F12" s="104">
        <f>E12/$E$43</f>
        <v>9.965388339302707E-4</v>
      </c>
      <c r="G12" s="107">
        <f>VLOOKUP($B12,CRON.AUXILIAR!$A$9:$P$108,G$63,0)</f>
        <v>102.75</v>
      </c>
      <c r="H12" s="107">
        <f>VLOOKUP($B12,CRON.AUXILIAR!$A$9:$P$108,H$63,0)</f>
        <v>0</v>
      </c>
      <c r="I12" s="107">
        <f>VLOOKUP($B12,CRON.AUXILIAR!$A$9:$P$108,I$63,0)</f>
        <v>0</v>
      </c>
      <c r="J12" s="14"/>
      <c r="K12" s="14"/>
      <c r="L12" s="89"/>
      <c r="M12" s="91"/>
      <c r="N12" s="93">
        <f>SUM(G12:I12)</f>
        <v>102.75</v>
      </c>
      <c r="O12" s="95" t="str">
        <f>IF(N12=E12,"OK","NOK")</f>
        <v>OK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 ht="24.75" customHeight="1">
      <c r="A13" s="1" t="s">
        <v>124</v>
      </c>
      <c r="B13" s="113"/>
      <c r="C13" s="115"/>
      <c r="D13" s="117"/>
      <c r="E13" s="119"/>
      <c r="F13" s="117"/>
      <c r="G13" s="121">
        <f t="shared" ref="G13:I13" si="2">G12/$E12</f>
        <v>1</v>
      </c>
      <c r="H13" s="121">
        <f t="shared" si="2"/>
        <v>0</v>
      </c>
      <c r="I13" s="121">
        <f t="shared" si="2"/>
        <v>0</v>
      </c>
      <c r="J13" s="14"/>
      <c r="K13" s="14"/>
      <c r="L13" s="123">
        <f>SUM(G13:I13)</f>
        <v>1</v>
      </c>
      <c r="M13" s="124" t="str">
        <f>IF(L13=1,"OK","NOK")</f>
        <v>OK</v>
      </c>
      <c r="N13" s="125"/>
      <c r="O13" s="126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 ht="24.75" customHeight="1">
      <c r="A14" s="1"/>
      <c r="B14" s="70">
        <v>2</v>
      </c>
      <c r="C14" s="72" t="str">
        <f>VLOOKUP($B14,Orçamento!$A$9:$L$108,4,0)</f>
        <v>DEMOLIÇÃO E REMOÇÃO</v>
      </c>
      <c r="D14" s="75">
        <f>VLOOKUP($B14,Orçamento!$A$9:$L$108,11,0)</f>
        <v>2287.9900000000002</v>
      </c>
      <c r="E14" s="78">
        <f>VLOOKUP($B14,Orçamento!$A$9:$L$108,12,0)</f>
        <v>2826.2</v>
      </c>
      <c r="F14" s="81">
        <f t="shared" ref="F14:F15" si="3">E14/$E$43</f>
        <v>2.7410394671082541E-2</v>
      </c>
      <c r="G14" s="83"/>
      <c r="H14" s="85"/>
      <c r="I14" s="87"/>
      <c r="J14" s="14"/>
      <c r="K14" s="14"/>
      <c r="L14" s="89"/>
      <c r="M14" s="91"/>
      <c r="N14" s="93"/>
      <c r="O14" s="95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 ht="24.75" customHeight="1">
      <c r="A15" s="14" t="s">
        <v>89</v>
      </c>
      <c r="B15" s="96" t="s">
        <v>162</v>
      </c>
      <c r="C15" s="98" t="str">
        <f>VLOOKUP($B15,Orçamento!$A$9:$L$108,4,0)</f>
        <v>PISO INTERTRAVADO EXISTENTE</v>
      </c>
      <c r="D15" s="101">
        <f>VLOOKUP($B15,Orçamento!$A$9:$L$108,11,0)</f>
        <v>2287.9900000000002</v>
      </c>
      <c r="E15" s="102">
        <f>VLOOKUP($B15,Orçamento!$A$9:$L$108,12,0)</f>
        <v>2826.2</v>
      </c>
      <c r="F15" s="104">
        <f t="shared" si="3"/>
        <v>2.7410394671082541E-2</v>
      </c>
      <c r="G15" s="107">
        <f>VLOOKUP($B15,CRON.AUXILIAR!$A$9:$P$108,G$63,0)</f>
        <v>2826.2</v>
      </c>
      <c r="H15" s="107">
        <f>VLOOKUP($B15,CRON.AUXILIAR!$A$9:$P$108,H$63,0)</f>
        <v>0</v>
      </c>
      <c r="I15" s="107">
        <f>VLOOKUP($B15,CRON.AUXILIAR!$A$9:$P$108,I$63,0)</f>
        <v>0</v>
      </c>
      <c r="J15" s="14"/>
      <c r="K15" s="14"/>
      <c r="L15" s="89"/>
      <c r="M15" s="91"/>
      <c r="N15" s="93">
        <f>SUM(G15:I15)</f>
        <v>2826.2</v>
      </c>
      <c r="O15" s="95" t="str">
        <f>IF(N15=E15,"OK","NOK")</f>
        <v>OK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 ht="24.75" customHeight="1">
      <c r="A16" s="1" t="s">
        <v>124</v>
      </c>
      <c r="B16" s="113"/>
      <c r="C16" s="115"/>
      <c r="D16" s="117"/>
      <c r="E16" s="119"/>
      <c r="F16" s="117"/>
      <c r="G16" s="121">
        <f t="shared" ref="G16:I16" si="4">G15/$E15</f>
        <v>1</v>
      </c>
      <c r="H16" s="121">
        <f t="shared" si="4"/>
        <v>0</v>
      </c>
      <c r="I16" s="121">
        <f t="shared" si="4"/>
        <v>0</v>
      </c>
      <c r="J16" s="14"/>
      <c r="K16" s="14"/>
      <c r="L16" s="123">
        <f>SUM(G16:I16)</f>
        <v>1</v>
      </c>
      <c r="M16" s="124" t="str">
        <f>IF(L16=1,"OK","NOK")</f>
        <v>OK</v>
      </c>
      <c r="N16" s="125"/>
      <c r="O16" s="126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 ht="24.75" customHeight="1">
      <c r="A17" s="1"/>
      <c r="B17" s="70">
        <v>3</v>
      </c>
      <c r="C17" s="72" t="str">
        <f>VLOOKUP($B17,Orçamento!$A$9:$L$108,4,0)</f>
        <v>FECHAMENTO</v>
      </c>
      <c r="D17" s="75">
        <f>VLOOKUP($B17,Orçamento!$A$9:$L$108,11,0)</f>
        <v>53765.23</v>
      </c>
      <c r="E17" s="78">
        <f>VLOOKUP($B17,Orçamento!$A$9:$L$108,12,0)</f>
        <v>66418.709999999992</v>
      </c>
      <c r="F17" s="81">
        <f t="shared" ref="F17:F18" si="5">E17/$E$43</f>
        <v>0.64417346778153584</v>
      </c>
      <c r="G17" s="83"/>
      <c r="H17" s="85"/>
      <c r="I17" s="87"/>
      <c r="J17" s="14"/>
      <c r="K17" s="14"/>
      <c r="L17" s="89"/>
      <c r="M17" s="91"/>
      <c r="N17" s="93"/>
      <c r="O17" s="9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 ht="24.75" customHeight="1">
      <c r="A18" s="14" t="s">
        <v>89</v>
      </c>
      <c r="B18" s="96" t="s">
        <v>184</v>
      </c>
      <c r="C18" s="98" t="str">
        <f>VLOOKUP($B18,Orçamento!$A$9:$L$108,4,0)</f>
        <v>INFRAESTRUTURA – ARQUIBANCADA</v>
      </c>
      <c r="D18" s="101">
        <f>VLOOKUP($B18,Orçamento!$A$9:$L$108,11,0)</f>
        <v>10077.31</v>
      </c>
      <c r="E18" s="102">
        <f>VLOOKUP($B18,Orçamento!$A$9:$L$108,12,0)</f>
        <v>12448.279999999999</v>
      </c>
      <c r="F18" s="104">
        <f t="shared" si="5"/>
        <v>0.12073181932493927</v>
      </c>
      <c r="G18" s="107">
        <f>VLOOKUP($B18,CRON.AUXILIAR!$A$9:$P$108,G$63,0)</f>
        <v>12448.279999999999</v>
      </c>
      <c r="H18" s="107">
        <f>VLOOKUP($B18,CRON.AUXILIAR!$A$9:$P$108,H$63,0)</f>
        <v>0</v>
      </c>
      <c r="I18" s="107">
        <f>VLOOKUP($B18,CRON.AUXILIAR!$A$9:$P$108,I$63,0)</f>
        <v>0</v>
      </c>
      <c r="J18" s="14"/>
      <c r="K18" s="14"/>
      <c r="L18" s="89"/>
      <c r="M18" s="91"/>
      <c r="N18" s="93">
        <f>SUM(G18:I18)</f>
        <v>12448.279999999999</v>
      </c>
      <c r="O18" s="95" t="str">
        <f>IF(N18=E18,"OK","NOK")</f>
        <v>OK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 ht="24.75" customHeight="1">
      <c r="A19" s="1" t="s">
        <v>124</v>
      </c>
      <c r="B19" s="113"/>
      <c r="C19" s="115"/>
      <c r="D19" s="117"/>
      <c r="E19" s="119"/>
      <c r="F19" s="117"/>
      <c r="G19" s="121">
        <f t="shared" ref="G19:I19" si="6">G18/$E18</f>
        <v>1</v>
      </c>
      <c r="H19" s="121">
        <f t="shared" si="6"/>
        <v>0</v>
      </c>
      <c r="I19" s="121">
        <f t="shared" si="6"/>
        <v>0</v>
      </c>
      <c r="J19" s="14"/>
      <c r="K19" s="14"/>
      <c r="L19" s="123">
        <f>SUM(G19:I19)</f>
        <v>1</v>
      </c>
      <c r="M19" s="124" t="str">
        <f>IF(L19=1,"OK","NOK")</f>
        <v>OK</v>
      </c>
      <c r="N19" s="125"/>
      <c r="O19" s="126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 ht="24.75" customHeight="1">
      <c r="A20" s="14" t="s">
        <v>89</v>
      </c>
      <c r="B20" s="96" t="s">
        <v>200</v>
      </c>
      <c r="C20" s="98" t="str">
        <f>VLOOKUP($B20,Orçamento!$A$9:$L$108,4,0)</f>
        <v>SUPERESTRUTURA – ARQUIBANCADA</v>
      </c>
      <c r="D20" s="101">
        <f>VLOOKUP($B20,Orçamento!$A$9:$L$108,11,0)</f>
        <v>9742.84</v>
      </c>
      <c r="E20" s="102">
        <f>VLOOKUP($B20,Orçamento!$A$9:$L$108,12,0)</f>
        <v>12035.7</v>
      </c>
      <c r="F20" s="104">
        <f>E20/$E$43</f>
        <v>0.11673034008306142</v>
      </c>
      <c r="G20" s="107">
        <f>VLOOKUP($B20,CRON.AUXILIAR!$A$9:$P$108,G$63,0)</f>
        <v>0</v>
      </c>
      <c r="H20" s="107">
        <f>VLOOKUP($B20,CRON.AUXILIAR!$A$9:$P$108,H$63,0)</f>
        <v>12035.7</v>
      </c>
      <c r="I20" s="107">
        <f>VLOOKUP($B20,CRON.AUXILIAR!$A$9:$P$108,I$63,0)</f>
        <v>0</v>
      </c>
      <c r="J20" s="14"/>
      <c r="K20" s="14"/>
      <c r="L20" s="89"/>
      <c r="M20" s="91"/>
      <c r="N20" s="93">
        <f>SUM(G20:I20)</f>
        <v>12035.7</v>
      </c>
      <c r="O20" s="95" t="str">
        <f>IF(N20=E20,"OK","NOK")</f>
        <v>OK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 ht="24.75" customHeight="1">
      <c r="A21" s="1" t="s">
        <v>124</v>
      </c>
      <c r="B21" s="113"/>
      <c r="C21" s="115"/>
      <c r="D21" s="117"/>
      <c r="E21" s="119"/>
      <c r="F21" s="117"/>
      <c r="G21" s="121">
        <f t="shared" ref="G21:I21" si="7">G20/$E20</f>
        <v>0</v>
      </c>
      <c r="H21" s="121">
        <f t="shared" si="7"/>
        <v>1</v>
      </c>
      <c r="I21" s="121">
        <f t="shared" si="7"/>
        <v>0</v>
      </c>
      <c r="J21" s="14"/>
      <c r="K21" s="14"/>
      <c r="L21" s="123">
        <f>SUM(G21:I21)</f>
        <v>1</v>
      </c>
      <c r="M21" s="124" t="str">
        <f>IF(L21=1,"OK","NOK")</f>
        <v>OK</v>
      </c>
      <c r="N21" s="125"/>
      <c r="O21" s="126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 ht="24.75" customHeight="1">
      <c r="A22" s="14" t="s">
        <v>89</v>
      </c>
      <c r="B22" s="96" t="s">
        <v>216</v>
      </c>
      <c r="C22" s="98" t="str">
        <f>VLOOKUP($B22,Orçamento!$A$9:$L$108,4,0)</f>
        <v>REVESTIMENTOS ARGAMASSADOS</v>
      </c>
      <c r="D22" s="101">
        <f>VLOOKUP($B22,Orçamento!$A$9:$L$108,11,0)</f>
        <v>1146.6000000000001</v>
      </c>
      <c r="E22" s="102">
        <f>VLOOKUP($B22,Orçamento!$A$9:$L$108,12,0)</f>
        <v>1416.47</v>
      </c>
      <c r="F22" s="104">
        <f>E22/$E$43</f>
        <v>1.3737881869559229E-2</v>
      </c>
      <c r="G22" s="107">
        <f>VLOOKUP($B22,CRON.AUXILIAR!$A$9:$P$108,G$63,0)</f>
        <v>0</v>
      </c>
      <c r="H22" s="107">
        <f>VLOOKUP($B22,CRON.AUXILIAR!$A$9:$P$108,H$63,0)</f>
        <v>1416.47</v>
      </c>
      <c r="I22" s="107">
        <f>VLOOKUP($B22,CRON.AUXILIAR!$A$9:$P$108,I$63,0)</f>
        <v>0</v>
      </c>
      <c r="J22" s="14"/>
      <c r="K22" s="14"/>
      <c r="L22" s="89"/>
      <c r="M22" s="91"/>
      <c r="N22" s="93">
        <f>SUM(G22:I22)</f>
        <v>1416.47</v>
      </c>
      <c r="O22" s="95" t="str">
        <f>IF(N22=E22,"OK","NOK")</f>
        <v>OK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ht="24.75" customHeight="1">
      <c r="A23" s="1" t="s">
        <v>124</v>
      </c>
      <c r="B23" s="113"/>
      <c r="C23" s="115"/>
      <c r="D23" s="117"/>
      <c r="E23" s="119"/>
      <c r="F23" s="117"/>
      <c r="G23" s="121">
        <f t="shared" ref="G23:I23" si="8">G22/$E22</f>
        <v>0</v>
      </c>
      <c r="H23" s="121">
        <f t="shared" si="8"/>
        <v>1</v>
      </c>
      <c r="I23" s="121">
        <f t="shared" si="8"/>
        <v>0</v>
      </c>
      <c r="J23" s="14"/>
      <c r="K23" s="14"/>
      <c r="L23" s="123">
        <f>SUM(G23:I23)</f>
        <v>1</v>
      </c>
      <c r="M23" s="124" t="str">
        <f>IF(L23=1,"OK","NOK")</f>
        <v>OK</v>
      </c>
      <c r="N23" s="125"/>
      <c r="O23" s="126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 ht="24.75" customHeight="1">
      <c r="A24" s="14" t="s">
        <v>89</v>
      </c>
      <c r="B24" s="96" t="s">
        <v>237</v>
      </c>
      <c r="C24" s="98" t="str">
        <f>VLOOKUP($B24,Orçamento!$A$9:$L$108,4,0)</f>
        <v>PINTURA</v>
      </c>
      <c r="D24" s="101">
        <f>VLOOKUP($B24,Orçamento!$A$9:$L$108,11,0)</f>
        <v>738.67</v>
      </c>
      <c r="E24" s="102">
        <f>VLOOKUP($B24,Orçamento!$A$9:$L$108,12,0)</f>
        <v>912.2700000000001</v>
      </c>
      <c r="F24" s="104">
        <f>E24/$E$43</f>
        <v>8.8478100440833891E-3</v>
      </c>
      <c r="G24" s="107">
        <f>VLOOKUP($B24,CRON.AUXILIAR!$A$9:$P$108,G$63,0)</f>
        <v>0</v>
      </c>
      <c r="H24" s="107">
        <f>VLOOKUP($B24,CRON.AUXILIAR!$A$9:$P$108,H$63,0)</f>
        <v>0</v>
      </c>
      <c r="I24" s="107">
        <f>VLOOKUP($B24,CRON.AUXILIAR!$A$9:$P$108,I$63,0)</f>
        <v>912.2700000000001</v>
      </c>
      <c r="J24" s="14"/>
      <c r="K24" s="14"/>
      <c r="L24" s="89"/>
      <c r="M24" s="91"/>
      <c r="N24" s="93">
        <f>SUM(G24:I24)</f>
        <v>912.2700000000001</v>
      </c>
      <c r="O24" s="95" t="str">
        <f>IF(N24=E24,"OK","NOK")</f>
        <v>OK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ht="24.75" customHeight="1">
      <c r="A25" s="1" t="s">
        <v>124</v>
      </c>
      <c r="B25" s="113"/>
      <c r="C25" s="115"/>
      <c r="D25" s="117"/>
      <c r="E25" s="119"/>
      <c r="F25" s="117"/>
      <c r="G25" s="121">
        <f t="shared" ref="G25:I25" si="9">G24/$E24</f>
        <v>0</v>
      </c>
      <c r="H25" s="121">
        <f t="shared" si="9"/>
        <v>0</v>
      </c>
      <c r="I25" s="121">
        <f t="shared" si="9"/>
        <v>1</v>
      </c>
      <c r="J25" s="14"/>
      <c r="K25" s="14"/>
      <c r="L25" s="123">
        <f>SUM(G25:I25)</f>
        <v>1</v>
      </c>
      <c r="M25" s="124" t="str">
        <f>IF(L25=1,"OK","NOK")</f>
        <v>OK</v>
      </c>
      <c r="N25" s="125"/>
      <c r="O25" s="126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 ht="24.75" customHeight="1">
      <c r="A26" s="14" t="s">
        <v>89</v>
      </c>
      <c r="B26" s="96" t="s">
        <v>254</v>
      </c>
      <c r="C26" s="98" t="str">
        <f>VLOOKUP($B26,Orçamento!$A$9:$L$108,4,0)</f>
        <v>ALAMBRADO</v>
      </c>
      <c r="D26" s="101">
        <f>VLOOKUP($B26,Orçamento!$A$9:$L$108,11,0)</f>
        <v>32059.81</v>
      </c>
      <c r="E26" s="102">
        <f>VLOOKUP($B26,Orçamento!$A$9:$L$108,12,0)</f>
        <v>39605.99</v>
      </c>
      <c r="F26" s="104">
        <f>E26/$E$43</f>
        <v>0.38412561645989257</v>
      </c>
      <c r="G26" s="107">
        <f>VLOOKUP($B26,CRON.AUXILIAR!$A$9:$P$108,G$63,0)</f>
        <v>0</v>
      </c>
      <c r="H26" s="107">
        <f>VLOOKUP($B26,CRON.AUXILIAR!$A$9:$P$108,H$63,0)</f>
        <v>29084.829999999998</v>
      </c>
      <c r="I26" s="107">
        <f>VLOOKUP($B26,CRON.AUXILIAR!$A$9:$P$108,I$63,0)</f>
        <v>10521.16</v>
      </c>
      <c r="J26" s="14"/>
      <c r="K26" s="107"/>
      <c r="L26" s="89"/>
      <c r="M26" s="91"/>
      <c r="N26" s="93">
        <f>SUM(G26:I26)</f>
        <v>39605.99</v>
      </c>
      <c r="O26" s="95" t="str">
        <f>IF(N26=E26,"OK","NOK")</f>
        <v>OK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ht="24.75" customHeight="1">
      <c r="A27" s="1" t="s">
        <v>124</v>
      </c>
      <c r="B27" s="113"/>
      <c r="C27" s="115"/>
      <c r="D27" s="117"/>
      <c r="E27" s="119"/>
      <c r="F27" s="117"/>
      <c r="G27" s="121">
        <f t="shared" ref="G27:I27" si="10">G26/$E26</f>
        <v>0</v>
      </c>
      <c r="H27" s="121">
        <f t="shared" si="10"/>
        <v>0.73435432367679732</v>
      </c>
      <c r="I27" s="121">
        <f t="shared" si="10"/>
        <v>0.26564567632320263</v>
      </c>
      <c r="J27" s="14"/>
      <c r="K27" s="14"/>
      <c r="L27" s="123">
        <f>SUM(G27:I27)</f>
        <v>1</v>
      </c>
      <c r="M27" s="124" t="str">
        <f>IF(L27=1,"OK","NOK")</f>
        <v>OK</v>
      </c>
      <c r="N27" s="125"/>
      <c r="O27" s="126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ht="24.75" customHeight="1">
      <c r="A28" s="1"/>
      <c r="B28" s="70">
        <v>4</v>
      </c>
      <c r="C28" s="72" t="str">
        <f>VLOOKUP($B28,Orçamento!$A$9:$L$108,4,0)</f>
        <v>REVITALIZAÇÃO E ACESSIBILIDADE</v>
      </c>
      <c r="D28" s="75">
        <f>VLOOKUP($B28,Orçamento!$A$9:$L$108,11,0)</f>
        <v>9710.7300000000014</v>
      </c>
      <c r="E28" s="78">
        <f>VLOOKUP($B28,Orçamento!$A$9:$L$108,12,0)</f>
        <v>11994.480000000001</v>
      </c>
      <c r="F28" s="81">
        <f t="shared" ref="F28:F29" si="11">E28/$E$43</f>
        <v>0.11633056070851538</v>
      </c>
      <c r="G28" s="83"/>
      <c r="H28" s="85"/>
      <c r="I28" s="87"/>
      <c r="J28" s="14"/>
      <c r="K28" s="14"/>
      <c r="L28" s="89"/>
      <c r="M28" s="91"/>
      <c r="N28" s="93"/>
      <c r="O28" s="95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ht="24.75" customHeight="1">
      <c r="A29" s="14" t="s">
        <v>89</v>
      </c>
      <c r="B29" s="96" t="s">
        <v>290</v>
      </c>
      <c r="C29" s="98" t="str">
        <f>VLOOKUP($B29,Orçamento!$A$9:$L$108,4,0)</f>
        <v>ACESSIBILIDADE E PROTEÇÃO</v>
      </c>
      <c r="D29" s="101">
        <f>VLOOKUP($B29,Orçamento!$A$9:$L$108,11,0)</f>
        <v>3246.89</v>
      </c>
      <c r="E29" s="102">
        <f>VLOOKUP($B29,Orçamento!$A$9:$L$108,12,0)</f>
        <v>4010.9500000000003</v>
      </c>
      <c r="F29" s="104">
        <f t="shared" si="11"/>
        <v>3.8900899619976836E-2</v>
      </c>
      <c r="G29" s="107">
        <f>VLOOKUP($B29,CRON.AUXILIAR!$A$9:$P$108,G$63,0)</f>
        <v>0</v>
      </c>
      <c r="H29" s="107">
        <f>VLOOKUP($B29,CRON.AUXILIAR!$A$9:$P$108,H$63,0)</f>
        <v>2289.3000000000002</v>
      </c>
      <c r="I29" s="107">
        <f>VLOOKUP($B29,CRON.AUXILIAR!$A$9:$P$108,I$63,0)</f>
        <v>1721.65</v>
      </c>
      <c r="J29" s="14"/>
      <c r="K29" s="14"/>
      <c r="L29" s="89"/>
      <c r="M29" s="91"/>
      <c r="N29" s="93">
        <f>SUM(G29:I29)</f>
        <v>4010.9500000000003</v>
      </c>
      <c r="O29" s="95" t="str">
        <f>IF(N29=E29,"OK","NOK")</f>
        <v>OK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 ht="24.75" customHeight="1">
      <c r="A30" s="1" t="s">
        <v>124</v>
      </c>
      <c r="B30" s="113"/>
      <c r="C30" s="115"/>
      <c r="D30" s="117"/>
      <c r="E30" s="119"/>
      <c r="F30" s="117"/>
      <c r="G30" s="121">
        <f t="shared" ref="G30:I30" si="12">G29/$E29</f>
        <v>0</v>
      </c>
      <c r="H30" s="121">
        <f t="shared" si="12"/>
        <v>0.57076253755344741</v>
      </c>
      <c r="I30" s="121">
        <f t="shared" si="12"/>
        <v>0.42923746244655253</v>
      </c>
      <c r="J30" s="14"/>
      <c r="K30" s="14"/>
      <c r="L30" s="123">
        <f>SUM(G30:I30)</f>
        <v>1</v>
      </c>
      <c r="M30" s="124" t="str">
        <f>IF(L30=1,"OK","NOK")</f>
        <v>OK</v>
      </c>
      <c r="N30" s="125"/>
      <c r="O30" s="126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ht="24.75" customHeight="1">
      <c r="A31" s="14" t="s">
        <v>89</v>
      </c>
      <c r="B31" s="96" t="s">
        <v>304</v>
      </c>
      <c r="C31" s="98" t="str">
        <f>VLOOKUP($B31,Orçamento!$A$9:$L$108,4,0)</f>
        <v>PASSEIO INTERNO</v>
      </c>
      <c r="D31" s="101">
        <f>VLOOKUP($B31,Orçamento!$A$9:$L$108,11,0)</f>
        <v>1708.48</v>
      </c>
      <c r="E31" s="102">
        <f>VLOOKUP($B31,Orçamento!$A$9:$L$108,12,0)</f>
        <v>2110.27</v>
      </c>
      <c r="F31" s="104">
        <f>E31/$E$43</f>
        <v>2.0466822433849466E-2</v>
      </c>
      <c r="G31" s="107">
        <f>VLOOKUP($B31,CRON.AUXILIAR!$A$9:$P$108,G$63,0)</f>
        <v>150.41</v>
      </c>
      <c r="H31" s="107">
        <f>VLOOKUP($B31,CRON.AUXILIAR!$A$9:$P$108,H$63,0)</f>
        <v>1959.86</v>
      </c>
      <c r="I31" s="107">
        <f>VLOOKUP($B31,CRON.AUXILIAR!$A$9:$P$108,I$63,0)</f>
        <v>0</v>
      </c>
      <c r="J31" s="14"/>
      <c r="K31" s="14"/>
      <c r="L31" s="89"/>
      <c r="M31" s="91"/>
      <c r="N31" s="93">
        <f>SUM(G31:I31)</f>
        <v>2110.27</v>
      </c>
      <c r="O31" s="95" t="str">
        <f>IF(N31=E31,"OK","NOK")</f>
        <v>OK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 ht="24.75" customHeight="1">
      <c r="A32" s="1" t="s">
        <v>124</v>
      </c>
      <c r="B32" s="113"/>
      <c r="C32" s="115"/>
      <c r="D32" s="117"/>
      <c r="E32" s="119"/>
      <c r="F32" s="117"/>
      <c r="G32" s="121">
        <f t="shared" ref="G32:I32" si="13">G31/$E31</f>
        <v>7.1275239661275566E-2</v>
      </c>
      <c r="H32" s="121">
        <f t="shared" si="13"/>
        <v>0.92872476033872442</v>
      </c>
      <c r="I32" s="121">
        <f t="shared" si="13"/>
        <v>0</v>
      </c>
      <c r="J32" s="14"/>
      <c r="K32" s="14"/>
      <c r="L32" s="123">
        <f>SUM(G32:I32)</f>
        <v>1</v>
      </c>
      <c r="M32" s="124" t="str">
        <f>IF(L32=1,"OK","NOK")</f>
        <v>OK</v>
      </c>
      <c r="N32" s="125"/>
      <c r="O32" s="126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 ht="24.75" customHeight="1">
      <c r="A33" s="14" t="s">
        <v>89</v>
      </c>
      <c r="B33" s="96" t="s">
        <v>321</v>
      </c>
      <c r="C33" s="98" t="str">
        <f>VLOOKUP($B33,Orçamento!$A$9:$L$108,4,0)</f>
        <v>REVITALIZAÇÃO DE OBSTÁCULOS</v>
      </c>
      <c r="D33" s="101">
        <f>VLOOKUP($B33,Orçamento!$A$9:$L$108,11,0)</f>
        <v>4755.3600000000006</v>
      </c>
      <c r="E33" s="102">
        <f>VLOOKUP($B33,Orçamento!$A$9:$L$108,12,0)</f>
        <v>5873.26</v>
      </c>
      <c r="F33" s="104">
        <f>E33/$E$43</f>
        <v>5.6962838654689076E-2</v>
      </c>
      <c r="G33" s="107">
        <f>VLOOKUP($B33,CRON.AUXILIAR!$A$9:$P$108,G$63,0)</f>
        <v>0</v>
      </c>
      <c r="H33" s="107">
        <f>VLOOKUP($B33,CRON.AUXILIAR!$A$9:$P$108,H$63,0)</f>
        <v>5873.26</v>
      </c>
      <c r="I33" s="107">
        <f>VLOOKUP($B33,CRON.AUXILIAR!$A$9:$P$108,I$63,0)</f>
        <v>0</v>
      </c>
      <c r="J33" s="14"/>
      <c r="K33" s="14"/>
      <c r="L33" s="89"/>
      <c r="M33" s="91"/>
      <c r="N33" s="93">
        <f>SUM(G33:I33)</f>
        <v>5873.26</v>
      </c>
      <c r="O33" s="95" t="str">
        <f>IF(N33=E33,"OK","NOK")</f>
        <v>OK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:35" ht="24.75" customHeight="1">
      <c r="A34" s="1" t="s">
        <v>124</v>
      </c>
      <c r="B34" s="113"/>
      <c r="C34" s="115"/>
      <c r="D34" s="117"/>
      <c r="E34" s="119"/>
      <c r="F34" s="117"/>
      <c r="G34" s="121">
        <f t="shared" ref="G34:I34" si="14">G33/$E33</f>
        <v>0</v>
      </c>
      <c r="H34" s="121">
        <f t="shared" si="14"/>
        <v>1</v>
      </c>
      <c r="I34" s="121">
        <f t="shared" si="14"/>
        <v>0</v>
      </c>
      <c r="J34" s="14"/>
      <c r="K34" s="14"/>
      <c r="L34" s="123">
        <f>SUM(G34:I34)</f>
        <v>1</v>
      </c>
      <c r="M34" s="124" t="str">
        <f>IF(L34=1,"OK","NOK")</f>
        <v>OK</v>
      </c>
      <c r="N34" s="125"/>
      <c r="O34" s="126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:35" ht="24.75" customHeight="1">
      <c r="A35" s="1"/>
      <c r="B35" s="70">
        <v>5</v>
      </c>
      <c r="C35" s="72" t="str">
        <f>VLOOKUP($B35,Orçamento!$A$9:$L$108,4,0)</f>
        <v>ELÉTRICA</v>
      </c>
      <c r="D35" s="75">
        <f>VLOOKUP($B35,Orçamento!$A$9:$L$108,11,0)</f>
        <v>448.5</v>
      </c>
      <c r="E35" s="78">
        <f>VLOOKUP($B35,Orçamento!$A$9:$L$108,12,0)</f>
        <v>554.03</v>
      </c>
      <c r="F35" s="81">
        <f t="shared" ref="F35:F36" si="15">E35/$E$43</f>
        <v>5.3733567899015853E-3</v>
      </c>
      <c r="G35" s="83"/>
      <c r="H35" s="85"/>
      <c r="I35" s="87"/>
      <c r="J35" s="14"/>
      <c r="K35" s="14"/>
      <c r="L35" s="89"/>
      <c r="M35" s="91"/>
      <c r="N35" s="93"/>
      <c r="O35" s="95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:35" ht="24.75" customHeight="1">
      <c r="A36" s="14" t="s">
        <v>89</v>
      </c>
      <c r="B36" s="96" t="s">
        <v>333</v>
      </c>
      <c r="C36" s="98" t="str">
        <f>VLOOKUP($B36,Orçamento!$A$9:$L$108,4,0)</f>
        <v>POSTES EXISTENTES</v>
      </c>
      <c r="D36" s="101">
        <f>VLOOKUP($B36,Orçamento!$A$9:$L$108,11,0)</f>
        <v>448.5</v>
      </c>
      <c r="E36" s="102">
        <f>VLOOKUP($B36,Orçamento!$A$9:$L$108,12,0)</f>
        <v>554.03</v>
      </c>
      <c r="F36" s="104">
        <f t="shared" si="15"/>
        <v>5.3733567899015853E-3</v>
      </c>
      <c r="G36" s="107">
        <f>VLOOKUP($B36,CRON.AUXILIAR!$A$9:$P$108,G$63,0)</f>
        <v>9.17</v>
      </c>
      <c r="H36" s="107">
        <f>VLOOKUP($B36,CRON.AUXILIAR!$A$9:$P$108,H$63,0)</f>
        <v>328.8</v>
      </c>
      <c r="I36" s="107">
        <f>VLOOKUP($B36,CRON.AUXILIAR!$A$9:$P$108,I$63,0)</f>
        <v>216.06</v>
      </c>
      <c r="J36" s="14"/>
      <c r="K36" s="14"/>
      <c r="L36" s="89"/>
      <c r="M36" s="91"/>
      <c r="N36" s="93">
        <f>SUM(G36:I36)</f>
        <v>554.03</v>
      </c>
      <c r="O36" s="95" t="str">
        <f>IF(N36=E36,"OK","NOK")</f>
        <v>OK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 ht="24.75" customHeight="1">
      <c r="A37" s="1" t="s">
        <v>124</v>
      </c>
      <c r="B37" s="113"/>
      <c r="C37" s="115"/>
      <c r="D37" s="117"/>
      <c r="E37" s="119"/>
      <c r="F37" s="117"/>
      <c r="G37" s="121">
        <f t="shared" ref="G37:I37" si="16">G36/$E36</f>
        <v>1.6551450282475681E-2</v>
      </c>
      <c r="H37" s="121">
        <f t="shared" si="16"/>
        <v>0.59346966770752496</v>
      </c>
      <c r="I37" s="121">
        <f t="shared" si="16"/>
        <v>0.38997888200999947</v>
      </c>
      <c r="J37" s="14"/>
      <c r="K37" s="14"/>
      <c r="L37" s="123">
        <f>SUM(G37:I37)</f>
        <v>1.0000000000000002</v>
      </c>
      <c r="M37" s="124" t="str">
        <f>IF(L37=1,"OK","NOK")</f>
        <v>OK</v>
      </c>
      <c r="N37" s="125"/>
      <c r="O37" s="126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:35" ht="24.75" customHeight="1">
      <c r="A38" s="1"/>
      <c r="B38" s="70">
        <v>6</v>
      </c>
      <c r="C38" s="72" t="str">
        <f>VLOOKUP($B38,Orçamento!$A$9:$L$108,4,0)</f>
        <v>SERVIÇOS COMPLEMENTARES</v>
      </c>
      <c r="D38" s="75">
        <f>VLOOKUP($B38,Orçamento!$A$9:$L$108,11,0)</f>
        <v>1977.73</v>
      </c>
      <c r="E38" s="78">
        <f>VLOOKUP($B38,Orçamento!$A$9:$L$108,12,0)</f>
        <v>2443.04</v>
      </c>
      <c r="F38" s="81">
        <f t="shared" ref="F38:F39" si="17">E38/$E$43</f>
        <v>2.3694250441313954E-2</v>
      </c>
      <c r="G38" s="83"/>
      <c r="H38" s="85"/>
      <c r="I38" s="87"/>
      <c r="J38" s="14"/>
      <c r="K38" s="14"/>
      <c r="L38" s="89"/>
      <c r="M38" s="91"/>
      <c r="N38" s="93"/>
      <c r="O38" s="95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:35" ht="24.75" customHeight="1">
      <c r="A39" s="14" t="s">
        <v>89</v>
      </c>
      <c r="B39" s="96" t="s">
        <v>350</v>
      </c>
      <c r="C39" s="98" t="str">
        <f>VLOOKUP($B39,Orçamento!$A$9:$L$108,4,0)</f>
        <v>LIMPEZA</v>
      </c>
      <c r="D39" s="101">
        <f>VLOOKUP($B39,Orçamento!$A$9:$L$108,11,0)</f>
        <v>1977.73</v>
      </c>
      <c r="E39" s="102">
        <f>VLOOKUP($B39,Orçamento!$A$9:$L$108,12,0)</f>
        <v>2443.04</v>
      </c>
      <c r="F39" s="104">
        <f t="shared" si="17"/>
        <v>2.3694250441313954E-2</v>
      </c>
      <c r="G39" s="107">
        <f>VLOOKUP($B39,CRON.AUXILIAR!$A$9:$P$108,G$63,0)</f>
        <v>0</v>
      </c>
      <c r="H39" s="107">
        <f>VLOOKUP($B39,CRON.AUXILIAR!$A$9:$P$108,H$63,0)</f>
        <v>0</v>
      </c>
      <c r="I39" s="107">
        <f>VLOOKUP($B39,CRON.AUXILIAR!$A$9:$P$108,I$63,0)</f>
        <v>2443.04</v>
      </c>
      <c r="J39" s="14"/>
      <c r="K39" s="14"/>
      <c r="L39" s="89"/>
      <c r="M39" s="91"/>
      <c r="N39" s="93">
        <f>SUM(G39:I39)</f>
        <v>2443.04</v>
      </c>
      <c r="O39" s="95" t="str">
        <f>IF(N39=E39,"OK","NOK")</f>
        <v>OK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:35" ht="24.75" customHeight="1">
      <c r="A40" s="1" t="s">
        <v>124</v>
      </c>
      <c r="B40" s="113"/>
      <c r="C40" s="115"/>
      <c r="D40" s="117"/>
      <c r="E40" s="119"/>
      <c r="F40" s="117"/>
      <c r="G40" s="121">
        <f t="shared" ref="G40:I40" si="18">G39/$E39</f>
        <v>0</v>
      </c>
      <c r="H40" s="121">
        <f t="shared" si="18"/>
        <v>0</v>
      </c>
      <c r="I40" s="121">
        <f t="shared" si="18"/>
        <v>1</v>
      </c>
      <c r="J40" s="14"/>
      <c r="K40" s="14"/>
      <c r="L40" s="123">
        <f>SUM(G40:I40)</f>
        <v>1</v>
      </c>
      <c r="M40" s="124" t="str">
        <f>IF(L40=1,"OK","NOK")</f>
        <v>OK</v>
      </c>
      <c r="N40" s="125"/>
      <c r="O40" s="126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35" ht="24.75" customHeight="1">
      <c r="A41" s="14" t="s">
        <v>364</v>
      </c>
      <c r="B41" s="70">
        <v>7</v>
      </c>
      <c r="C41" s="72" t="str">
        <f>VLOOKUP($B41,Orçamento!$A$9:$L$108,4,0)</f>
        <v>ADMINISTRAÇÃO LOCAL</v>
      </c>
      <c r="D41" s="75">
        <f>VLOOKUP($B41,Orçamento!$A$9:$L$108,11,0)</f>
        <v>2814.7</v>
      </c>
      <c r="E41" s="78">
        <f>VLOOKUP($B41,Orçamento!$A$9:$L$108,12,0)</f>
        <v>3477.28</v>
      </c>
      <c r="F41" s="145">
        <f>E41/$E$43</f>
        <v>3.3725007848652573E-2</v>
      </c>
      <c r="G41" s="146">
        <f t="shared" ref="G41:I41" si="19">ROUND($E41*G42,2)</f>
        <v>880.12</v>
      </c>
      <c r="H41" s="146">
        <f t="shared" si="19"/>
        <v>1947.31</v>
      </c>
      <c r="I41" s="146">
        <f t="shared" si="19"/>
        <v>649.85</v>
      </c>
      <c r="J41" s="14"/>
      <c r="K41" s="14"/>
      <c r="L41" s="89"/>
      <c r="M41" s="91"/>
      <c r="N41" s="93">
        <f>SUM(G41:I41)</f>
        <v>3477.2799999999997</v>
      </c>
      <c r="O41" s="95" t="str">
        <f>IF(N41=E41,"OK","NOK")</f>
        <v>OK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:35" ht="24.75" customHeight="1">
      <c r="A42" s="1"/>
      <c r="B42" s="113"/>
      <c r="C42" s="115"/>
      <c r="D42" s="117"/>
      <c r="E42" s="119"/>
      <c r="F42" s="117"/>
      <c r="G42" s="121">
        <f t="shared" ref="G42:I42" si="20">ROUND(G61,6)</f>
        <v>0.25310500000000002</v>
      </c>
      <c r="H42" s="121">
        <f t="shared" si="20"/>
        <v>0.56000899999999998</v>
      </c>
      <c r="I42" s="121">
        <f t="shared" si="20"/>
        <v>0.186886</v>
      </c>
      <c r="J42" s="14"/>
      <c r="K42" s="14"/>
      <c r="L42" s="123">
        <f>SUM(G42:I42)</f>
        <v>1</v>
      </c>
      <c r="M42" s="124" t="str">
        <f>IF(L42=1,"OK","NOK")</f>
        <v>OK</v>
      </c>
      <c r="N42" s="125"/>
      <c r="O42" s="126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5" ht="24.75" customHeight="1">
      <c r="A43" s="1"/>
      <c r="B43" s="147"/>
      <c r="C43" s="148" t="s">
        <v>380</v>
      </c>
      <c r="D43" s="149"/>
      <c r="E43" s="150">
        <f>SUMIF($A$9:$A$40,"A",E9:E40)+E41</f>
        <v>103106.86999999998</v>
      </c>
      <c r="F43" s="72" t="s">
        <v>390</v>
      </c>
      <c r="G43" s="151">
        <f t="shared" ref="G43:I43" si="21">SUMIF($A$9:$A$40,"A",G9:G40)+G41</f>
        <v>26096.829999999998</v>
      </c>
      <c r="H43" s="151">
        <f t="shared" si="21"/>
        <v>57740.770000000004</v>
      </c>
      <c r="I43" s="151">
        <f t="shared" si="21"/>
        <v>19269.269999999997</v>
      </c>
      <c r="J43" s="14"/>
      <c r="K43" s="14"/>
      <c r="L43" s="89"/>
      <c r="M43" s="91"/>
      <c r="N43" s="93">
        <f>SUM(G43:I43)</f>
        <v>103106.87</v>
      </c>
      <c r="O43" s="95" t="str">
        <f>IF(N43=E43,"OK","NOK")</f>
        <v>OK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:35" ht="24.75" customHeight="1">
      <c r="A44" s="1"/>
      <c r="B44" s="152"/>
      <c r="C44" s="153"/>
      <c r="D44" s="154"/>
      <c r="E44" s="155"/>
      <c r="F44" s="67" t="s">
        <v>391</v>
      </c>
      <c r="G44" s="156">
        <f t="shared" ref="G44:I44" si="22">G43/$E$43</f>
        <v>0.2531046670314015</v>
      </c>
      <c r="H44" s="156">
        <f t="shared" si="22"/>
        <v>0.56000894993708972</v>
      </c>
      <c r="I44" s="156">
        <f t="shared" si="22"/>
        <v>0.18688638303150895</v>
      </c>
      <c r="J44" s="14"/>
      <c r="K44" s="14"/>
      <c r="L44" s="123">
        <f>SUM(G44:I44)</f>
        <v>1</v>
      </c>
      <c r="M44" s="124" t="str">
        <f>IF(L44=1,"OK","NOK")</f>
        <v>OK</v>
      </c>
      <c r="N44" s="125"/>
      <c r="O44" s="126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5" ht="24.75" customHeight="1">
      <c r="A45" s="1"/>
      <c r="B45" s="157"/>
      <c r="C45" s="158"/>
      <c r="D45" s="159"/>
      <c r="E45" s="320" t="s">
        <v>398</v>
      </c>
      <c r="F45" s="291"/>
      <c r="G45" s="151">
        <f>G43</f>
        <v>26096.829999999998</v>
      </c>
      <c r="H45" s="151">
        <f t="shared" ref="H45:I45" si="23">G45+H43</f>
        <v>83837.600000000006</v>
      </c>
      <c r="I45" s="151">
        <f t="shared" si="23"/>
        <v>103106.87</v>
      </c>
      <c r="J45" s="14"/>
      <c r="K45" s="14"/>
      <c r="L45" s="89"/>
      <c r="M45" s="91"/>
      <c r="N45" s="93">
        <f>I45</f>
        <v>103106.87</v>
      </c>
      <c r="O45" s="95" t="str">
        <f>IF(N45=E45,"OK","NOK")</f>
        <v>NOK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 ht="24.75" customHeight="1">
      <c r="A46" s="1"/>
      <c r="B46" s="152"/>
      <c r="C46" s="160"/>
      <c r="D46" s="161"/>
      <c r="E46" s="324" t="s">
        <v>399</v>
      </c>
      <c r="F46" s="297"/>
      <c r="G46" s="156">
        <f>G45/$E$43</f>
        <v>0.2531046670314015</v>
      </c>
      <c r="H46" s="156">
        <f t="shared" ref="H46:I46" si="24">G46+H44</f>
        <v>0.81311361696849116</v>
      </c>
      <c r="I46" s="156">
        <f t="shared" si="24"/>
        <v>1</v>
      </c>
      <c r="J46" s="14"/>
      <c r="K46" s="14"/>
      <c r="L46" s="123">
        <f>I46</f>
        <v>1</v>
      </c>
      <c r="M46" s="124" t="str">
        <f>IF(L46=1,"OK","NOK")</f>
        <v>OK</v>
      </c>
      <c r="N46" s="125"/>
      <c r="O46" s="126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 ht="12.75" customHeight="1">
      <c r="A47" s="1"/>
      <c r="B47" s="14"/>
      <c r="C47" s="162"/>
      <c r="D47" s="14"/>
      <c r="E47" s="14"/>
      <c r="F47" s="14"/>
      <c r="G47" s="14"/>
      <c r="H47" s="14"/>
      <c r="I47" s="14"/>
      <c r="J47" s="14"/>
      <c r="K47" s="14"/>
      <c r="L47" s="14"/>
      <c r="M47" s="163"/>
      <c r="N47" s="164"/>
      <c r="O47" s="14"/>
      <c r="P47" s="14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5" ht="12.75" customHeight="1">
      <c r="A48" s="1"/>
      <c r="B48" s="14"/>
      <c r="C48" s="162"/>
      <c r="D48" s="14"/>
      <c r="E48" s="14"/>
      <c r="F48" s="14"/>
      <c r="G48" s="14"/>
      <c r="H48" s="14"/>
      <c r="I48" s="14"/>
      <c r="J48" s="14"/>
      <c r="K48" s="14"/>
      <c r="L48" s="14"/>
      <c r="M48" s="163"/>
      <c r="N48" s="164"/>
      <c r="O48" s="14"/>
      <c r="P48" s="14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 ht="12.75" customHeight="1">
      <c r="A49" s="1"/>
      <c r="B49" s="14"/>
      <c r="C49" s="162"/>
      <c r="D49" s="14"/>
      <c r="E49" s="14"/>
      <c r="F49" s="14"/>
      <c r="G49" s="14"/>
      <c r="H49" s="14"/>
      <c r="I49" s="14"/>
      <c r="J49" s="14"/>
      <c r="K49" s="14"/>
      <c r="L49" s="14"/>
      <c r="M49" s="163"/>
      <c r="N49" s="164"/>
      <c r="O49" s="14"/>
      <c r="P49" s="14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 ht="12.75" customHeight="1">
      <c r="A50" s="1"/>
      <c r="B50" s="14"/>
      <c r="C50" s="162"/>
      <c r="D50" s="14"/>
      <c r="E50" s="14"/>
      <c r="F50" s="14"/>
      <c r="G50" s="14"/>
      <c r="H50" s="14"/>
      <c r="I50" s="14"/>
      <c r="J50" s="14"/>
      <c r="K50" s="14"/>
      <c r="L50" s="14"/>
      <c r="M50" s="163"/>
      <c r="N50" s="164"/>
      <c r="O50" s="14"/>
      <c r="P50" s="14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ht="12.75" customHeight="1">
      <c r="A51" s="1"/>
      <c r="B51" s="14"/>
      <c r="C51" s="162"/>
      <c r="D51" s="14"/>
      <c r="E51" s="14"/>
      <c r="F51" s="14"/>
      <c r="G51" s="14"/>
      <c r="H51" s="14"/>
      <c r="I51" s="14"/>
      <c r="J51" s="14"/>
      <c r="K51" s="14"/>
      <c r="L51" s="14"/>
      <c r="M51" s="163"/>
      <c r="N51" s="164"/>
      <c r="O51" s="14"/>
      <c r="P51" s="14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 ht="12.75" customHeight="1">
      <c r="A52" s="1"/>
      <c r="B52" s="14"/>
      <c r="C52" s="162"/>
      <c r="D52" s="162"/>
      <c r="E52" s="14"/>
      <c r="F52" s="14"/>
      <c r="G52" s="14"/>
      <c r="H52" s="14"/>
      <c r="I52" s="14"/>
      <c r="J52" s="14"/>
      <c r="K52" s="14"/>
      <c r="L52" s="14"/>
      <c r="M52" s="163"/>
      <c r="N52" s="164"/>
      <c r="O52" s="14"/>
      <c r="P52" s="14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 ht="12.75" customHeight="1">
      <c r="A53" s="1"/>
      <c r="B53" s="14"/>
      <c r="C53" s="162"/>
      <c r="D53" s="162"/>
      <c r="E53" s="20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 ht="12.75" customHeight="1">
      <c r="A54" s="1"/>
      <c r="B54" s="14"/>
      <c r="C54" s="162"/>
      <c r="D54" s="162"/>
      <c r="E54" s="1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 ht="12.75" customHeight="1">
      <c r="A55" s="1"/>
      <c r="B55" s="14"/>
      <c r="C55" s="162"/>
      <c r="D55" s="162"/>
      <c r="E55" s="1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 ht="12.75" customHeight="1">
      <c r="A56" s="1"/>
      <c r="B56" s="14"/>
      <c r="C56" s="162"/>
      <c r="D56" s="162"/>
      <c r="E56" s="1"/>
      <c r="F56" s="14"/>
      <c r="G56" s="14"/>
      <c r="H56" s="14"/>
      <c r="I56" s="14"/>
      <c r="J56" s="14"/>
      <c r="K56" s="14"/>
      <c r="L56" s="14"/>
      <c r="M56" s="14" t="s">
        <v>380</v>
      </c>
      <c r="N56" s="14"/>
      <c r="O56" s="14"/>
      <c r="P56" s="14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 ht="12.75" customHeight="1">
      <c r="A57" s="1"/>
      <c r="B57" s="14"/>
      <c r="C57" s="162"/>
      <c r="D57" s="162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 ht="12.75" customHeight="1">
      <c r="A58" s="1"/>
      <c r="B58" s="14"/>
      <c r="C58" s="162"/>
      <c r="D58" s="162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 ht="12.75" customHeight="1">
      <c r="A59" s="1"/>
      <c r="B59" s="14"/>
      <c r="C59" s="162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 ht="12.75" customHeight="1">
      <c r="A60" s="1"/>
      <c r="B60" s="14"/>
      <c r="C60" s="162"/>
      <c r="D60" s="14"/>
      <c r="E60" s="14"/>
      <c r="F60" s="14"/>
      <c r="G60" s="14"/>
      <c r="H60" s="14"/>
      <c r="I60" s="14"/>
      <c r="J60" s="14"/>
      <c r="K60" s="14"/>
      <c r="L60" s="14" t="s">
        <v>380</v>
      </c>
      <c r="M60" s="14"/>
      <c r="N60" s="14"/>
      <c r="O60" s="14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 ht="12.75" customHeight="1">
      <c r="A61" s="1"/>
      <c r="B61" s="14"/>
      <c r="C61" s="162"/>
      <c r="D61" s="14"/>
      <c r="E61" s="14"/>
      <c r="F61" s="14"/>
      <c r="G61" s="166">
        <f t="shared" ref="G61:I61" si="25">SUMIF($A$9:$A$40,"A",G9:G40)/($E$43-$E$41)</f>
        <v>0.25310462484087309</v>
      </c>
      <c r="H61" s="166">
        <f t="shared" si="25"/>
        <v>0.56000892907418387</v>
      </c>
      <c r="I61" s="166">
        <f t="shared" si="25"/>
        <v>0.18688644608494326</v>
      </c>
      <c r="J61" s="14"/>
      <c r="K61" s="14"/>
      <c r="L61" s="14" t="s">
        <v>417</v>
      </c>
      <c r="M61" s="14"/>
      <c r="N61" s="167">
        <f>Orçamento!J108</f>
        <v>103106.86999999998</v>
      </c>
      <c r="O61" s="14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 ht="12.75" customHeight="1">
      <c r="A62" s="1"/>
      <c r="B62" s="14"/>
      <c r="C62" s="162"/>
      <c r="D62" s="14"/>
      <c r="E62" s="14"/>
      <c r="F62" s="14"/>
      <c r="G62" s="14"/>
      <c r="H62" s="14"/>
      <c r="I62" s="14"/>
      <c r="J62" s="14"/>
      <c r="K62" s="14"/>
      <c r="L62" s="14" t="s">
        <v>422</v>
      </c>
      <c r="M62" s="14"/>
      <c r="N62" s="167">
        <f>I45</f>
        <v>103106.87</v>
      </c>
      <c r="O62" s="95" t="str">
        <f>IF(N61=N62,"OK","NOK")</f>
        <v>OK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 ht="12.75" customHeight="1">
      <c r="A63" s="1"/>
      <c r="B63" s="14"/>
      <c r="C63" s="162"/>
      <c r="D63" s="14"/>
      <c r="E63" s="14"/>
      <c r="F63" s="14"/>
      <c r="G63" s="14">
        <f>CRON.AUXILIAR!L6</f>
        <v>12</v>
      </c>
      <c r="H63" s="14">
        <v>14</v>
      </c>
      <c r="I63" s="14">
        <v>16</v>
      </c>
      <c r="J63" s="14"/>
      <c r="K63" s="14"/>
      <c r="L63" s="14"/>
      <c r="M63" s="14"/>
      <c r="N63" s="14"/>
      <c r="O63" s="14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 ht="12.75" customHeight="1">
      <c r="A64" s="1"/>
      <c r="B64" s="14"/>
      <c r="C64" s="162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 ht="12.75" customHeight="1">
      <c r="A65" s="1"/>
      <c r="B65" s="14"/>
      <c r="C65" s="162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 ht="12.75" customHeight="1">
      <c r="A66" s="1"/>
      <c r="B66" s="14"/>
      <c r="C66" s="162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 ht="12.75" customHeight="1">
      <c r="A67" s="1"/>
      <c r="B67" s="1"/>
      <c r="C67" s="80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 ht="12.75" customHeight="1">
      <c r="A68" s="1"/>
      <c r="B68" s="1"/>
      <c r="C68" s="80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 ht="12.75" customHeight="1">
      <c r="A69" s="1"/>
      <c r="B69" s="1"/>
      <c r="C69" s="80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 ht="12.75" customHeight="1">
      <c r="A70" s="1"/>
      <c r="B70" s="1"/>
      <c r="C70" s="80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</row>
    <row r="90" spans="1:35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spans="1:35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35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5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5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1:35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1:35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1:35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1:35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1:3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1:35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1:35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1:35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1:35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1:35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1:35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1:35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1:35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1:3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1:35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5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1:35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5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1:35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1:35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1:35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1:35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1:35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1:3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1:35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1:35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1:35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spans="1:35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1:35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1:35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1:35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1:35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1:35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1: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1:35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1:35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1:35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1:35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1:35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1:35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1:35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1:35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1:3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1:35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1:35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1:35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1:35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1:35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1:35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1:35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1:35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1:35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1:3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1:35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1:35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1:35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1:35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1:35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1:35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1:35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1:35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1:35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1:3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1:35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1:35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1:35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1:35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1:35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1:35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1:35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1:35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1:35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spans="1:3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1:35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spans="1:35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spans="1:35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spans="1:35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spans="1:35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spans="1:35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spans="1:35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spans="1:35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spans="1:35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spans="1:3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spans="1:35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spans="1:35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spans="1:35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spans="1:35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1:35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1:35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1:35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1:35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1:35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1:3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1:35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1:35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1:35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1:35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1:35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1:35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1:35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1:35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1:35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1:3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1:35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1:35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1:35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1:35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1:35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1:35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1:35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1:35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1:35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1:3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1:35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1:35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1:35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1:35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1:35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1:35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1:35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1:35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1:35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1:3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1:35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1:35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1:35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1:35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1:35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1:35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1:35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1:35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1:35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1: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1:35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1:35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1:35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1:35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1:35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1:35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1:35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1:35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1:35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1:3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1:35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1:35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1:35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1:35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1:35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1:35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1:35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1:35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1:35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1:3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1:35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1:35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1:35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1:35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1:35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1:35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1:35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1:35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1:35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1:3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1:35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1:35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1:35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1:35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1:35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1:35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1:35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1:35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1:35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1:3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1:35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1:35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1:35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1:35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1:35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1:35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1:35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1:35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1:35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1:3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1:35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1:35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1:35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1:35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1:35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1:35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1:35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1:35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1:35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1:3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1:35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1:35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1:35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1:35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1:35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1:35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1:35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1:35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1:35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1:3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1:35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1:35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1:35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1:35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1:35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1:35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1:35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1:35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1:35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1:3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1:35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1:35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1:35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1:35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1:35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1:35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1:35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1:35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1:35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1:3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1:35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1:35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1:35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1:35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1:35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1:35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1:35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1:35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1:35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1: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1:35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1:35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1:35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1:35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1:35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1:35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1:35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1:35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1:35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1:3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1:35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1:35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1:35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1:35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1:35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1:35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1:35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1:35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1:35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1:3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1:35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1:35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1:35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1:35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1:35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1:35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1:35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1:35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1:35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1:3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1:35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1:35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1:35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1:35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1:35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1:35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1:35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1:35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1:35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1:3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1:35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1:35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1:35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1:35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1:35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1:35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1:35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1:35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1:35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1:3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1:35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1:35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1:35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1:35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1:35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1:35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1:35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1:35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1:35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1:3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1:35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1:35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1:35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1:35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1:35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1:35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1:35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1:35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1:35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1:3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1:35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1:35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1:35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1:35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1:35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1:35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1:35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1:35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1:35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1:3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1:35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1:35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1:35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1:35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1:35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1:35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1:35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1:35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1:35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1:3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1:35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1:35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1:35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1:35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1:35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1:35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1:35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1:35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1:35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1: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1:35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1:35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1:35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1:35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1:35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1:35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1:35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1:35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1:35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1:3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1:35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1:35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1:35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1:35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1:35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1:35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1:35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1:35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1:35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1:3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1:35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1:35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1:35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1:35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1:35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1:35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1:35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1:35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1:35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1:3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1:35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1:35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1:35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1:35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1:35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1:35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1:35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1:35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1:35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1:3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1:35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1:35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1:35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1:35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1:35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1:35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1:35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1:35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1:35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1:3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1:35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1:35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1:35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1:35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1:35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1:35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1:35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1:35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1:35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1:3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1:35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1:35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1:35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1:35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1:35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1:35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1:35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1:35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1:35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1:3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1:35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1:35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1:35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1:35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1:35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1:35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1:35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1:35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1:35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1:3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1:35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1:35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1:35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1:35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1:35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1:35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1:35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1:35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1:35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1:3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1:35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1:35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1:35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1:35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1:35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1:35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1:35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1:35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1:35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1: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1:35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1:35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1:35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1:35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1:35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1:35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1:35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1:35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1:35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1:3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1:35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1:35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1:35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1:35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1:35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1:35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1:35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1:35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1:35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1:3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1:35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1:35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1:35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1:35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1:35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1:35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1:35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1:35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1:35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1:3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1:35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1:35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1:35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1:35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1:35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1:35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1:35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1:35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1:35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1:3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1:35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1:35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1:35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1:35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1:35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1:35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1:35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1:35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1:35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1:3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1:35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1:35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1:35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1:35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1:35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1:35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1:35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1:35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1:35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1:3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1:35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1:35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1:35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1:35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1:35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1:35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1:35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1:35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1:35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1:3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1:35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1:35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1:35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1:35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1:35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1:35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1:35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1:35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1:35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1:3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1:35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1:35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1:35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1:35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1:35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1:35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1:35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1:35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1:35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1:3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1:35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1:35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1:35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1:35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1:35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1:35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1:35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1:35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1:35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1: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1:35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1:35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1:35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1:35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1:35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1:35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1:35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1:35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1:35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1:3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1:35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1:35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1:35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1:35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1:35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1:35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1:35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1:35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1:35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1:3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1:35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1:35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1:35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1:35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1:35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1:35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1:35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1:35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1:35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1:3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1:35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1:35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1:35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1:35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1:35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1:35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1:35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1:35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1:35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1:3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1:35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1:35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1:35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1:35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1:35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1:35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1:35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1:35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1:35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1:3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1:35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1:35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1:35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1:35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1:35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1:35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1:35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1:35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1:35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1:3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1:35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1:35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1:35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1:35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1:35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1:35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1:35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1:35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1:35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1:3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1:35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1:35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1:35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1:35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1:35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1:35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1:35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1:35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1:35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1:3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1:35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1:35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1:35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1:35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1:35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1:35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1:35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1:35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1:35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1:3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1:35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1:35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1:35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1:35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1:35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1:35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1:35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1:35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1:35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1: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1:35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1:35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1:35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1:35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1:35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1:35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1:35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1:35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1:35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1:3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1:35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1:35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1:35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1:35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1:35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1:35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1:35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1:35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1:35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1:3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1:35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1:35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1:35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1:35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1:35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1:35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1:35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1:35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1:35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1:3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1:35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1:35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1:35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1:35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1:35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1:35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1:35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1:35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1:35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1:3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1:35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1:35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1:35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1:35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1:35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1:35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1:35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1:35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1:35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1:3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1:35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1:35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1:35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1:35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1:35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1:35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1:35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1:35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1:35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1:3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1:35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1:35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1:35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1:35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1:35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1:35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1:35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1:35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1:35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1:3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1:35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1:35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1:35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1:35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1:35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1:35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1:35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spans="1:35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spans="1:35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spans="1:3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spans="1:35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spans="1:35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spans="1:35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spans="1:35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spans="1:35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spans="1:35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spans="1:35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spans="1:35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spans="1:35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spans="1:3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spans="1:35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spans="1:35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spans="1:35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spans="1:35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spans="1:35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spans="1:35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spans="1:35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spans="1:35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spans="1:35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spans="1: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spans="1:35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spans="1:35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spans="1:35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spans="1:35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spans="1:35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spans="1:35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spans="1:35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spans="1:35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spans="1:35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spans="1:3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spans="1:35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spans="1:35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spans="1:35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spans="1:35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spans="1:35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spans="1:35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spans="1:35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spans="1:35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spans="1:35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spans="1:3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spans="1:35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spans="1:35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spans="1:35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spans="1:35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spans="1:35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spans="1:35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spans="1:35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spans="1:35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spans="1:35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spans="1:3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spans="1:35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spans="1:35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spans="1:35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spans="1:35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spans="1:35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spans="1:35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spans="1:35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spans="1:35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spans="1:35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spans="1:3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spans="1:35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spans="1:35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spans="1:35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spans="1:35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spans="1:35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spans="1:35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spans="1:35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spans="1:35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spans="1:35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spans="1:3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spans="1:35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spans="1:35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spans="1:35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spans="1:35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spans="1:35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spans="1:35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spans="1:35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spans="1:35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spans="1:35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spans="1:3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spans="1:35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spans="1:35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spans="1:35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spans="1:35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spans="1:35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spans="1:35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spans="1:35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spans="1:35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spans="1:35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spans="1:3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spans="1:35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spans="1:35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spans="1:35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spans="1:35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spans="1:35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spans="1:35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spans="1:35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spans="1:35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spans="1:35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spans="1:3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spans="1:35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spans="1:35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spans="1:35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spans="1:35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spans="1:35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spans="1:35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spans="1:35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spans="1:35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spans="1:35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spans="1:3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spans="1:35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spans="1:35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spans="1:35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spans="1:35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spans="1:35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spans="1:35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spans="1:35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spans="1:35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spans="1:35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spans="1: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spans="1:35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spans="1:35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spans="1:35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spans="1:35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spans="1:35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spans="1:35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spans="1:35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spans="1:35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spans="1:35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spans="1:3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spans="1:35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spans="1:35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spans="1:35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spans="1:35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spans="1:35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spans="1:35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spans="1:35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spans="1:35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spans="1:35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spans="1:3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spans="1:35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spans="1:35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spans="1:35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spans="1:35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spans="1:35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spans="1:35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spans="1:35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spans="1:35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spans="1:35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spans="1:3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spans="1:35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spans="1:35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spans="1:35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spans="1:35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spans="1:35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spans="1:35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spans="1:35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  <row r="973" spans="1:35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</row>
    <row r="974" spans="1:35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</row>
    <row r="975" spans="1:3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</row>
    <row r="976" spans="1:35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</row>
    <row r="977" spans="1:35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</row>
    <row r="978" spans="1:35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</row>
    <row r="979" spans="1:35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</row>
    <row r="980" spans="1:35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</row>
    <row r="981" spans="1:35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</row>
    <row r="982" spans="1:35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</row>
    <row r="983" spans="1:35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</row>
    <row r="984" spans="1:35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</row>
    <row r="985" spans="1:3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</row>
    <row r="986" spans="1:35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</row>
    <row r="987" spans="1:35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</row>
    <row r="988" spans="1:35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</row>
    <row r="989" spans="1:35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</row>
    <row r="990" spans="1:35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</row>
    <row r="991" spans="1:35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</row>
    <row r="992" spans="1:35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</row>
    <row r="993" spans="1:35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</row>
    <row r="994" spans="1:35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</row>
    <row r="995" spans="1:3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</row>
    <row r="996" spans="1:35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</row>
    <row r="997" spans="1:35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</row>
    <row r="998" spans="1:35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</row>
    <row r="999" spans="1:35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</row>
    <row r="1000" spans="1:35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</row>
  </sheetData>
  <mergeCells count="8">
    <mergeCell ref="E46:F46"/>
    <mergeCell ref="L8:O8"/>
    <mergeCell ref="E45:F45"/>
    <mergeCell ref="G2:I2"/>
    <mergeCell ref="G3:I3"/>
    <mergeCell ref="B4:I4"/>
    <mergeCell ref="C5:G5"/>
    <mergeCell ref="C6:G6"/>
  </mergeCells>
  <conditionalFormatting sqref="M10:M56 O10:O42 O62">
    <cfRule type="cellIs" dxfId="23" priority="1" operator="equal">
      <formula>"NOK"</formula>
    </cfRule>
  </conditionalFormatting>
  <conditionalFormatting sqref="M10:M56 O10:O42 O62">
    <cfRule type="cellIs" dxfId="22" priority="2" operator="equal">
      <formula>"OK"</formula>
    </cfRule>
  </conditionalFormatting>
  <conditionalFormatting sqref="G11:I11 G16:I16 G19:G25 G30:H30 G32:H32 G37:I37 G40:I40 H19:I19 H21 H23:H25 I21:I23 I25 I30:I32">
    <cfRule type="cellIs" dxfId="21" priority="3" operator="notEqual">
      <formula>0</formula>
    </cfRule>
  </conditionalFormatting>
  <conditionalFormatting sqref="G10:I10 G12:I12 G15:I15 G18:I18 G20 G26:I26 G29:I29 G33:I33 G36:I36 G39:I39">
    <cfRule type="cellIs" dxfId="20" priority="4" operator="equal">
      <formula>0</formula>
    </cfRule>
  </conditionalFormatting>
  <conditionalFormatting sqref="G11:I11 G16:I16 G19:G25 G27:I27 G30:H30 G32:H32 G34:I34 G37:I37 G40:I40 H19:I19 H21 H23:H25 I21:I23 I25 I30:I32">
    <cfRule type="cellIs" dxfId="19" priority="5" operator="equal">
      <formula>0</formula>
    </cfRule>
  </conditionalFormatting>
  <conditionalFormatting sqref="G13:I13">
    <cfRule type="cellIs" dxfId="18" priority="6" operator="equal">
      <formula>0</formula>
    </cfRule>
  </conditionalFormatting>
  <conditionalFormatting sqref="G13:I13">
    <cfRule type="cellIs" dxfId="17" priority="7" operator="notEqual">
      <formula>0</formula>
    </cfRule>
  </conditionalFormatting>
  <conditionalFormatting sqref="G42:I42">
    <cfRule type="cellIs" dxfId="16" priority="8" operator="notEqual">
      <formula>0</formula>
    </cfRule>
  </conditionalFormatting>
  <conditionalFormatting sqref="G42:I42">
    <cfRule type="cellIs" dxfId="15" priority="9" operator="equal">
      <formula>0</formula>
    </cfRule>
  </conditionalFormatting>
  <conditionalFormatting sqref="G21:G25 G27:I27 H21 H23:H25 I21:I23 I25">
    <cfRule type="cellIs" dxfId="14" priority="10" operator="notEqual">
      <formula>0</formula>
    </cfRule>
  </conditionalFormatting>
  <conditionalFormatting sqref="G21:G25 G27:I27 H21 H23:H25 I21:I23 I25">
    <cfRule type="cellIs" dxfId="13" priority="11" operator="notEqual">
      <formula>0</formula>
    </cfRule>
  </conditionalFormatting>
  <conditionalFormatting sqref="G41:I41">
    <cfRule type="cellIs" dxfId="12" priority="12" operator="equal">
      <formula>0</formula>
    </cfRule>
  </conditionalFormatting>
  <conditionalFormatting sqref="G34:H34">
    <cfRule type="cellIs" dxfId="11" priority="13" operator="notEqual">
      <formula>0</formula>
    </cfRule>
  </conditionalFormatting>
  <conditionalFormatting sqref="I31">
    <cfRule type="cellIs" dxfId="10" priority="14" operator="equal">
      <formula>0</formula>
    </cfRule>
  </conditionalFormatting>
  <conditionalFormatting sqref="G32:H32">
    <cfRule type="cellIs" dxfId="9" priority="15" operator="notEqual">
      <formula>0</formula>
    </cfRule>
  </conditionalFormatting>
  <conditionalFormatting sqref="G22 I22">
    <cfRule type="cellIs" dxfId="8" priority="16" operator="equal">
      <formula>0</formula>
    </cfRule>
  </conditionalFormatting>
  <conditionalFormatting sqref="G24:H24">
    <cfRule type="cellIs" dxfId="7" priority="17" operator="equal">
      <formula>0</formula>
    </cfRule>
  </conditionalFormatting>
  <conditionalFormatting sqref="V47:V56">
    <cfRule type="cellIs" dxfId="6" priority="18" operator="equal">
      <formula>"NOK"</formula>
    </cfRule>
  </conditionalFormatting>
  <conditionalFormatting sqref="V47:V56">
    <cfRule type="cellIs" dxfId="5" priority="19" operator="equal">
      <formula>"OK"</formula>
    </cfRule>
  </conditionalFormatting>
  <conditionalFormatting sqref="N47:N52">
    <cfRule type="cellIs" dxfId="4" priority="20" operator="equal">
      <formula>"NOK"</formula>
    </cfRule>
  </conditionalFormatting>
  <conditionalFormatting sqref="N47:N52">
    <cfRule type="cellIs" dxfId="3" priority="21" operator="equal">
      <formula>"OK"</formula>
    </cfRule>
  </conditionalFormatting>
  <printOptions horizontalCentered="1"/>
  <pageMargins left="0.59055118110236227" right="0.59055118110236227" top="0.78740157480314965" bottom="0.59055118110236227" header="0" footer="0"/>
  <pageSetup paperSize="9" scale="42" fitToHeight="0" pageOrder="overThenDown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975"/>
  <sheetViews>
    <sheetView view="pageBreakPreview" zoomScale="60" zoomScaleNormal="55" workbookViewId="0">
      <selection activeCell="C12" sqref="C12"/>
    </sheetView>
  </sheetViews>
  <sheetFormatPr defaultColWidth="14.42578125" defaultRowHeight="15" customHeight="1"/>
  <cols>
    <col min="1" max="1" width="15.7109375" customWidth="1"/>
    <col min="2" max="2" width="95" customWidth="1"/>
    <col min="3" max="3" width="22.85546875" customWidth="1"/>
    <col min="4" max="4" width="22.140625" customWidth="1"/>
    <col min="5" max="5" width="27.85546875" customWidth="1"/>
    <col min="6" max="6" width="18" customWidth="1"/>
    <col min="7" max="7" width="22.85546875" customWidth="1"/>
    <col min="8" max="8" width="26.42578125" customWidth="1"/>
    <col min="9" max="9" width="26.7109375" customWidth="1"/>
    <col min="10" max="10" width="6" customWidth="1"/>
    <col min="11" max="12" width="22.85546875" customWidth="1"/>
    <col min="13" max="14" width="22.140625" customWidth="1"/>
    <col min="15" max="15" width="27.85546875" customWidth="1"/>
    <col min="16" max="16" width="22.140625" customWidth="1"/>
    <col min="17" max="18" width="12.140625" customWidth="1"/>
    <col min="19" max="19" width="22.5703125" customWidth="1"/>
    <col min="20" max="20" width="15" customWidth="1"/>
    <col min="21" max="21" width="22.5703125" customWidth="1"/>
    <col min="22" max="22" width="15" customWidth="1"/>
    <col min="23" max="42" width="12.140625" customWidth="1"/>
  </cols>
  <sheetData>
    <row r="1" spans="1:42" ht="12.75" customHeight="1">
      <c r="A1" s="332" t="s">
        <v>1371</v>
      </c>
      <c r="B1" s="333"/>
      <c r="C1" s="333"/>
      <c r="D1" s="333"/>
      <c r="E1" s="333"/>
      <c r="F1" s="333"/>
      <c r="G1" s="333"/>
      <c r="H1" s="20"/>
      <c r="I1" s="20"/>
      <c r="J1" s="20"/>
      <c r="K1" s="325" t="s">
        <v>932</v>
      </c>
      <c r="L1" s="322"/>
      <c r="M1" s="322"/>
      <c r="N1" s="322"/>
      <c r="O1" s="322"/>
      <c r="P1" s="323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</row>
    <row r="2" spans="1:42" ht="24.75" customHeight="1">
      <c r="A2" s="334"/>
      <c r="B2" s="335"/>
      <c r="C2" s="335"/>
      <c r="D2" s="335"/>
      <c r="E2" s="335"/>
      <c r="F2" s="335"/>
      <c r="G2" s="335"/>
      <c r="H2" s="31"/>
      <c r="I2" s="31"/>
      <c r="J2" s="31"/>
      <c r="K2" s="326"/>
      <c r="L2" s="288"/>
      <c r="M2" s="288"/>
      <c r="N2" s="288"/>
      <c r="O2" s="288"/>
      <c r="P2" s="327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</row>
    <row r="3" spans="1:42" ht="24.75" customHeight="1">
      <c r="A3" s="334"/>
      <c r="B3" s="335"/>
      <c r="C3" s="335"/>
      <c r="D3" s="335"/>
      <c r="E3" s="335"/>
      <c r="F3" s="335"/>
      <c r="G3" s="335"/>
      <c r="H3" s="31"/>
      <c r="I3" s="31"/>
      <c r="J3" s="31"/>
      <c r="K3" s="326"/>
      <c r="L3" s="288"/>
      <c r="M3" s="288"/>
      <c r="N3" s="288"/>
      <c r="O3" s="288"/>
      <c r="P3" s="327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</row>
    <row r="4" spans="1:42" ht="24.75" customHeight="1">
      <c r="A4" s="334"/>
      <c r="B4" s="335"/>
      <c r="C4" s="335"/>
      <c r="D4" s="335"/>
      <c r="E4" s="335"/>
      <c r="F4" s="335"/>
      <c r="G4" s="335"/>
      <c r="H4" s="31"/>
      <c r="I4" s="31"/>
      <c r="J4" s="31"/>
      <c r="K4" s="328"/>
      <c r="L4" s="329"/>
      <c r="M4" s="329"/>
      <c r="N4" s="329"/>
      <c r="O4" s="329"/>
      <c r="P4" s="330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</row>
    <row r="5" spans="1:42" ht="24.75" customHeight="1">
      <c r="A5" s="334"/>
      <c r="B5" s="335"/>
      <c r="C5" s="335"/>
      <c r="D5" s="335"/>
      <c r="E5" s="335"/>
      <c r="F5" s="335"/>
      <c r="G5" s="335"/>
      <c r="H5" s="31"/>
      <c r="I5" s="31"/>
      <c r="J5" s="31"/>
      <c r="K5" s="19"/>
      <c r="L5" s="21"/>
      <c r="M5" s="21"/>
      <c r="N5" s="21"/>
      <c r="O5" s="25"/>
      <c r="P5" s="182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</row>
    <row r="6" spans="1:42" ht="24.75" customHeight="1">
      <c r="A6" s="336"/>
      <c r="B6" s="337"/>
      <c r="C6" s="337"/>
      <c r="D6" s="337"/>
      <c r="E6" s="337"/>
      <c r="F6" s="337"/>
      <c r="G6" s="337"/>
      <c r="H6" s="31"/>
      <c r="I6" s="31"/>
      <c r="J6" s="31"/>
      <c r="K6" s="183"/>
      <c r="L6" s="21">
        <f>COLUMN()</f>
        <v>12</v>
      </c>
      <c r="M6" s="21"/>
      <c r="N6" s="21">
        <f>COLUMN()</f>
        <v>14</v>
      </c>
      <c r="O6" s="21"/>
      <c r="P6" s="182">
        <f>COLUMN()</f>
        <v>16</v>
      </c>
      <c r="Q6" s="2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</row>
    <row r="7" spans="1:42" ht="13.5" customHeight="1">
      <c r="A7" s="184"/>
      <c r="B7" s="185"/>
      <c r="C7" s="186"/>
      <c r="D7" s="187"/>
      <c r="E7" s="186"/>
      <c r="F7" s="185"/>
      <c r="G7" s="185"/>
      <c r="H7" s="20"/>
      <c r="I7" s="20"/>
      <c r="J7" s="62"/>
      <c r="K7" s="188"/>
      <c r="L7" s="186"/>
      <c r="M7" s="186"/>
      <c r="N7" s="187"/>
      <c r="O7" s="187"/>
      <c r="P7" s="189"/>
      <c r="Q7" s="187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</row>
    <row r="8" spans="1:42" ht="60.75">
      <c r="A8" s="190" t="s">
        <v>46</v>
      </c>
      <c r="B8" s="190" t="s">
        <v>53</v>
      </c>
      <c r="C8" s="191" t="s">
        <v>51</v>
      </c>
      <c r="D8" s="191" t="s">
        <v>52</v>
      </c>
      <c r="E8" s="191" t="s">
        <v>54</v>
      </c>
      <c r="F8" s="190" t="s">
        <v>58</v>
      </c>
      <c r="G8" s="192" t="s">
        <v>950</v>
      </c>
      <c r="H8" s="192" t="s">
        <v>66</v>
      </c>
      <c r="I8" s="192" t="s">
        <v>68</v>
      </c>
      <c r="J8" s="62"/>
      <c r="K8" s="331" t="s">
        <v>51</v>
      </c>
      <c r="L8" s="300"/>
      <c r="M8" s="331" t="s">
        <v>52</v>
      </c>
      <c r="N8" s="300"/>
      <c r="O8" s="331" t="s">
        <v>54</v>
      </c>
      <c r="P8" s="300"/>
      <c r="Q8" s="20"/>
      <c r="R8" s="20"/>
      <c r="S8" s="193" t="s">
        <v>8</v>
      </c>
      <c r="T8" s="193"/>
      <c r="U8" s="193"/>
      <c r="V8" s="193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</row>
    <row r="9" spans="1:42" ht="41.25" customHeight="1">
      <c r="A9" s="194">
        <v>1</v>
      </c>
      <c r="B9" s="195" t="str">
        <f>VLOOKUP($A9,Orçamento!$A$9:$J$108,4,0)</f>
        <v>SERVIÇOS PRELIMINARES</v>
      </c>
      <c r="C9" s="196"/>
      <c r="D9" s="197"/>
      <c r="E9" s="198"/>
      <c r="F9" s="195"/>
      <c r="G9" s="199"/>
      <c r="H9" s="194"/>
      <c r="I9" s="198"/>
      <c r="J9" s="200"/>
      <c r="K9" s="201" t="s">
        <v>956</v>
      </c>
      <c r="L9" s="201" t="s">
        <v>957</v>
      </c>
      <c r="M9" s="201" t="s">
        <v>956</v>
      </c>
      <c r="N9" s="201" t="s">
        <v>957</v>
      </c>
      <c r="O9" s="201" t="s">
        <v>956</v>
      </c>
      <c r="P9" s="201" t="s">
        <v>957</v>
      </c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</row>
    <row r="10" spans="1:42" ht="41.25" customHeight="1">
      <c r="A10" s="202" t="s">
        <v>80</v>
      </c>
      <c r="B10" s="203" t="str">
        <f>VLOOKUP($A10,Orçamento!$A$9:$J$108,4,0)</f>
        <v>CANTEIRO DE OBRAS</v>
      </c>
      <c r="C10" s="204" t="s">
        <v>958</v>
      </c>
      <c r="D10" s="204" t="s">
        <v>960</v>
      </c>
      <c r="E10" s="204" t="s">
        <v>961</v>
      </c>
      <c r="F10" s="205"/>
      <c r="G10" s="206"/>
      <c r="H10" s="110"/>
      <c r="I10" s="111"/>
      <c r="J10" s="80"/>
      <c r="K10" s="207"/>
      <c r="L10" s="208">
        <f>SUM(L11:L14)</f>
        <v>9679.9000000000015</v>
      </c>
      <c r="M10" s="207"/>
      <c r="N10" s="208">
        <f>SUM(N11:N14)</f>
        <v>2805.24</v>
      </c>
      <c r="O10" s="207"/>
      <c r="P10" s="208">
        <f>SUM(P11:P14)</f>
        <v>2805.24</v>
      </c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</row>
    <row r="11" spans="1:42" ht="60" customHeight="1">
      <c r="A11" s="209" t="s">
        <v>9</v>
      </c>
      <c r="B11" s="211" t="str">
        <f>VLOOKUP($A11,Orçamento!$A$9:$J$108,4,0)</f>
        <v xml:space="preserve">Placa em lona com impressão digital e requadro em metalon </v>
      </c>
      <c r="C11" s="212" t="str">
        <f t="shared" ref="C11:C14" si="0">IF(K11=0,"",CONCATENATE(K11," ",$F11))</f>
        <v>6 M2</v>
      </c>
      <c r="D11" s="213" t="str">
        <f t="shared" ref="D11:D14" si="1">IF(M11=0,"",CONCATENATE(M11," ",$F11))</f>
        <v/>
      </c>
      <c r="E11" s="214" t="str">
        <f t="shared" ref="E11:E14" si="2">IF(O11=0,"",CONCATENATE(O11," ",$F11))</f>
        <v/>
      </c>
      <c r="F11" s="215" t="str">
        <f>VLOOKUP($A11,Orçamento!$A$9:$J$108,5,0)</f>
        <v>M2</v>
      </c>
      <c r="G11" s="216">
        <f>VLOOKUP($A11,Orçamento!$A$9:$J$108,6,0)</f>
        <v>6</v>
      </c>
      <c r="H11" s="135">
        <f>VLOOKUP($A11,Orçamento!$A$9:$J$108,8,0)</f>
        <v>556.05999999999995</v>
      </c>
      <c r="I11" s="135">
        <f>VLOOKUP($A11,Orçamento!$A$9:$J$108,10,0)</f>
        <v>3336.36</v>
      </c>
      <c r="J11" s="80"/>
      <c r="K11" s="216">
        <f>G11</f>
        <v>6</v>
      </c>
      <c r="L11" s="216">
        <f t="shared" ref="L11:L14" si="3">IF(K11=0,"",TRUNC($H11*K11,2))</f>
        <v>3336.36</v>
      </c>
      <c r="M11" s="216"/>
      <c r="N11" s="216" t="str">
        <f t="shared" ref="N11:N14" si="4">IF(M11=0,"",TRUNC($H11*M11,2))</f>
        <v/>
      </c>
      <c r="O11" s="216"/>
      <c r="P11" s="216" t="str">
        <f t="shared" ref="P11:P14" si="5">IF(O11=0,"",TRUNC($H11*O11,2))</f>
        <v/>
      </c>
      <c r="Q11" s="80"/>
      <c r="R11" s="80"/>
      <c r="S11" s="216">
        <f t="shared" ref="S11:S14" si="6">SUMIF($K$9:$P$9,$K$9,K11:P11)</f>
        <v>6</v>
      </c>
      <c r="T11" s="216" t="str">
        <f t="shared" ref="T11:T14" si="7">IF(S11=G11,"","FALTA")</f>
        <v/>
      </c>
      <c r="U11" s="216">
        <f t="shared" ref="U11:U14" si="8">SUMIF($K$9:$P$9,$L$9,K11:P11)</f>
        <v>3336.36</v>
      </c>
      <c r="V11" s="216" t="str">
        <f t="shared" ref="V11:V14" si="9">IF(U11=I11,"","FALTA")</f>
        <v/>
      </c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</row>
    <row r="12" spans="1:42" ht="60" customHeight="1">
      <c r="A12" s="120" t="s">
        <v>41</v>
      </c>
      <c r="B12" s="218" t="str">
        <f>VLOOKUP($A12,Orçamento!$A$9:$J$108,4,0)</f>
        <v xml:space="preserve">Banheiro químico modelo Standard, com manutenção conforme exigências da CETESB </v>
      </c>
      <c r="C12" s="219" t="str">
        <f t="shared" si="0"/>
        <v>1 UNMES</v>
      </c>
      <c r="D12" s="220" t="str">
        <f t="shared" si="1"/>
        <v>1 UNMES</v>
      </c>
      <c r="E12" s="220" t="str">
        <f t="shared" si="2"/>
        <v>1 UNMES</v>
      </c>
      <c r="F12" s="215" t="str">
        <f>VLOOKUP($A12,Orçamento!$A$9:$J$108,5,0)</f>
        <v>UNMES</v>
      </c>
      <c r="G12" s="216">
        <f>VLOOKUP($A12,Orçamento!$A$9:$J$108,6,0)</f>
        <v>3</v>
      </c>
      <c r="H12" s="135">
        <f>VLOOKUP($A12,Orçamento!$A$9:$J$108,8,0)</f>
        <v>1556.39</v>
      </c>
      <c r="I12" s="135">
        <f>VLOOKUP($A12,Orçamento!$A$9:$J$108,10,0)</f>
        <v>4669.17</v>
      </c>
      <c r="J12" s="80"/>
      <c r="K12" s="216">
        <f t="shared" ref="K12:K13" si="10">G12/3</f>
        <v>1</v>
      </c>
      <c r="L12" s="216">
        <f t="shared" si="3"/>
        <v>1556.39</v>
      </c>
      <c r="M12" s="216">
        <f t="shared" ref="M12:M13" si="11">G12/3</f>
        <v>1</v>
      </c>
      <c r="N12" s="216">
        <f t="shared" si="4"/>
        <v>1556.39</v>
      </c>
      <c r="O12" s="216">
        <f t="shared" ref="O12:O13" si="12">G12/3</f>
        <v>1</v>
      </c>
      <c r="P12" s="216">
        <f t="shared" si="5"/>
        <v>1556.39</v>
      </c>
      <c r="Q12" s="80"/>
      <c r="R12" s="80"/>
      <c r="S12" s="216">
        <f t="shared" si="6"/>
        <v>3</v>
      </c>
      <c r="T12" s="216" t="str">
        <f t="shared" si="7"/>
        <v/>
      </c>
      <c r="U12" s="216">
        <f t="shared" si="8"/>
        <v>4669.17</v>
      </c>
      <c r="V12" s="216" t="str">
        <f t="shared" si="9"/>
        <v/>
      </c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</row>
    <row r="13" spans="1:42" ht="60" customHeight="1">
      <c r="A13" s="120" t="s">
        <v>60</v>
      </c>
      <c r="B13" s="218" t="str">
        <f>VLOOKUP($A13,Orçamento!$A$9:$J$108,4,0)</f>
        <v xml:space="preserve">Locação de container tipo depósito - área mínima de 13,80 m² </v>
      </c>
      <c r="C13" s="219" t="str">
        <f t="shared" si="0"/>
        <v>1 UNMES</v>
      </c>
      <c r="D13" s="221" t="str">
        <f t="shared" si="1"/>
        <v>1 UNMES</v>
      </c>
      <c r="E13" s="221" t="str">
        <f t="shared" si="2"/>
        <v>1 UNMES</v>
      </c>
      <c r="F13" s="215" t="str">
        <f>VLOOKUP($A13,Orçamento!$A$9:$J$108,5,0)</f>
        <v>UNMES</v>
      </c>
      <c r="G13" s="216">
        <f>VLOOKUP($A13,Orçamento!$A$9:$J$108,6,0)</f>
        <v>3</v>
      </c>
      <c r="H13" s="135">
        <f>VLOOKUP($A13,Orçamento!$A$9:$J$108,8,0)</f>
        <v>1248.8499999999999</v>
      </c>
      <c r="I13" s="135">
        <f>VLOOKUP($A13,Orçamento!$A$9:$J$108,10,0)</f>
        <v>3746.55</v>
      </c>
      <c r="J13" s="80"/>
      <c r="K13" s="216">
        <f t="shared" si="10"/>
        <v>1</v>
      </c>
      <c r="L13" s="216">
        <f t="shared" si="3"/>
        <v>1248.8499999999999</v>
      </c>
      <c r="M13" s="216">
        <f t="shared" si="11"/>
        <v>1</v>
      </c>
      <c r="N13" s="216">
        <f t="shared" si="4"/>
        <v>1248.8499999999999</v>
      </c>
      <c r="O13" s="216">
        <f t="shared" si="12"/>
        <v>1</v>
      </c>
      <c r="P13" s="216">
        <f t="shared" si="5"/>
        <v>1248.8499999999999</v>
      </c>
      <c r="Q13" s="80"/>
      <c r="R13" s="80"/>
      <c r="S13" s="216">
        <f t="shared" si="6"/>
        <v>3</v>
      </c>
      <c r="T13" s="216" t="str">
        <f t="shared" si="7"/>
        <v/>
      </c>
      <c r="U13" s="216">
        <f t="shared" si="8"/>
        <v>3746.5499999999997</v>
      </c>
      <c r="V13" s="216" t="str">
        <f t="shared" si="9"/>
        <v/>
      </c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</row>
    <row r="14" spans="1:42" ht="39.75" customHeight="1">
      <c r="A14" s="120" t="s">
        <v>83</v>
      </c>
      <c r="B14" s="218" t="str">
        <f>VLOOKUP($A14,Orçamento!$A$9:$J$108,4,0)</f>
        <v xml:space="preserve">TELA PARA PROTEÇÃO DE OBRAS, MALHA 2 MM </v>
      </c>
      <c r="C14" s="222" t="str">
        <f t="shared" si="0"/>
        <v>82 M2</v>
      </c>
      <c r="D14" s="214" t="str">
        <f t="shared" si="1"/>
        <v/>
      </c>
      <c r="E14" s="214" t="str">
        <f t="shared" si="2"/>
        <v/>
      </c>
      <c r="F14" s="215" t="str">
        <f>VLOOKUP($A14,Orçamento!$A$9:$J$108,5,0)</f>
        <v>M2</v>
      </c>
      <c r="G14" s="216">
        <f>VLOOKUP($A14,Orçamento!$A$9:$J$108,6,0)</f>
        <v>82</v>
      </c>
      <c r="H14" s="135">
        <f>VLOOKUP($A14,Orçamento!$A$9:$J$108,8,0)</f>
        <v>43.15</v>
      </c>
      <c r="I14" s="135">
        <f>VLOOKUP($A14,Orçamento!$A$9:$J$108,10,0)</f>
        <v>3538.3</v>
      </c>
      <c r="J14" s="80"/>
      <c r="K14" s="216">
        <f>G14</f>
        <v>82</v>
      </c>
      <c r="L14" s="216">
        <f t="shared" si="3"/>
        <v>3538.3</v>
      </c>
      <c r="M14" s="216"/>
      <c r="N14" s="216" t="str">
        <f t="shared" si="4"/>
        <v/>
      </c>
      <c r="O14" s="216"/>
      <c r="P14" s="216" t="str">
        <f t="shared" si="5"/>
        <v/>
      </c>
      <c r="Q14" s="20"/>
      <c r="R14" s="20"/>
      <c r="S14" s="216">
        <f t="shared" si="6"/>
        <v>82</v>
      </c>
      <c r="T14" s="216" t="str">
        <f t="shared" si="7"/>
        <v/>
      </c>
      <c r="U14" s="216">
        <f t="shared" si="8"/>
        <v>3538.3</v>
      </c>
      <c r="V14" s="216" t="str">
        <f t="shared" si="9"/>
        <v/>
      </c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</row>
    <row r="15" spans="1:42" ht="8.25" customHeight="1">
      <c r="A15" s="138"/>
      <c r="B15" s="141"/>
      <c r="C15" s="223"/>
      <c r="D15" s="143"/>
      <c r="E15" s="224"/>
      <c r="F15" s="142"/>
      <c r="G15" s="142"/>
      <c r="H15" s="142"/>
      <c r="I15" s="142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</row>
    <row r="16" spans="1:42" ht="41.25" customHeight="1">
      <c r="A16" s="225" t="s">
        <v>135</v>
      </c>
      <c r="B16" s="226" t="str">
        <f>VLOOKUP($A16,Orçamento!$A$9:$J$108,4,0)</f>
        <v>LOCAÇÃO DE OBRA</v>
      </c>
      <c r="C16" s="204" t="s">
        <v>1006</v>
      </c>
      <c r="D16" s="227"/>
      <c r="E16" s="228"/>
      <c r="F16" s="106"/>
      <c r="G16" s="206"/>
      <c r="H16" s="110"/>
      <c r="I16" s="111"/>
      <c r="J16" s="80"/>
      <c r="K16" s="20"/>
      <c r="L16" s="208">
        <f>SUM(L17:L18)</f>
        <v>102.75</v>
      </c>
      <c r="M16" s="207"/>
      <c r="N16" s="208">
        <f>SUM(N17:N18)</f>
        <v>0</v>
      </c>
      <c r="O16" s="207"/>
      <c r="P16" s="208">
        <f>SUM(P17:P18)</f>
        <v>0</v>
      </c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</row>
    <row r="17" spans="1:42" ht="39.75" customHeight="1">
      <c r="A17" s="120" t="s">
        <v>110</v>
      </c>
      <c r="B17" s="218" t="str">
        <f>VLOOKUP($A17,Orçamento!$A$9:$J$108,4,0)</f>
        <v xml:space="preserve">Locação para muros, cercas e alambrados </v>
      </c>
      <c r="C17" s="220" t="str">
        <f t="shared" ref="C17:C18" si="13">IF(K17=0,"",CONCATENATE(K17," ",$F17))</f>
        <v>37,35 M</v>
      </c>
      <c r="D17" s="214" t="str">
        <f t="shared" ref="D17:D18" si="14">IF(M17=0,"",CONCATENATE(M17," ",$F17))</f>
        <v/>
      </c>
      <c r="E17" s="214" t="str">
        <f t="shared" ref="E17:E18" si="15">IF(O17=0,"",CONCATENATE(O17," ",$F17))</f>
        <v/>
      </c>
      <c r="F17" s="134" t="str">
        <f>VLOOKUP($A17,Orçamento!$A$9:$J$108,5,0)</f>
        <v>M</v>
      </c>
      <c r="G17" s="216">
        <f>VLOOKUP($A17,Orçamento!$A$9:$J$108,6,0)</f>
        <v>37.35</v>
      </c>
      <c r="H17" s="135">
        <f>VLOOKUP($A17,Orçamento!$A$9:$J$108,8,0)</f>
        <v>1.97</v>
      </c>
      <c r="I17" s="135">
        <f>VLOOKUP($A17,Orçamento!$A$9:$J$108,10,0)</f>
        <v>73.569999999999993</v>
      </c>
      <c r="J17" s="80"/>
      <c r="K17" s="216">
        <f t="shared" ref="K17:K18" si="16">G17</f>
        <v>37.35</v>
      </c>
      <c r="L17" s="216">
        <f t="shared" ref="L17:L18" si="17">IF(K17=0,"",TRUNC($H17*K17,2))</f>
        <v>73.569999999999993</v>
      </c>
      <c r="M17" s="216"/>
      <c r="N17" s="216" t="str">
        <f t="shared" ref="N17:N18" si="18">IF(M17=0,"",TRUNC($H17*M17,2))</f>
        <v/>
      </c>
      <c r="O17" s="216"/>
      <c r="P17" s="216" t="str">
        <f t="shared" ref="P17:P18" si="19">IF(O17=0,"",TRUNC($H17*O17,2))</f>
        <v/>
      </c>
      <c r="Q17" s="20"/>
      <c r="R17" s="20"/>
      <c r="S17" s="216">
        <f t="shared" ref="S17:S18" si="20">SUMIF($K$9:$P$9,$K$9,K17:P17)</f>
        <v>37.35</v>
      </c>
      <c r="T17" s="216" t="str">
        <f t="shared" ref="T17:T18" si="21">IF(S17=G17,"","FALTA")</f>
        <v/>
      </c>
      <c r="U17" s="216">
        <f t="shared" ref="U17:U18" si="22">SUMIF($K$9:$P$9,$L$9,K17:P17)</f>
        <v>73.569999999999993</v>
      </c>
      <c r="V17" s="216" t="str">
        <f t="shared" ref="V17:V18" si="23">IF(U17=I17,"","FALTA")</f>
        <v/>
      </c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</row>
    <row r="18" spans="1:42" ht="39.75" customHeight="1">
      <c r="A18" s="120" t="s">
        <v>125</v>
      </c>
      <c r="B18" s="218" t="str">
        <f>VLOOKUP($A18,Orçamento!$A$9:$J$108,4,0)</f>
        <v xml:space="preserve">Locação de vias, calçadas, tanques e lagoas </v>
      </c>
      <c r="C18" s="221" t="str">
        <f t="shared" si="13"/>
        <v>12,21 M2</v>
      </c>
      <c r="D18" s="214" t="str">
        <f t="shared" si="14"/>
        <v/>
      </c>
      <c r="E18" s="214" t="str">
        <f t="shared" si="15"/>
        <v/>
      </c>
      <c r="F18" s="134" t="str">
        <f>VLOOKUP($A18,Orçamento!$A$9:$J$108,5,0)</f>
        <v>M2</v>
      </c>
      <c r="G18" s="216">
        <f>VLOOKUP($A18,Orçamento!$A$9:$J$108,6,0)</f>
        <v>12.21</v>
      </c>
      <c r="H18" s="135">
        <f>VLOOKUP($A18,Orçamento!$A$9:$J$108,8,0)</f>
        <v>2.39</v>
      </c>
      <c r="I18" s="135">
        <f>VLOOKUP($A18,Orçamento!$A$9:$J$108,10,0)</f>
        <v>29.18</v>
      </c>
      <c r="J18" s="80"/>
      <c r="K18" s="216">
        <f t="shared" si="16"/>
        <v>12.21</v>
      </c>
      <c r="L18" s="216">
        <f t="shared" si="17"/>
        <v>29.18</v>
      </c>
      <c r="M18" s="216"/>
      <c r="N18" s="216" t="str">
        <f t="shared" si="18"/>
        <v/>
      </c>
      <c r="O18" s="216"/>
      <c r="P18" s="216" t="str">
        <f t="shared" si="19"/>
        <v/>
      </c>
      <c r="Q18" s="20"/>
      <c r="R18" s="20"/>
      <c r="S18" s="216">
        <f t="shared" si="20"/>
        <v>12.21</v>
      </c>
      <c r="T18" s="216" t="str">
        <f t="shared" si="21"/>
        <v/>
      </c>
      <c r="U18" s="216">
        <f t="shared" si="22"/>
        <v>29.18</v>
      </c>
      <c r="V18" s="216" t="str">
        <f t="shared" si="23"/>
        <v/>
      </c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</row>
    <row r="19" spans="1:42" ht="8.25" customHeight="1">
      <c r="A19" s="138"/>
      <c r="B19" s="141"/>
      <c r="C19" s="223"/>
      <c r="D19" s="143"/>
      <c r="E19" s="224"/>
      <c r="F19" s="229"/>
      <c r="G19" s="229"/>
      <c r="H19" s="229"/>
      <c r="I19" s="229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</row>
    <row r="20" spans="1:42" ht="41.25" customHeight="1">
      <c r="A20" s="230">
        <v>2</v>
      </c>
      <c r="B20" s="231" t="str">
        <f>VLOOKUP($A20,Orçamento!$A$9:$J$108,4,0)</f>
        <v>DEMOLIÇÃO E REMOÇÃO</v>
      </c>
      <c r="C20" s="232"/>
      <c r="D20" s="233"/>
      <c r="E20" s="234"/>
      <c r="F20" s="195"/>
      <c r="G20" s="199"/>
      <c r="H20" s="194"/>
      <c r="I20" s="198"/>
      <c r="J20" s="200"/>
      <c r="K20" s="20"/>
      <c r="L20" s="20"/>
      <c r="M20" s="20"/>
      <c r="N20" s="20"/>
      <c r="O20" s="20"/>
      <c r="P20" s="2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</row>
    <row r="21" spans="1:42" ht="41.25" customHeight="1">
      <c r="A21" s="202" t="s">
        <v>162</v>
      </c>
      <c r="B21" s="203" t="str">
        <f>VLOOKUP($A21,Orçamento!$A$9:$J$108,4,0)</f>
        <v>PISO INTERTRAVADO EXISTENTE</v>
      </c>
      <c r="C21" s="204" t="s">
        <v>1030</v>
      </c>
      <c r="D21" s="235"/>
      <c r="E21" s="236"/>
      <c r="F21" s="106"/>
      <c r="G21" s="206"/>
      <c r="H21" s="110"/>
      <c r="I21" s="111"/>
      <c r="J21" s="80"/>
      <c r="K21" s="207"/>
      <c r="L21" s="208">
        <f>SUM(L22:L24)</f>
        <v>2826.2</v>
      </c>
      <c r="M21" s="207"/>
      <c r="N21" s="208">
        <f>SUM(N22:N24)</f>
        <v>0</v>
      </c>
      <c r="O21" s="207"/>
      <c r="P21" s="208">
        <f>SUM(P22:P24)</f>
        <v>0</v>
      </c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</row>
    <row r="22" spans="1:42" ht="79.5" customHeight="1">
      <c r="A22" s="120" t="s">
        <v>145</v>
      </c>
      <c r="B22" s="218" t="str">
        <f>VLOOKUP($A22,Orçamento!$A$9:$J$108,4,0)</f>
        <v xml:space="preserve">REMOÇÃO DE PISO DE BLOCO INTERTRAVADO OU DE PEDRA PORTUGUESA, DE FORMA MANUAL, COM REAPROVEITAMENTO. AF_09/2023 </v>
      </c>
      <c r="C22" s="220" t="str">
        <f t="shared" ref="C22:C24" si="24">IF(K22=0,"",CONCATENATE(K22," ",$F22))</f>
        <v>23,56 M2</v>
      </c>
      <c r="D22" s="214" t="str">
        <f t="shared" ref="D22:D24" si="25">IF(M22=0,"",CONCATENATE(M22," ",$F22))</f>
        <v/>
      </c>
      <c r="E22" s="214" t="str">
        <f t="shared" ref="E22:E24" si="26">IF(O22=0,"",CONCATENATE(O22," ",$F22))</f>
        <v/>
      </c>
      <c r="F22" s="237" t="str">
        <f>VLOOKUP($A22,Orçamento!$A$9:$J$108,5,0)</f>
        <v>M2</v>
      </c>
      <c r="G22" s="238">
        <f>VLOOKUP($A22,Orçamento!$A$9:$J$108,6,0)</f>
        <v>23.56</v>
      </c>
      <c r="H22" s="239">
        <f>VLOOKUP($A22,Orçamento!$A$9:$J$108,8,0)</f>
        <v>30.37</v>
      </c>
      <c r="I22" s="239">
        <f>VLOOKUP($A22,Orçamento!$A$9:$J$108,10,0)</f>
        <v>715.51</v>
      </c>
      <c r="J22" s="80"/>
      <c r="K22" s="216">
        <f t="shared" ref="K22:K24" si="27">G22</f>
        <v>23.56</v>
      </c>
      <c r="L22" s="216">
        <f t="shared" ref="L22:L24" si="28">IF(K22=0,"",TRUNC($H22*K22,2))</f>
        <v>715.51</v>
      </c>
      <c r="M22" s="216"/>
      <c r="N22" s="216" t="str">
        <f t="shared" ref="N22:N24" si="29">IF(M22=0,"",TRUNC($H22*M22,2))</f>
        <v/>
      </c>
      <c r="O22" s="216"/>
      <c r="P22" s="216" t="str">
        <f t="shared" ref="P22:P24" si="30">IF(O22=0,"",TRUNC($H22*O22,2))</f>
        <v/>
      </c>
      <c r="Q22" s="20"/>
      <c r="R22" s="20"/>
      <c r="S22" s="216">
        <f t="shared" ref="S22:S24" si="31">SUMIF($K$9:$P$9,$K$9,K22:P22)</f>
        <v>23.56</v>
      </c>
      <c r="T22" s="216" t="str">
        <f t="shared" ref="T22:T24" si="32">IF(S22=G22,"","FALTA")</f>
        <v/>
      </c>
      <c r="U22" s="216">
        <f t="shared" ref="U22:U24" si="33">SUMIF($K$9:$P$9,$L$9,K22:P22)</f>
        <v>715.51</v>
      </c>
      <c r="V22" s="216" t="str">
        <f t="shared" ref="V22:V24" si="34">IF(U22=I22,"","FALTA")</f>
        <v/>
      </c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</row>
    <row r="23" spans="1:42" ht="79.5" customHeight="1">
      <c r="A23" s="120" t="s">
        <v>157</v>
      </c>
      <c r="B23" s="218" t="str">
        <f>VLOOKUP($A23,Orçamento!$A$9:$J$108,4,0)</f>
        <v xml:space="preserve">Remoção de entulho de obra com caçamba metálica - material rejeitado e misturado por vegetação, isopor, manta asfáltica e lã de vidro </v>
      </c>
      <c r="C23" s="240" t="str">
        <f t="shared" si="24"/>
        <v>8,03 M3</v>
      </c>
      <c r="D23" s="214" t="str">
        <f t="shared" si="25"/>
        <v/>
      </c>
      <c r="E23" s="214" t="str">
        <f t="shared" si="26"/>
        <v/>
      </c>
      <c r="F23" s="134" t="str">
        <f>VLOOKUP($A23,Orçamento!$A$9:$J$108,5,0)</f>
        <v>M3</v>
      </c>
      <c r="G23" s="216">
        <f>VLOOKUP($A23,Orçamento!$A$9:$J$108,6,0)</f>
        <v>8.0299999999999994</v>
      </c>
      <c r="H23" s="135">
        <f>VLOOKUP($A23,Orçamento!$A$9:$J$108,8,0)</f>
        <v>172.86</v>
      </c>
      <c r="I23" s="135">
        <f>VLOOKUP($A23,Orçamento!$A$9:$J$108,10,0)</f>
        <v>1388.06</v>
      </c>
      <c r="J23" s="80"/>
      <c r="K23" s="216">
        <f t="shared" si="27"/>
        <v>8.0299999999999994</v>
      </c>
      <c r="L23" s="216">
        <f t="shared" si="28"/>
        <v>1388.06</v>
      </c>
      <c r="M23" s="216"/>
      <c r="N23" s="216" t="str">
        <f t="shared" si="29"/>
        <v/>
      </c>
      <c r="O23" s="216"/>
      <c r="P23" s="216" t="str">
        <f t="shared" si="30"/>
        <v/>
      </c>
      <c r="Q23" s="20"/>
      <c r="R23" s="20"/>
      <c r="S23" s="216">
        <f t="shared" si="31"/>
        <v>8.0299999999999994</v>
      </c>
      <c r="T23" s="216" t="str">
        <f t="shared" si="32"/>
        <v/>
      </c>
      <c r="U23" s="216">
        <f t="shared" si="33"/>
        <v>1388.06</v>
      </c>
      <c r="V23" s="216" t="str">
        <f t="shared" si="34"/>
        <v/>
      </c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1:42" ht="60" customHeight="1">
      <c r="A24" s="120" t="s">
        <v>168</v>
      </c>
      <c r="B24" s="218" t="str">
        <f>VLOOKUP($A24,Orçamento!$A$9:$J$108,4,0)</f>
        <v xml:space="preserve">Taxa de destinação de resíduo sólido em aterro, tipo inerte </v>
      </c>
      <c r="C24" s="221" t="str">
        <f t="shared" si="24"/>
        <v>12,05 T</v>
      </c>
      <c r="D24" s="214" t="str">
        <f t="shared" si="25"/>
        <v/>
      </c>
      <c r="E24" s="214" t="str">
        <f t="shared" si="26"/>
        <v/>
      </c>
      <c r="F24" s="134" t="str">
        <f>VLOOKUP($A24,Orçamento!$A$9:$J$108,5,0)</f>
        <v>T</v>
      </c>
      <c r="G24" s="216">
        <f>VLOOKUP($A24,Orçamento!$A$9:$J$108,6,0)</f>
        <v>12.05</v>
      </c>
      <c r="H24" s="135">
        <f>VLOOKUP($A24,Orçamento!$A$9:$J$108,8,0)</f>
        <v>59.97</v>
      </c>
      <c r="I24" s="135">
        <f>VLOOKUP($A24,Orçamento!$A$9:$J$108,10,0)</f>
        <v>722.63</v>
      </c>
      <c r="J24" s="80"/>
      <c r="K24" s="216">
        <f t="shared" si="27"/>
        <v>12.05</v>
      </c>
      <c r="L24" s="216">
        <f t="shared" si="28"/>
        <v>722.63</v>
      </c>
      <c r="M24" s="216"/>
      <c r="N24" s="216" t="str">
        <f t="shared" si="29"/>
        <v/>
      </c>
      <c r="O24" s="216"/>
      <c r="P24" s="216" t="str">
        <f t="shared" si="30"/>
        <v/>
      </c>
      <c r="Q24" s="20"/>
      <c r="R24" s="20"/>
      <c r="S24" s="216">
        <f t="shared" si="31"/>
        <v>12.05</v>
      </c>
      <c r="T24" s="216" t="str">
        <f t="shared" si="32"/>
        <v/>
      </c>
      <c r="U24" s="216">
        <f t="shared" si="33"/>
        <v>722.63</v>
      </c>
      <c r="V24" s="216" t="str">
        <f t="shared" si="34"/>
        <v/>
      </c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</row>
    <row r="25" spans="1:42" ht="8.25" customHeight="1">
      <c r="A25" s="138"/>
      <c r="B25" s="141"/>
      <c r="C25" s="223"/>
      <c r="D25" s="143"/>
      <c r="E25" s="224"/>
      <c r="F25" s="229"/>
      <c r="G25" s="229"/>
      <c r="H25" s="229"/>
      <c r="I25" s="229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</row>
    <row r="26" spans="1:42" ht="41.25" customHeight="1">
      <c r="A26" s="230">
        <v>3</v>
      </c>
      <c r="B26" s="231" t="str">
        <f>VLOOKUP($A26,Orçamento!$A$9:$J$108,4,0)</f>
        <v>FECHAMENTO</v>
      </c>
      <c r="C26" s="232"/>
      <c r="D26" s="233"/>
      <c r="E26" s="234"/>
      <c r="F26" s="195"/>
      <c r="G26" s="199"/>
      <c r="H26" s="194"/>
      <c r="I26" s="198"/>
      <c r="J26" s="200"/>
      <c r="K26" s="20"/>
      <c r="L26" s="20"/>
      <c r="M26" s="20"/>
      <c r="N26" s="20"/>
      <c r="O26" s="20"/>
      <c r="P26" s="2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</row>
    <row r="27" spans="1:42" ht="41.25" customHeight="1">
      <c r="A27" s="202" t="s">
        <v>184</v>
      </c>
      <c r="B27" s="203" t="str">
        <f>VLOOKUP($A27,Orçamento!$A$9:$J$108,4,0)</f>
        <v>INFRAESTRUTURA – ARQUIBANCADA</v>
      </c>
      <c r="C27" s="204" t="s">
        <v>1057</v>
      </c>
      <c r="D27" s="235"/>
      <c r="E27" s="236"/>
      <c r="F27" s="205"/>
      <c r="G27" s="206"/>
      <c r="H27" s="110"/>
      <c r="I27" s="111"/>
      <c r="J27" s="80"/>
      <c r="K27" s="207"/>
      <c r="L27" s="208">
        <f>SUM(L28:L38)</f>
        <v>12448.279999999999</v>
      </c>
      <c r="M27" s="207"/>
      <c r="N27" s="208">
        <f>SUM(N28:N38)</f>
        <v>0</v>
      </c>
      <c r="O27" s="207"/>
      <c r="P27" s="208">
        <f>SUM(P28:P38)</f>
        <v>0</v>
      </c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</row>
    <row r="28" spans="1:42" ht="79.5" customHeight="1">
      <c r="A28" s="120" t="s">
        <v>176</v>
      </c>
      <c r="B28" s="218" t="str">
        <f>VLOOKUP($A28,Orçamento!$A$9:$J$108,4,0)</f>
        <v xml:space="preserve">ESCAVAÇÃO MECANIZADA PARA VIGA BALDRAME OU SAPATA CORRIDA COM MINI-ESCAVADEIRA (INCLUINDO ESCAVAÇÃO PARA COLOCAÇÃO DE FÔRMAS). AF_01/2024 </v>
      </c>
      <c r="C28" s="220" t="str">
        <f t="shared" ref="C28:C38" si="35">IF(K28=0,"",CONCATENATE(K28," ",$F28))</f>
        <v>2,62 M3</v>
      </c>
      <c r="D28" s="214" t="str">
        <f t="shared" ref="D28:D38" si="36">IF(M28=0,"",CONCATENATE(M28," ",$F28))</f>
        <v/>
      </c>
      <c r="E28" s="214" t="str">
        <f t="shared" ref="E28:E38" si="37">IF(O28=0,"",CONCATENATE(O28," ",$F28))</f>
        <v/>
      </c>
      <c r="F28" s="237" t="str">
        <f>VLOOKUP($A28,Orçamento!$A$9:$J$108,5,0)</f>
        <v>M3</v>
      </c>
      <c r="G28" s="238">
        <f>VLOOKUP($A28,Orçamento!$A$9:$J$108,6,0)</f>
        <v>2.62</v>
      </c>
      <c r="H28" s="239">
        <f>VLOOKUP($A28,Orçamento!$A$9:$J$108,8,0)</f>
        <v>85</v>
      </c>
      <c r="I28" s="239">
        <f>VLOOKUP($A28,Orçamento!$A$9:$J$108,10,0)</f>
        <v>222.7</v>
      </c>
      <c r="J28" s="80"/>
      <c r="K28" s="216">
        <f t="shared" ref="K28:K38" si="38">G28</f>
        <v>2.62</v>
      </c>
      <c r="L28" s="216">
        <f t="shared" ref="L28:L38" si="39">IF(K28=0,"",TRUNC($H28*K28,2))</f>
        <v>222.7</v>
      </c>
      <c r="M28" s="216"/>
      <c r="N28" s="216" t="str">
        <f t="shared" ref="N28:N38" si="40">IF(M28=0,"",TRUNC($H28*M28,2))</f>
        <v/>
      </c>
      <c r="O28" s="216"/>
      <c r="P28" s="216" t="str">
        <f t="shared" ref="P28:P38" si="41">IF(O28=0,"",TRUNC($H28*O28,2))</f>
        <v/>
      </c>
      <c r="Q28" s="20"/>
      <c r="R28" s="20"/>
      <c r="S28" s="216">
        <f t="shared" ref="S28:S38" si="42">SUMIF($K$9:$P$9,$K$9,K28:P28)</f>
        <v>2.62</v>
      </c>
      <c r="T28" s="216" t="str">
        <f t="shared" ref="T28:T38" si="43">IF(S28=G28,"","FALTA")</f>
        <v/>
      </c>
      <c r="U28" s="216">
        <f t="shared" ref="U28:U38" si="44">SUMIF($K$9:$P$9,$L$9,K28:P28)</f>
        <v>222.7</v>
      </c>
      <c r="V28" s="216" t="str">
        <f t="shared" ref="V28:V38" si="45">IF(U28=I28,"","FALTA")</f>
        <v/>
      </c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</row>
    <row r="29" spans="1:42" ht="79.5" customHeight="1">
      <c r="A29" s="120" t="s">
        <v>193</v>
      </c>
      <c r="B29" s="218" t="str">
        <f>VLOOKUP($A29,Orçamento!$A$9:$J$108,4,0)</f>
        <v xml:space="preserve">PREPARO DE FUNDO DE VALA COM LARGURA MENOR QUE 1,5 M (ACERTO DO SOLO NATURAL), EM LOCAL COM NÍVEL BAIXO DE INTERFERÊNCIA. AF_01/2026 </v>
      </c>
      <c r="C29" s="240" t="str">
        <f t="shared" si="35"/>
        <v>8,3 M2</v>
      </c>
      <c r="D29" s="214" t="str">
        <f t="shared" si="36"/>
        <v/>
      </c>
      <c r="E29" s="214" t="str">
        <f t="shared" si="37"/>
        <v/>
      </c>
      <c r="F29" s="134" t="str">
        <f>VLOOKUP($A29,Orçamento!$A$9:$J$108,5,0)</f>
        <v>M2</v>
      </c>
      <c r="G29" s="216">
        <f>VLOOKUP($A29,Orçamento!$A$9:$J$108,6,0)</f>
        <v>8.3000000000000007</v>
      </c>
      <c r="H29" s="135">
        <f>VLOOKUP($A29,Orçamento!$A$9:$J$108,8,0)</f>
        <v>13.1</v>
      </c>
      <c r="I29" s="135">
        <f>VLOOKUP($A29,Orçamento!$A$9:$J$108,10,0)</f>
        <v>108.73</v>
      </c>
      <c r="J29" s="80"/>
      <c r="K29" s="216">
        <f t="shared" si="38"/>
        <v>8.3000000000000007</v>
      </c>
      <c r="L29" s="216">
        <f t="shared" si="39"/>
        <v>108.73</v>
      </c>
      <c r="M29" s="216"/>
      <c r="N29" s="216" t="str">
        <f t="shared" si="40"/>
        <v/>
      </c>
      <c r="O29" s="216"/>
      <c r="P29" s="216" t="str">
        <f t="shared" si="41"/>
        <v/>
      </c>
      <c r="Q29" s="20"/>
      <c r="R29" s="20"/>
      <c r="S29" s="216">
        <f t="shared" si="42"/>
        <v>8.3000000000000007</v>
      </c>
      <c r="T29" s="216" t="str">
        <f t="shared" si="43"/>
        <v/>
      </c>
      <c r="U29" s="216">
        <f t="shared" si="44"/>
        <v>108.73</v>
      </c>
      <c r="V29" s="216" t="str">
        <f t="shared" si="45"/>
        <v/>
      </c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</row>
    <row r="30" spans="1:42" ht="60" customHeight="1">
      <c r="A30" s="120" t="s">
        <v>203</v>
      </c>
      <c r="B30" s="218" t="str">
        <f>VLOOKUP($A30,Orçamento!$A$9:$J$108,4,0)</f>
        <v xml:space="preserve">Broca em concreto armado diâmetro de 20 cm - completa </v>
      </c>
      <c r="C30" s="240" t="str">
        <f t="shared" si="35"/>
        <v>16 M</v>
      </c>
      <c r="D30" s="214" t="str">
        <f t="shared" si="36"/>
        <v/>
      </c>
      <c r="E30" s="214" t="str">
        <f t="shared" si="37"/>
        <v/>
      </c>
      <c r="F30" s="134" t="str">
        <f>VLOOKUP($A30,Orçamento!$A$9:$J$108,5,0)</f>
        <v>M</v>
      </c>
      <c r="G30" s="216">
        <f>VLOOKUP($A30,Orçamento!$A$9:$J$108,6,0)</f>
        <v>16</v>
      </c>
      <c r="H30" s="135">
        <f>VLOOKUP($A30,Orçamento!$A$9:$J$108,8,0)</f>
        <v>93.23</v>
      </c>
      <c r="I30" s="135">
        <f>VLOOKUP($A30,Orçamento!$A$9:$J$108,10,0)</f>
        <v>1491.68</v>
      </c>
      <c r="J30" s="80"/>
      <c r="K30" s="216">
        <f t="shared" si="38"/>
        <v>16</v>
      </c>
      <c r="L30" s="216">
        <f t="shared" si="39"/>
        <v>1491.68</v>
      </c>
      <c r="M30" s="216"/>
      <c r="N30" s="216" t="str">
        <f t="shared" si="40"/>
        <v/>
      </c>
      <c r="O30" s="216"/>
      <c r="P30" s="216" t="str">
        <f t="shared" si="41"/>
        <v/>
      </c>
      <c r="Q30" s="20"/>
      <c r="R30" s="20"/>
      <c r="S30" s="216">
        <f t="shared" si="42"/>
        <v>16</v>
      </c>
      <c r="T30" s="216" t="str">
        <f t="shared" si="43"/>
        <v/>
      </c>
      <c r="U30" s="216">
        <f t="shared" si="44"/>
        <v>1491.68</v>
      </c>
      <c r="V30" s="216" t="str">
        <f t="shared" si="45"/>
        <v/>
      </c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</row>
    <row r="31" spans="1:42" ht="60" customHeight="1">
      <c r="A31" s="120" t="s">
        <v>225</v>
      </c>
      <c r="B31" s="218" t="str">
        <f>VLOOKUP($A31,Orçamento!$A$9:$J$108,4,0)</f>
        <v xml:space="preserve">LASTRO COM MATERIAL GRANULAR, APLICAÇÃO EM BLOCOS DE COROAMENTO, ESPESSURA DE *5 CM*. AF_01/2024 </v>
      </c>
      <c r="C31" s="240" t="str">
        <f t="shared" si="35"/>
        <v>0,42 M3</v>
      </c>
      <c r="D31" s="214" t="str">
        <f t="shared" si="36"/>
        <v/>
      </c>
      <c r="E31" s="214" t="str">
        <f t="shared" si="37"/>
        <v/>
      </c>
      <c r="F31" s="134" t="str">
        <f>VLOOKUP($A31,Orçamento!$A$9:$J$108,5,0)</f>
        <v>M3</v>
      </c>
      <c r="G31" s="216">
        <f>VLOOKUP($A31,Orçamento!$A$9:$J$108,6,0)</f>
        <v>0.42</v>
      </c>
      <c r="H31" s="135">
        <f>VLOOKUP($A31,Orçamento!$A$9:$J$108,8,0)</f>
        <v>294.16000000000003</v>
      </c>
      <c r="I31" s="135">
        <f>VLOOKUP($A31,Orçamento!$A$9:$J$108,10,0)</f>
        <v>123.54</v>
      </c>
      <c r="J31" s="80"/>
      <c r="K31" s="216">
        <f t="shared" si="38"/>
        <v>0.42</v>
      </c>
      <c r="L31" s="216">
        <f t="shared" si="39"/>
        <v>123.54</v>
      </c>
      <c r="M31" s="216"/>
      <c r="N31" s="216" t="str">
        <f t="shared" si="40"/>
        <v/>
      </c>
      <c r="O31" s="216"/>
      <c r="P31" s="216" t="str">
        <f t="shared" si="41"/>
        <v/>
      </c>
      <c r="Q31" s="20"/>
      <c r="R31" s="20"/>
      <c r="S31" s="216">
        <f t="shared" si="42"/>
        <v>0.42</v>
      </c>
      <c r="T31" s="216" t="str">
        <f t="shared" si="43"/>
        <v/>
      </c>
      <c r="U31" s="216">
        <f t="shared" si="44"/>
        <v>123.54</v>
      </c>
      <c r="V31" s="216" t="str">
        <f t="shared" si="45"/>
        <v/>
      </c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</row>
    <row r="32" spans="1:42" ht="79.5" customHeight="1">
      <c r="A32" s="120" t="s">
        <v>242</v>
      </c>
      <c r="B32" s="218" t="str">
        <f>VLOOKUP($A32,Orçamento!$A$9:$J$108,4,0)</f>
        <v xml:space="preserve">FABRICAÇÃO, MONTAGEM E DESMONTAGEM DE FÔRMA PARA BLOCO DE COROAMENTO, EM MADEIRA SERRADA, E=25 MM, 1 UTILIZAÇÃO. AF_01/2024 </v>
      </c>
      <c r="C32" s="240" t="str">
        <f t="shared" si="35"/>
        <v>5,76 M2</v>
      </c>
      <c r="D32" s="214" t="str">
        <f t="shared" si="36"/>
        <v/>
      </c>
      <c r="E32" s="214" t="str">
        <f t="shared" si="37"/>
        <v/>
      </c>
      <c r="F32" s="134" t="str">
        <f>VLOOKUP($A32,Orçamento!$A$9:$J$108,5,0)</f>
        <v>M2</v>
      </c>
      <c r="G32" s="216">
        <f>VLOOKUP($A32,Orçamento!$A$9:$J$108,6,0)</f>
        <v>5.76</v>
      </c>
      <c r="H32" s="135">
        <f>VLOOKUP($A32,Orçamento!$A$9:$J$108,8,0)</f>
        <v>213.23</v>
      </c>
      <c r="I32" s="135">
        <f>VLOOKUP($A32,Orçamento!$A$9:$J$108,10,0)</f>
        <v>1228.2</v>
      </c>
      <c r="J32" s="80"/>
      <c r="K32" s="216">
        <f t="shared" si="38"/>
        <v>5.76</v>
      </c>
      <c r="L32" s="216">
        <f t="shared" si="39"/>
        <v>1228.2</v>
      </c>
      <c r="M32" s="216"/>
      <c r="N32" s="216" t="str">
        <f t="shared" si="40"/>
        <v/>
      </c>
      <c r="O32" s="216"/>
      <c r="P32" s="216" t="str">
        <f t="shared" si="41"/>
        <v/>
      </c>
      <c r="Q32" s="20"/>
      <c r="R32" s="20"/>
      <c r="S32" s="216">
        <f t="shared" si="42"/>
        <v>5.76</v>
      </c>
      <c r="T32" s="216" t="str">
        <f t="shared" si="43"/>
        <v/>
      </c>
      <c r="U32" s="216">
        <f t="shared" si="44"/>
        <v>1228.2</v>
      </c>
      <c r="V32" s="216" t="str">
        <f t="shared" si="45"/>
        <v/>
      </c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</row>
    <row r="33" spans="1:42" ht="79.5" customHeight="1">
      <c r="A33" s="120" t="s">
        <v>278</v>
      </c>
      <c r="B33" s="218" t="str">
        <f>VLOOKUP($A33,Orçamento!$A$9:$J$108,4,0)</f>
        <v xml:space="preserve">ARMAÇÃO DE BLOCO UTILIZANDO AÇO CA-50 DE 10 MM - MONTAGEM. AF_01/2024 </v>
      </c>
      <c r="C33" s="240" t="str">
        <f t="shared" si="35"/>
        <v>32,33 KG</v>
      </c>
      <c r="D33" s="214" t="str">
        <f t="shared" si="36"/>
        <v/>
      </c>
      <c r="E33" s="214" t="str">
        <f t="shared" si="37"/>
        <v/>
      </c>
      <c r="F33" s="134" t="str">
        <f>VLOOKUP($A33,Orçamento!$A$9:$J$108,5,0)</f>
        <v>KG</v>
      </c>
      <c r="G33" s="216">
        <f>VLOOKUP($A33,Orçamento!$A$9:$J$108,6,0)</f>
        <v>32.33</v>
      </c>
      <c r="H33" s="135">
        <f>VLOOKUP($A33,Orçamento!$A$9:$J$108,8,0)</f>
        <v>17.57</v>
      </c>
      <c r="I33" s="135">
        <f>VLOOKUP($A33,Orçamento!$A$9:$J$108,10,0)</f>
        <v>568.03</v>
      </c>
      <c r="J33" s="80"/>
      <c r="K33" s="216">
        <f t="shared" si="38"/>
        <v>32.33</v>
      </c>
      <c r="L33" s="216">
        <f t="shared" si="39"/>
        <v>568.03</v>
      </c>
      <c r="M33" s="216"/>
      <c r="N33" s="216" t="str">
        <f t="shared" si="40"/>
        <v/>
      </c>
      <c r="O33" s="216"/>
      <c r="P33" s="216" t="str">
        <f t="shared" si="41"/>
        <v/>
      </c>
      <c r="Q33" s="20"/>
      <c r="R33" s="20"/>
      <c r="S33" s="216">
        <f t="shared" si="42"/>
        <v>32.33</v>
      </c>
      <c r="T33" s="216" t="str">
        <f t="shared" si="43"/>
        <v/>
      </c>
      <c r="U33" s="216">
        <f t="shared" si="44"/>
        <v>568.03</v>
      </c>
      <c r="V33" s="216" t="str">
        <f t="shared" si="45"/>
        <v/>
      </c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</row>
    <row r="34" spans="1:42" ht="60" customHeight="1">
      <c r="A34" s="120" t="s">
        <v>298</v>
      </c>
      <c r="B34" s="218" t="str">
        <f>VLOOKUP($A34,Orçamento!$A$9:$J$108,4,0)</f>
        <v xml:space="preserve">FABRICAÇÃO, MONTAGEM E DESMONTAGEM DE FÔRMA PARA VIGA BALDRAME, EM MADEIRA SERRADA, E=25 MM, 1 UTILIZAÇÃO. AF_01/2024 </v>
      </c>
      <c r="C34" s="240" t="str">
        <f t="shared" si="35"/>
        <v>17,01 M2</v>
      </c>
      <c r="D34" s="214" t="str">
        <f t="shared" si="36"/>
        <v/>
      </c>
      <c r="E34" s="214" t="str">
        <f t="shared" si="37"/>
        <v/>
      </c>
      <c r="F34" s="134" t="str">
        <f>VLOOKUP($A34,Orçamento!$A$9:$J$108,5,0)</f>
        <v>M2</v>
      </c>
      <c r="G34" s="216">
        <f>VLOOKUP($A34,Orçamento!$A$9:$J$108,6,0)</f>
        <v>17.010000000000002</v>
      </c>
      <c r="H34" s="135">
        <f>VLOOKUP($A34,Orçamento!$A$9:$J$108,8,0)</f>
        <v>193.05</v>
      </c>
      <c r="I34" s="135">
        <f>VLOOKUP($A34,Orçamento!$A$9:$J$108,10,0)</f>
        <v>3283.78</v>
      </c>
      <c r="J34" s="80"/>
      <c r="K34" s="216">
        <f t="shared" si="38"/>
        <v>17.010000000000002</v>
      </c>
      <c r="L34" s="216">
        <f t="shared" si="39"/>
        <v>3283.78</v>
      </c>
      <c r="M34" s="216"/>
      <c r="N34" s="216" t="str">
        <f t="shared" si="40"/>
        <v/>
      </c>
      <c r="O34" s="216"/>
      <c r="P34" s="216" t="str">
        <f t="shared" si="41"/>
        <v/>
      </c>
      <c r="Q34" s="20"/>
      <c r="R34" s="20"/>
      <c r="S34" s="216">
        <f t="shared" si="42"/>
        <v>17.010000000000002</v>
      </c>
      <c r="T34" s="216" t="str">
        <f t="shared" si="43"/>
        <v/>
      </c>
      <c r="U34" s="216">
        <f t="shared" si="44"/>
        <v>3283.78</v>
      </c>
      <c r="V34" s="216" t="str">
        <f t="shared" si="45"/>
        <v/>
      </c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</row>
    <row r="35" spans="1:42" ht="79.5" customHeight="1">
      <c r="A35" s="120" t="s">
        <v>317</v>
      </c>
      <c r="B35" s="218" t="str">
        <f>VLOOKUP($A35,Orçamento!$A$9:$J$108,4,0)</f>
        <v xml:space="preserve">ARMAÇÃO DE SAPATA ISOLADA, VIGA BALDRAME E SAPATA CORRIDA UTILIZANDO AÇO CA-50 DE 10 MM - MONTAGEM. AF_01/2024 </v>
      </c>
      <c r="C35" s="240" t="str">
        <f t="shared" si="35"/>
        <v>63,82 KG</v>
      </c>
      <c r="D35" s="214" t="str">
        <f t="shared" si="36"/>
        <v/>
      </c>
      <c r="E35" s="214" t="str">
        <f t="shared" si="37"/>
        <v/>
      </c>
      <c r="F35" s="134" t="str">
        <f>VLOOKUP($A35,Orçamento!$A$9:$J$108,5,0)</f>
        <v>KG</v>
      </c>
      <c r="G35" s="216">
        <f>VLOOKUP($A35,Orçamento!$A$9:$J$108,6,0)</f>
        <v>63.82</v>
      </c>
      <c r="H35" s="135">
        <f>VLOOKUP($A35,Orçamento!$A$9:$J$108,8,0)</f>
        <v>15.39</v>
      </c>
      <c r="I35" s="135">
        <f>VLOOKUP($A35,Orçamento!$A$9:$J$108,10,0)</f>
        <v>982.18</v>
      </c>
      <c r="J35" s="80"/>
      <c r="K35" s="216">
        <f t="shared" si="38"/>
        <v>63.82</v>
      </c>
      <c r="L35" s="216">
        <f t="shared" si="39"/>
        <v>982.18</v>
      </c>
      <c r="M35" s="216"/>
      <c r="N35" s="216" t="str">
        <f t="shared" si="40"/>
        <v/>
      </c>
      <c r="O35" s="216"/>
      <c r="P35" s="216" t="str">
        <f t="shared" si="41"/>
        <v/>
      </c>
      <c r="Q35" s="20"/>
      <c r="R35" s="20"/>
      <c r="S35" s="216">
        <f t="shared" si="42"/>
        <v>63.82</v>
      </c>
      <c r="T35" s="216" t="str">
        <f t="shared" si="43"/>
        <v/>
      </c>
      <c r="U35" s="216">
        <f t="shared" si="44"/>
        <v>982.18</v>
      </c>
      <c r="V35" s="216" t="str">
        <f t="shared" si="45"/>
        <v/>
      </c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</row>
    <row r="36" spans="1:42" ht="79.5" customHeight="1">
      <c r="A36" s="120" t="s">
        <v>325</v>
      </c>
      <c r="B36" s="218" t="str">
        <f>VLOOKUP($A36,Orçamento!$A$9:$J$108,4,0)</f>
        <v xml:space="preserve">ARMAÇÃO DE SAPATA ISOLADA, VIGA BALDRAME E SAPATA CORRIDA UTILIZANDO AÇO CA-60 DE 5 MM - MONTAGEM. AF_01/2024 </v>
      </c>
      <c r="C36" s="240" t="str">
        <f t="shared" si="35"/>
        <v>23,1 KG</v>
      </c>
      <c r="D36" s="214" t="str">
        <f t="shared" si="36"/>
        <v/>
      </c>
      <c r="E36" s="214" t="str">
        <f t="shared" si="37"/>
        <v/>
      </c>
      <c r="F36" s="134" t="str">
        <f>VLOOKUP($A36,Orçamento!$A$9:$J$108,5,0)</f>
        <v>KG</v>
      </c>
      <c r="G36" s="216">
        <f>VLOOKUP($A36,Orçamento!$A$9:$J$108,6,0)</f>
        <v>23.1</v>
      </c>
      <c r="H36" s="135">
        <f>VLOOKUP($A36,Orçamento!$A$9:$J$108,8,0)</f>
        <v>22.6</v>
      </c>
      <c r="I36" s="135">
        <f>VLOOKUP($A36,Orçamento!$A$9:$J$108,10,0)</f>
        <v>522.05999999999995</v>
      </c>
      <c r="J36" s="80"/>
      <c r="K36" s="216">
        <f t="shared" si="38"/>
        <v>23.1</v>
      </c>
      <c r="L36" s="216">
        <f t="shared" si="39"/>
        <v>522.05999999999995</v>
      </c>
      <c r="M36" s="216"/>
      <c r="N36" s="216" t="str">
        <f t="shared" si="40"/>
        <v/>
      </c>
      <c r="O36" s="216"/>
      <c r="P36" s="216" t="str">
        <f t="shared" si="41"/>
        <v/>
      </c>
      <c r="Q36" s="20"/>
      <c r="R36" s="20"/>
      <c r="S36" s="216">
        <f t="shared" si="42"/>
        <v>23.1</v>
      </c>
      <c r="T36" s="216" t="str">
        <f t="shared" si="43"/>
        <v/>
      </c>
      <c r="U36" s="216">
        <f t="shared" si="44"/>
        <v>522.05999999999995</v>
      </c>
      <c r="V36" s="216" t="str">
        <f t="shared" si="45"/>
        <v/>
      </c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</row>
    <row r="37" spans="1:42" ht="79.5" customHeight="1">
      <c r="A37" s="120" t="s">
        <v>335</v>
      </c>
      <c r="B37" s="218" t="str">
        <f>VLOOKUP($A37,Orçamento!$A$9:$J$108,4,0)</f>
        <v xml:space="preserve">CONCRETAGEM DE BLOCO DE COROAMENTO OU VIGA BALDRAME, FCK 30 MPA, COM USO DE BOMBA - LANÇAMENTO, ADENSAMENTO E ACABAMENTO. AF_01/2024 </v>
      </c>
      <c r="C37" s="240" t="str">
        <f t="shared" si="35"/>
        <v>2,62 M3</v>
      </c>
      <c r="D37" s="214" t="str">
        <f t="shared" si="36"/>
        <v/>
      </c>
      <c r="E37" s="214" t="str">
        <f t="shared" si="37"/>
        <v/>
      </c>
      <c r="F37" s="134" t="str">
        <f>VLOOKUP($A37,Orçamento!$A$9:$J$108,5,0)</f>
        <v>M3</v>
      </c>
      <c r="G37" s="216">
        <f>VLOOKUP($A37,Orçamento!$A$9:$J$108,6,0)</f>
        <v>2.62</v>
      </c>
      <c r="H37" s="135">
        <f>VLOOKUP($A37,Orçamento!$A$9:$J$108,8,0)</f>
        <v>877.26</v>
      </c>
      <c r="I37" s="135">
        <f>VLOOKUP($A37,Orçamento!$A$9:$J$108,10,0)</f>
        <v>2298.42</v>
      </c>
      <c r="J37" s="80"/>
      <c r="K37" s="216">
        <f t="shared" si="38"/>
        <v>2.62</v>
      </c>
      <c r="L37" s="216">
        <f t="shared" si="39"/>
        <v>2298.42</v>
      </c>
      <c r="M37" s="216"/>
      <c r="N37" s="216" t="str">
        <f t="shared" si="40"/>
        <v/>
      </c>
      <c r="O37" s="216"/>
      <c r="P37" s="216" t="str">
        <f t="shared" si="41"/>
        <v/>
      </c>
      <c r="Q37" s="20"/>
      <c r="R37" s="20"/>
      <c r="S37" s="216">
        <f t="shared" si="42"/>
        <v>2.62</v>
      </c>
      <c r="T37" s="216" t="str">
        <f t="shared" si="43"/>
        <v/>
      </c>
      <c r="U37" s="216">
        <f t="shared" si="44"/>
        <v>2298.42</v>
      </c>
      <c r="V37" s="216" t="str">
        <f t="shared" si="45"/>
        <v/>
      </c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</row>
    <row r="38" spans="1:42" ht="60" customHeight="1">
      <c r="A38" s="120" t="s">
        <v>349</v>
      </c>
      <c r="B38" s="218" t="str">
        <f>VLOOKUP($A38,Orçamento!$A$9:$J$108,4,0)</f>
        <v xml:space="preserve">IMPERMEABILIZAÇÃO DE SUPERFÍCIE COM EMULSÃO ASFÁLTICA, 2 DEMÃOS. AF_09/2023 </v>
      </c>
      <c r="C38" s="221" t="str">
        <f t="shared" si="35"/>
        <v>28 M2</v>
      </c>
      <c r="D38" s="214" t="str">
        <f t="shared" si="36"/>
        <v/>
      </c>
      <c r="E38" s="214" t="str">
        <f t="shared" si="37"/>
        <v/>
      </c>
      <c r="F38" s="134" t="str">
        <f>VLOOKUP($A38,Orçamento!$A$9:$J$108,5,0)</f>
        <v>M2</v>
      </c>
      <c r="G38" s="216">
        <f>VLOOKUP($A38,Orçamento!$A$9:$J$108,6,0)</f>
        <v>28</v>
      </c>
      <c r="H38" s="135">
        <f>VLOOKUP($A38,Orçamento!$A$9:$J$108,8,0)</f>
        <v>57.82</v>
      </c>
      <c r="I38" s="135">
        <f>VLOOKUP($A38,Orçamento!$A$9:$J$108,10,0)</f>
        <v>1618.96</v>
      </c>
      <c r="J38" s="80"/>
      <c r="K38" s="216">
        <f t="shared" si="38"/>
        <v>28</v>
      </c>
      <c r="L38" s="216">
        <f t="shared" si="39"/>
        <v>1618.96</v>
      </c>
      <c r="M38" s="216"/>
      <c r="N38" s="216" t="str">
        <f t="shared" si="40"/>
        <v/>
      </c>
      <c r="O38" s="216"/>
      <c r="P38" s="216" t="str">
        <f t="shared" si="41"/>
        <v/>
      </c>
      <c r="Q38" s="20"/>
      <c r="R38" s="20"/>
      <c r="S38" s="216">
        <f t="shared" si="42"/>
        <v>28</v>
      </c>
      <c r="T38" s="216" t="str">
        <f t="shared" si="43"/>
        <v/>
      </c>
      <c r="U38" s="216">
        <f t="shared" si="44"/>
        <v>1618.96</v>
      </c>
      <c r="V38" s="216" t="str">
        <f t="shared" si="45"/>
        <v/>
      </c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</row>
    <row r="39" spans="1:42" ht="8.25" customHeight="1">
      <c r="A39" s="138"/>
      <c r="B39" s="141"/>
      <c r="C39" s="223"/>
      <c r="D39" s="143"/>
      <c r="E39" s="224"/>
      <c r="F39" s="229"/>
      <c r="G39" s="229"/>
      <c r="H39" s="229"/>
      <c r="I39" s="229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</row>
    <row r="40" spans="1:42" ht="41.25" customHeight="1">
      <c r="A40" s="202" t="s">
        <v>200</v>
      </c>
      <c r="B40" s="203" t="str">
        <f>VLOOKUP($A40,Orçamento!$A$9:$J$108,4,0)</f>
        <v>SUPERESTRUTURA – ARQUIBANCADA</v>
      </c>
      <c r="C40" s="255"/>
      <c r="D40" s="204" t="s">
        <v>1127</v>
      </c>
      <c r="E40" s="204" t="s">
        <v>1128</v>
      </c>
      <c r="F40" s="106"/>
      <c r="G40" s="206"/>
      <c r="H40" s="110"/>
      <c r="I40" s="111"/>
      <c r="J40" s="80"/>
      <c r="K40" s="20"/>
      <c r="L40" s="208">
        <f>SUM(L41:L56)</f>
        <v>0</v>
      </c>
      <c r="M40" s="207"/>
      <c r="N40" s="208">
        <f>SUM(N41:N52)</f>
        <v>12035.7</v>
      </c>
      <c r="O40" s="207"/>
      <c r="P40" s="208">
        <f>SUM(P41:P56)</f>
        <v>0</v>
      </c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</row>
    <row r="41" spans="1:42" ht="79.5" customHeight="1">
      <c r="A41" s="120" t="s">
        <v>365</v>
      </c>
      <c r="B41" s="132" t="str">
        <f>VLOOKUP($A41,Orçamento!$A$9:$J$108,4,0)</f>
        <v xml:space="preserve">ALVENARIA DE BLOCOS DE CONCRETO ESTRUTURAL 14X19X39 CM (ESPESSURA 14 CM), FBK = 4,5 MPA, UTILIZANDO COLHER DE PEDREIRO. AF_07/2026 </v>
      </c>
      <c r="C41" s="214" t="str">
        <f t="shared" ref="C41:C52" si="46">IF(K41=0,"",CONCATENATE(K41," ",$F41))</f>
        <v/>
      </c>
      <c r="D41" s="220" t="str">
        <f t="shared" ref="D41:D52" si="47">IF(M41=0,"",CONCATENATE(M41," ",$F41))</f>
        <v>18,74 M2</v>
      </c>
      <c r="E41" s="214" t="str">
        <f t="shared" ref="E41:E52" si="48">IF(O41=0,"",CONCATENATE(O41," ",$F41))</f>
        <v/>
      </c>
      <c r="F41" s="134" t="str">
        <f>VLOOKUP($A41,Orçamento!$A$9:$J$108,5,0)</f>
        <v>M2</v>
      </c>
      <c r="G41" s="216">
        <f>VLOOKUP($A41,Orçamento!$A$9:$J$108,6,0)</f>
        <v>18.739999999999998</v>
      </c>
      <c r="H41" s="135">
        <f>VLOOKUP($A41,Orçamento!$A$9:$J$108,8,0)</f>
        <v>167.53</v>
      </c>
      <c r="I41" s="135">
        <f>VLOOKUP($A41,Orçamento!$A$9:$J$108,10,0)</f>
        <v>3139.51</v>
      </c>
      <c r="J41" s="80"/>
      <c r="K41" s="216"/>
      <c r="L41" s="216" t="str">
        <f t="shared" ref="L41:L52" si="49">IF(K41=0,"",TRUNC($H41*K41,2))</f>
        <v/>
      </c>
      <c r="M41" s="216">
        <f t="shared" ref="M41:M51" si="50">G41</f>
        <v>18.739999999999998</v>
      </c>
      <c r="N41" s="216">
        <f t="shared" ref="N41:N52" si="51">IF(M41=0,"",TRUNC($H41*M41,2))</f>
        <v>3139.51</v>
      </c>
      <c r="O41" s="216"/>
      <c r="P41" s="216" t="str">
        <f t="shared" ref="P41:P52" si="52">IF(O41=0,"",TRUNC($H41*O41,2))</f>
        <v/>
      </c>
      <c r="Q41" s="20"/>
      <c r="R41" s="20"/>
      <c r="S41" s="216">
        <f t="shared" ref="S41:S52" si="53">SUMIF($K$9:$P$9,$K$9,K41:P41)</f>
        <v>18.739999999999998</v>
      </c>
      <c r="T41" s="216" t="str">
        <f t="shared" ref="T41:T52" si="54">IF(S41=G41,"","FALTA")</f>
        <v/>
      </c>
      <c r="U41" s="216">
        <f t="shared" ref="U41:U52" si="55">SUMIF($K$9:$P$9,$L$9,K41:P41)</f>
        <v>3139.51</v>
      </c>
      <c r="V41" s="216" t="str">
        <f t="shared" ref="V41:V52" si="56">IF(U41=I41,"","FALTA")</f>
        <v/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</row>
    <row r="42" spans="1:42" ht="60" customHeight="1">
      <c r="A42" s="120" t="s">
        <v>386</v>
      </c>
      <c r="B42" s="132" t="str">
        <f>VLOOKUP($A42,Orçamento!$A$9:$J$108,4,0)</f>
        <v xml:space="preserve">ARMAÇÃO DE CINTA DE ALVENARIA ESTRUTURAL; DIÂMETRO DE 10,0 MM. AF_06/2026 </v>
      </c>
      <c r="C42" s="214" t="str">
        <f t="shared" si="46"/>
        <v/>
      </c>
      <c r="D42" s="240" t="str">
        <f t="shared" si="47"/>
        <v>9,25 KG</v>
      </c>
      <c r="E42" s="214" t="str">
        <f t="shared" si="48"/>
        <v/>
      </c>
      <c r="F42" s="134" t="str">
        <f>VLOOKUP($A42,Orçamento!$A$9:$J$108,5,0)</f>
        <v>KG</v>
      </c>
      <c r="G42" s="216">
        <f>VLOOKUP($A42,Orçamento!$A$9:$J$108,6,0)</f>
        <v>9.25</v>
      </c>
      <c r="H42" s="135">
        <f>VLOOKUP($A42,Orçamento!$A$9:$J$108,8,0)</f>
        <v>13.07</v>
      </c>
      <c r="I42" s="135">
        <f>VLOOKUP($A42,Orçamento!$A$9:$J$108,10,0)</f>
        <v>120.89</v>
      </c>
      <c r="J42" s="80"/>
      <c r="K42" s="216"/>
      <c r="L42" s="216" t="str">
        <f t="shared" si="49"/>
        <v/>
      </c>
      <c r="M42" s="216">
        <f t="shared" si="50"/>
        <v>9.25</v>
      </c>
      <c r="N42" s="216">
        <f t="shared" si="51"/>
        <v>120.89</v>
      </c>
      <c r="O42" s="216"/>
      <c r="P42" s="216" t="str">
        <f t="shared" si="52"/>
        <v/>
      </c>
      <c r="Q42" s="20"/>
      <c r="R42" s="20"/>
      <c r="S42" s="216">
        <f t="shared" si="53"/>
        <v>9.25</v>
      </c>
      <c r="T42" s="216" t="str">
        <f t="shared" si="54"/>
        <v/>
      </c>
      <c r="U42" s="216">
        <f t="shared" si="55"/>
        <v>120.89</v>
      </c>
      <c r="V42" s="216" t="str">
        <f t="shared" si="56"/>
        <v/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</row>
    <row r="43" spans="1:42" ht="60" customHeight="1">
      <c r="A43" s="120" t="s">
        <v>394</v>
      </c>
      <c r="B43" s="132" t="str">
        <f>VLOOKUP($A43,Orçamento!$A$9:$J$108,4,0)</f>
        <v xml:space="preserve">ARMAÇÃO DE VERGA E CONTRAVERGA DE ALVENARIA ESTRUTURAL; DIÂMETRO DE 10,0 MM. AF_06/2026 </v>
      </c>
      <c r="C43" s="214" t="str">
        <f t="shared" si="46"/>
        <v/>
      </c>
      <c r="D43" s="240" t="str">
        <f t="shared" si="47"/>
        <v>14,49 KG</v>
      </c>
      <c r="E43" s="214" t="str">
        <f t="shared" si="48"/>
        <v/>
      </c>
      <c r="F43" s="134" t="str">
        <f>VLOOKUP($A43,Orçamento!$A$9:$J$108,5,0)</f>
        <v>KG</v>
      </c>
      <c r="G43" s="216">
        <f>VLOOKUP($A43,Orçamento!$A$9:$J$108,6,0)</f>
        <v>14.49</v>
      </c>
      <c r="H43" s="135">
        <f>VLOOKUP($A43,Orçamento!$A$9:$J$108,8,0)</f>
        <v>27.14</v>
      </c>
      <c r="I43" s="135">
        <f>VLOOKUP($A43,Orçamento!$A$9:$J$108,10,0)</f>
        <v>393.25</v>
      </c>
      <c r="J43" s="80"/>
      <c r="K43" s="216"/>
      <c r="L43" s="216" t="str">
        <f t="shared" si="49"/>
        <v/>
      </c>
      <c r="M43" s="216">
        <f t="shared" si="50"/>
        <v>14.49</v>
      </c>
      <c r="N43" s="216">
        <f t="shared" si="51"/>
        <v>393.25</v>
      </c>
      <c r="O43" s="216"/>
      <c r="P43" s="216" t="str">
        <f t="shared" si="52"/>
        <v/>
      </c>
      <c r="Q43" s="20"/>
      <c r="R43" s="20"/>
      <c r="S43" s="216">
        <f t="shared" si="53"/>
        <v>14.49</v>
      </c>
      <c r="T43" s="216" t="str">
        <f t="shared" si="54"/>
        <v/>
      </c>
      <c r="U43" s="216">
        <f t="shared" si="55"/>
        <v>393.25</v>
      </c>
      <c r="V43" s="216" t="str">
        <f t="shared" si="56"/>
        <v/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</row>
    <row r="44" spans="1:42" ht="60" customHeight="1">
      <c r="A44" s="120" t="s">
        <v>402</v>
      </c>
      <c r="B44" s="132" t="str">
        <f>VLOOKUP($A44,Orçamento!$A$9:$J$108,4,0)</f>
        <v xml:space="preserve">ARMAÇÃO VERTICAL DE ALVENARIA ESTRUTURAL; DIÂMETRO DE 10,0 MM. AF_06/2026 </v>
      </c>
      <c r="C44" s="214" t="str">
        <f t="shared" si="46"/>
        <v/>
      </c>
      <c r="D44" s="240" t="str">
        <f t="shared" si="47"/>
        <v>11,83 KG</v>
      </c>
      <c r="E44" s="214" t="str">
        <f t="shared" si="48"/>
        <v/>
      </c>
      <c r="F44" s="134" t="str">
        <f>VLOOKUP($A44,Orçamento!$A$9:$J$108,5,0)</f>
        <v>KG</v>
      </c>
      <c r="G44" s="216">
        <f>VLOOKUP($A44,Orçamento!$A$9:$J$108,6,0)</f>
        <v>11.83</v>
      </c>
      <c r="H44" s="135">
        <f>VLOOKUP($A44,Orçamento!$A$9:$J$108,8,0)</f>
        <v>13.7</v>
      </c>
      <c r="I44" s="135">
        <f>VLOOKUP($A44,Orçamento!$A$9:$J$108,10,0)</f>
        <v>162.07</v>
      </c>
      <c r="J44" s="80"/>
      <c r="K44" s="216"/>
      <c r="L44" s="216" t="str">
        <f t="shared" si="49"/>
        <v/>
      </c>
      <c r="M44" s="216">
        <f t="shared" si="50"/>
        <v>11.83</v>
      </c>
      <c r="N44" s="216">
        <f t="shared" si="51"/>
        <v>162.07</v>
      </c>
      <c r="O44" s="216"/>
      <c r="P44" s="216" t="str">
        <f t="shared" si="52"/>
        <v/>
      </c>
      <c r="Q44" s="20"/>
      <c r="R44" s="20"/>
      <c r="S44" s="216">
        <f t="shared" si="53"/>
        <v>11.83</v>
      </c>
      <c r="T44" s="216" t="str">
        <f t="shared" si="54"/>
        <v/>
      </c>
      <c r="U44" s="216">
        <f t="shared" si="55"/>
        <v>162.07</v>
      </c>
      <c r="V44" s="216" t="str">
        <f t="shared" si="56"/>
        <v/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</row>
    <row r="45" spans="1:42" ht="60" customHeight="1">
      <c r="A45" s="120" t="s">
        <v>408</v>
      </c>
      <c r="B45" s="132" t="str">
        <f>VLOOKUP($A45,Orçamento!$A$9:$J$108,4,0)</f>
        <v xml:space="preserve">GRAUTEAMENTO DE CINTA INTERMEDIÁRIA OU DE CONTRAVERGA EM ALVENARIA ESTRUTURAL, FGK = 20 MPA. AF_06/2026 </v>
      </c>
      <c r="C45" s="214" t="str">
        <f t="shared" si="46"/>
        <v/>
      </c>
      <c r="D45" s="240" t="str">
        <f t="shared" si="47"/>
        <v>0,17 M3</v>
      </c>
      <c r="E45" s="214" t="str">
        <f t="shared" si="48"/>
        <v/>
      </c>
      <c r="F45" s="134" t="str">
        <f>VLOOKUP($A45,Orçamento!$A$9:$J$108,5,0)</f>
        <v>M3</v>
      </c>
      <c r="G45" s="216">
        <f>VLOOKUP($A45,Orçamento!$A$9:$J$108,6,0)</f>
        <v>0.17</v>
      </c>
      <c r="H45" s="135">
        <f>VLOOKUP($A45,Orçamento!$A$9:$J$108,8,0)</f>
        <v>2137.41</v>
      </c>
      <c r="I45" s="135">
        <f>VLOOKUP($A45,Orçamento!$A$9:$J$108,10,0)</f>
        <v>363.35</v>
      </c>
      <c r="J45" s="80"/>
      <c r="K45" s="216"/>
      <c r="L45" s="216" t="str">
        <f t="shared" si="49"/>
        <v/>
      </c>
      <c r="M45" s="216">
        <f t="shared" si="50"/>
        <v>0.17</v>
      </c>
      <c r="N45" s="216">
        <f t="shared" si="51"/>
        <v>363.35</v>
      </c>
      <c r="O45" s="216"/>
      <c r="P45" s="216" t="str">
        <f t="shared" si="52"/>
        <v/>
      </c>
      <c r="Q45" s="20"/>
      <c r="R45" s="20"/>
      <c r="S45" s="216">
        <f t="shared" si="53"/>
        <v>0.17</v>
      </c>
      <c r="T45" s="216" t="str">
        <f t="shared" si="54"/>
        <v/>
      </c>
      <c r="U45" s="216">
        <f t="shared" si="55"/>
        <v>363.35</v>
      </c>
      <c r="V45" s="216" t="str">
        <f t="shared" si="56"/>
        <v/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</row>
    <row r="46" spans="1:42" ht="60" customHeight="1">
      <c r="A46" s="120" t="s">
        <v>418</v>
      </c>
      <c r="B46" s="132" t="str">
        <f>VLOOKUP($A46,Orçamento!$A$9:$J$108,4,0)</f>
        <v xml:space="preserve">GRAUTEAMENTO DE CINTA SUPERIOR OU DE VERGA EM ALVENARIA ESTRUTURAL, FGK = 20 MPA. AF_06/2026 </v>
      </c>
      <c r="C46" s="214" t="str">
        <f t="shared" si="46"/>
        <v/>
      </c>
      <c r="D46" s="240" t="str">
        <f t="shared" si="47"/>
        <v>0,27 M3</v>
      </c>
      <c r="E46" s="214" t="str">
        <f t="shared" si="48"/>
        <v/>
      </c>
      <c r="F46" s="134" t="str">
        <f>VLOOKUP($A46,Orçamento!$A$9:$J$108,5,0)</f>
        <v>M3</v>
      </c>
      <c r="G46" s="216">
        <f>VLOOKUP($A46,Orçamento!$A$9:$J$108,6,0)</f>
        <v>0.27</v>
      </c>
      <c r="H46" s="135">
        <f>VLOOKUP($A46,Orçamento!$A$9:$J$108,8,0)</f>
        <v>1403.36</v>
      </c>
      <c r="I46" s="135">
        <f>VLOOKUP($A46,Orçamento!$A$9:$J$108,10,0)</f>
        <v>378.9</v>
      </c>
      <c r="J46" s="80"/>
      <c r="K46" s="216"/>
      <c r="L46" s="216" t="str">
        <f t="shared" si="49"/>
        <v/>
      </c>
      <c r="M46" s="216">
        <f t="shared" si="50"/>
        <v>0.27</v>
      </c>
      <c r="N46" s="216">
        <f t="shared" si="51"/>
        <v>378.9</v>
      </c>
      <c r="O46" s="216"/>
      <c r="P46" s="216" t="str">
        <f t="shared" si="52"/>
        <v/>
      </c>
      <c r="Q46" s="20"/>
      <c r="R46" s="20"/>
      <c r="S46" s="216">
        <f t="shared" si="53"/>
        <v>0.27</v>
      </c>
      <c r="T46" s="216" t="str">
        <f t="shared" si="54"/>
        <v/>
      </c>
      <c r="U46" s="216">
        <f t="shared" si="55"/>
        <v>378.9</v>
      </c>
      <c r="V46" s="216" t="str">
        <f t="shared" si="56"/>
        <v/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</row>
    <row r="47" spans="1:42" ht="60" customHeight="1">
      <c r="A47" s="120" t="s">
        <v>425</v>
      </c>
      <c r="B47" s="132" t="str">
        <f>VLOOKUP($A47,Orçamento!$A$9:$J$108,4,0)</f>
        <v xml:space="preserve">GRAUTEAMENTO VERTICAL EM ALVENARIA ESTRUTURAL, FGK = 20 MPA. AF_06/2026 </v>
      </c>
      <c r="C47" s="214" t="str">
        <f t="shared" si="46"/>
        <v/>
      </c>
      <c r="D47" s="240" t="str">
        <f t="shared" si="47"/>
        <v>0,13 M3</v>
      </c>
      <c r="E47" s="214" t="str">
        <f t="shared" si="48"/>
        <v/>
      </c>
      <c r="F47" s="134" t="str">
        <f>VLOOKUP($A47,Orçamento!$A$9:$J$108,5,0)</f>
        <v>M3</v>
      </c>
      <c r="G47" s="216">
        <f>VLOOKUP($A47,Orçamento!$A$9:$J$108,6,0)</f>
        <v>0.13</v>
      </c>
      <c r="H47" s="135">
        <f>VLOOKUP($A47,Orçamento!$A$9:$J$108,8,0)</f>
        <v>1489.94</v>
      </c>
      <c r="I47" s="135">
        <f>VLOOKUP($A47,Orçamento!$A$9:$J$108,10,0)</f>
        <v>193.69</v>
      </c>
      <c r="J47" s="80"/>
      <c r="K47" s="216"/>
      <c r="L47" s="216" t="str">
        <f t="shared" si="49"/>
        <v/>
      </c>
      <c r="M47" s="216">
        <f t="shared" si="50"/>
        <v>0.13</v>
      </c>
      <c r="N47" s="216">
        <f t="shared" si="51"/>
        <v>193.69</v>
      </c>
      <c r="O47" s="216"/>
      <c r="P47" s="216" t="str">
        <f t="shared" si="52"/>
        <v/>
      </c>
      <c r="Q47" s="20"/>
      <c r="R47" s="20"/>
      <c r="S47" s="216">
        <f t="shared" si="53"/>
        <v>0.13</v>
      </c>
      <c r="T47" s="216" t="str">
        <f t="shared" si="54"/>
        <v/>
      </c>
      <c r="U47" s="216">
        <f t="shared" si="55"/>
        <v>193.69</v>
      </c>
      <c r="V47" s="216" t="str">
        <f t="shared" si="56"/>
        <v/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</row>
    <row r="48" spans="1:42" ht="79.5" customHeight="1">
      <c r="A48" s="120" t="s">
        <v>431</v>
      </c>
      <c r="B48" s="132" t="str">
        <f>VLOOKUP($A48,Orçamento!$A$9:$J$108,4,0)</f>
        <v xml:space="preserve">MONTAGEM E DESMONTAGEM DE FÔRMA DE LAJE MACIÇA, PÉ-DIREITO SIMPLES, EM CHAPA DE MADEIRA COMPENSADA RESINADA, 2 UTILIZAÇÕES. AF_09/2020 </v>
      </c>
      <c r="C48" s="214" t="str">
        <f t="shared" si="46"/>
        <v/>
      </c>
      <c r="D48" s="240" t="str">
        <f t="shared" si="47"/>
        <v>17,76 M2</v>
      </c>
      <c r="E48" s="214" t="str">
        <f t="shared" si="48"/>
        <v/>
      </c>
      <c r="F48" s="134" t="str">
        <f>VLOOKUP($A48,Orçamento!$A$9:$J$108,5,0)</f>
        <v>M2</v>
      </c>
      <c r="G48" s="216">
        <f>VLOOKUP($A48,Orçamento!$A$9:$J$108,6,0)</f>
        <v>17.760000000000002</v>
      </c>
      <c r="H48" s="135">
        <f>VLOOKUP($A48,Orçamento!$A$9:$J$108,8,0)</f>
        <v>86.35</v>
      </c>
      <c r="I48" s="135">
        <f>VLOOKUP($A48,Orçamento!$A$9:$J$108,10,0)</f>
        <v>1533.57</v>
      </c>
      <c r="J48" s="80"/>
      <c r="K48" s="216"/>
      <c r="L48" s="216" t="str">
        <f t="shared" si="49"/>
        <v/>
      </c>
      <c r="M48" s="216">
        <f t="shared" si="50"/>
        <v>17.760000000000002</v>
      </c>
      <c r="N48" s="216">
        <f t="shared" si="51"/>
        <v>1533.57</v>
      </c>
      <c r="O48" s="216"/>
      <c r="P48" s="216" t="str">
        <f t="shared" si="52"/>
        <v/>
      </c>
      <c r="Q48" s="20"/>
      <c r="R48" s="20"/>
      <c r="S48" s="216">
        <f t="shared" si="53"/>
        <v>17.760000000000002</v>
      </c>
      <c r="T48" s="216" t="str">
        <f t="shared" si="54"/>
        <v/>
      </c>
      <c r="U48" s="216">
        <f t="shared" si="55"/>
        <v>1533.57</v>
      </c>
      <c r="V48" s="216" t="str">
        <f t="shared" si="56"/>
        <v/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</row>
    <row r="49" spans="1:42" ht="79.5" customHeight="1">
      <c r="A49" s="120" t="s">
        <v>447</v>
      </c>
      <c r="B49" s="132" t="str">
        <f>VLOOKUP($A49,Orçamento!$A$9:$J$108,4,0)</f>
        <v xml:space="preserve">ARMAÇÃO DE LAJE DE ESTRUTURA CONVENCIONAL DE CONCRETO ARMADO UTILIZANDO AÇO CA-50 DE 8,0 MM - MONTAGEM. AF_06/2022 </v>
      </c>
      <c r="C49" s="214" t="str">
        <f t="shared" si="46"/>
        <v/>
      </c>
      <c r="D49" s="240" t="str">
        <f t="shared" si="47"/>
        <v>132,52 KG</v>
      </c>
      <c r="E49" s="214" t="str">
        <f t="shared" si="48"/>
        <v/>
      </c>
      <c r="F49" s="134" t="str">
        <f>VLOOKUP($A49,Orçamento!$A$9:$J$108,5,0)</f>
        <v>KG</v>
      </c>
      <c r="G49" s="216">
        <f>VLOOKUP($A49,Orçamento!$A$9:$J$108,6,0)</f>
        <v>132.52000000000001</v>
      </c>
      <c r="H49" s="135">
        <f>VLOOKUP($A49,Orçamento!$A$9:$J$108,8,0)</f>
        <v>13.55</v>
      </c>
      <c r="I49" s="135">
        <f>VLOOKUP($A49,Orçamento!$A$9:$J$108,10,0)</f>
        <v>1795.64</v>
      </c>
      <c r="J49" s="80"/>
      <c r="K49" s="216"/>
      <c r="L49" s="216" t="str">
        <f t="shared" si="49"/>
        <v/>
      </c>
      <c r="M49" s="216">
        <f t="shared" si="50"/>
        <v>132.52000000000001</v>
      </c>
      <c r="N49" s="216">
        <f t="shared" si="51"/>
        <v>1795.64</v>
      </c>
      <c r="O49" s="216"/>
      <c r="P49" s="216" t="str">
        <f t="shared" si="52"/>
        <v/>
      </c>
      <c r="Q49" s="20"/>
      <c r="R49" s="20"/>
      <c r="S49" s="216">
        <f t="shared" si="53"/>
        <v>132.52000000000001</v>
      </c>
      <c r="T49" s="216" t="str">
        <f t="shared" si="54"/>
        <v/>
      </c>
      <c r="U49" s="216">
        <f t="shared" si="55"/>
        <v>1795.64</v>
      </c>
      <c r="V49" s="216" t="str">
        <f t="shared" si="56"/>
        <v/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</row>
    <row r="50" spans="1:42" ht="79.5" customHeight="1">
      <c r="A50" s="120" t="s">
        <v>456</v>
      </c>
      <c r="B50" s="132" t="str">
        <f>VLOOKUP($A50,Orçamento!$A$9:$J$108,4,0)</f>
        <v xml:space="preserve">CONCRETAGEM DE VIGAS E LAJES, FCK=25 MPA, PARA QUALQUER TIPO DE LAJE COM BALDES EM EDIFICAÇÃO TÉRREA - LANÇAMENTO, ADENSAMENTO E ACABAMENTO. AF_02/2022 </v>
      </c>
      <c r="C50" s="214" t="str">
        <f t="shared" si="46"/>
        <v/>
      </c>
      <c r="D50" s="240" t="str">
        <f t="shared" si="47"/>
        <v>1,58 M3</v>
      </c>
      <c r="E50" s="214" t="str">
        <f t="shared" si="48"/>
        <v/>
      </c>
      <c r="F50" s="134" t="str">
        <f>VLOOKUP($A50,Orçamento!$A$9:$J$108,5,0)</f>
        <v>M3</v>
      </c>
      <c r="G50" s="216">
        <f>VLOOKUP($A50,Orçamento!$A$9:$J$108,6,0)</f>
        <v>1.58</v>
      </c>
      <c r="H50" s="135">
        <f>VLOOKUP($A50,Orçamento!$A$9:$J$108,8,0)</f>
        <v>1331.16</v>
      </c>
      <c r="I50" s="135">
        <f>VLOOKUP($A50,Orçamento!$A$9:$J$108,10,0)</f>
        <v>2103.23</v>
      </c>
      <c r="J50" s="80"/>
      <c r="K50" s="216"/>
      <c r="L50" s="216" t="str">
        <f t="shared" si="49"/>
        <v/>
      </c>
      <c r="M50" s="216">
        <f t="shared" si="50"/>
        <v>1.58</v>
      </c>
      <c r="N50" s="216">
        <f t="shared" si="51"/>
        <v>2103.23</v>
      </c>
      <c r="O50" s="216"/>
      <c r="P50" s="216" t="str">
        <f t="shared" si="52"/>
        <v/>
      </c>
      <c r="Q50" s="20"/>
      <c r="R50" s="20"/>
      <c r="S50" s="216">
        <f t="shared" si="53"/>
        <v>1.58</v>
      </c>
      <c r="T50" s="216" t="str">
        <f t="shared" si="54"/>
        <v/>
      </c>
      <c r="U50" s="216">
        <f t="shared" si="55"/>
        <v>2103.23</v>
      </c>
      <c r="V50" s="216" t="str">
        <f t="shared" si="56"/>
        <v/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</row>
    <row r="51" spans="1:42" ht="79.5" customHeight="1">
      <c r="A51" s="120" t="s">
        <v>468</v>
      </c>
      <c r="B51" s="132" t="str">
        <f>VLOOKUP($A51,Orçamento!$A$9:$J$108,4,0)</f>
        <v xml:space="preserve">ACABAMENTO POLIDO PARA PISO DE CONCRETO ARMADO DE ALTA RESISTÊNCIA. AF_07/2026 </v>
      </c>
      <c r="C51" s="256" t="str">
        <f t="shared" si="46"/>
        <v/>
      </c>
      <c r="D51" s="221" t="str">
        <f t="shared" si="47"/>
        <v>14,42 M2</v>
      </c>
      <c r="E51" s="214" t="str">
        <f t="shared" si="48"/>
        <v/>
      </c>
      <c r="F51" s="134" t="str">
        <f>VLOOKUP($A51,Orçamento!$A$9:$J$108,5,0)</f>
        <v>M2</v>
      </c>
      <c r="G51" s="216">
        <f>VLOOKUP($A51,Orçamento!$A$9:$J$108,6,0)</f>
        <v>14.420000000000002</v>
      </c>
      <c r="H51" s="135">
        <f>VLOOKUP($A51,Orçamento!$A$9:$J$108,8,0)</f>
        <v>46.53</v>
      </c>
      <c r="I51" s="135">
        <f>VLOOKUP($A51,Orçamento!$A$9:$J$108,10,0)</f>
        <v>670.96</v>
      </c>
      <c r="J51" s="80"/>
      <c r="K51" s="216"/>
      <c r="L51" s="216" t="str">
        <f t="shared" si="49"/>
        <v/>
      </c>
      <c r="M51" s="216">
        <f t="shared" si="50"/>
        <v>14.420000000000002</v>
      </c>
      <c r="N51" s="216">
        <f t="shared" si="51"/>
        <v>670.96</v>
      </c>
      <c r="O51" s="216"/>
      <c r="P51" s="216" t="str">
        <f t="shared" si="52"/>
        <v/>
      </c>
      <c r="Q51" s="20"/>
      <c r="R51" s="20"/>
      <c r="S51" s="216">
        <f t="shared" si="53"/>
        <v>14.420000000000002</v>
      </c>
      <c r="T51" s="216" t="str">
        <f t="shared" si="54"/>
        <v/>
      </c>
      <c r="U51" s="216">
        <f t="shared" si="55"/>
        <v>670.96</v>
      </c>
      <c r="V51" s="216" t="str">
        <f t="shared" si="56"/>
        <v/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</row>
    <row r="52" spans="1:42" ht="99.75" customHeight="1">
      <c r="A52" s="120" t="s">
        <v>483</v>
      </c>
      <c r="B52" s="132" t="str">
        <f>VLOOKUP($A52,Orçamento!$A$9:$J$108,4,0)</f>
        <v xml:space="preserve">ESCADA EM CONCRETO ARMADO MOLDADO IN LOCO, FCK 25 MPA, COM 1 LANCE E LAJE PLANA, FÔRMA EM CHAPA DE MADEIRA COMPENSADA RESINADA. AF_11/2020 </v>
      </c>
      <c r="C52" s="214" t="str">
        <f t="shared" si="46"/>
        <v/>
      </c>
      <c r="D52" s="221" t="str">
        <f t="shared" si="47"/>
        <v>0,24 M3</v>
      </c>
      <c r="E52" s="220" t="str">
        <f t="shared" si="48"/>
        <v/>
      </c>
      <c r="F52" s="215" t="str">
        <f>VLOOKUP($A52,Orçamento!$A$9:$J$108,5,0)</f>
        <v>M3</v>
      </c>
      <c r="G52" s="216">
        <f>VLOOKUP($A52,Orçamento!$A$9:$J$108,6,0)</f>
        <v>0.24</v>
      </c>
      <c r="H52" s="135">
        <f>VLOOKUP($A52,Orçamento!$A$9:$J$108,8,0)</f>
        <v>4919.37</v>
      </c>
      <c r="I52" s="135">
        <f>VLOOKUP($A52,Orçamento!$A$9:$J$108,10,0)</f>
        <v>1180.6400000000001</v>
      </c>
      <c r="J52" s="80"/>
      <c r="K52" s="216"/>
      <c r="L52" s="216" t="str">
        <f t="shared" si="49"/>
        <v/>
      </c>
      <c r="M52" s="216">
        <v>0.24</v>
      </c>
      <c r="N52" s="216">
        <f t="shared" si="51"/>
        <v>1180.6400000000001</v>
      </c>
      <c r="O52" s="216"/>
      <c r="P52" s="216" t="str">
        <f t="shared" si="52"/>
        <v/>
      </c>
      <c r="Q52" s="20"/>
      <c r="R52" s="20"/>
      <c r="S52" s="216">
        <f t="shared" si="53"/>
        <v>0.24</v>
      </c>
      <c r="T52" s="216" t="str">
        <f t="shared" si="54"/>
        <v/>
      </c>
      <c r="U52" s="216">
        <f t="shared" si="55"/>
        <v>1180.6400000000001</v>
      </c>
      <c r="V52" s="216" t="str">
        <f t="shared" si="56"/>
        <v/>
      </c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</row>
    <row r="53" spans="1:42" ht="8.25" customHeight="1">
      <c r="A53" s="138"/>
      <c r="B53" s="141"/>
      <c r="C53" s="223"/>
      <c r="D53" s="143"/>
      <c r="E53" s="224"/>
      <c r="F53" s="229"/>
      <c r="G53" s="229"/>
      <c r="H53" s="229"/>
      <c r="I53" s="229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</row>
    <row r="54" spans="1:42" ht="41.25" customHeight="1">
      <c r="A54" s="202" t="s">
        <v>216</v>
      </c>
      <c r="B54" s="203" t="str">
        <f>VLOOKUP($A54,Orçamento!$A$9:$J$108,4,0)</f>
        <v>REVESTIMENTOS ARGAMASSADOS</v>
      </c>
      <c r="C54" s="255"/>
      <c r="D54" s="204" t="s">
        <v>1182</v>
      </c>
      <c r="E54" s="204" t="s">
        <v>1183</v>
      </c>
      <c r="F54" s="106"/>
      <c r="G54" s="206"/>
      <c r="H54" s="110"/>
      <c r="I54" s="111"/>
      <c r="J54" s="80"/>
      <c r="K54" s="20"/>
      <c r="L54" s="208">
        <f>SUM(L55:L56)</f>
        <v>0</v>
      </c>
      <c r="M54" s="207"/>
      <c r="N54" s="208">
        <f>SUM(N55:N56)</f>
        <v>1416.47</v>
      </c>
      <c r="O54" s="207"/>
      <c r="P54" s="208">
        <f>SUM(P55:P56)</f>
        <v>0</v>
      </c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</row>
    <row r="55" spans="1:42" ht="60" customHeight="1">
      <c r="A55" s="120" t="s">
        <v>501</v>
      </c>
      <c r="B55" s="132" t="str">
        <f>VLOOKUP($A55,Orçamento!$A$9:$J$108,4,0)</f>
        <v xml:space="preserve">CHAPISCO APLICADO EM ALVENARIA (SEM PRESENÇA DE VÃOS) E ESTRUTURAS DE CONCRETO DE FACHADA, COM COLHER DE PEDREIRO. ARGAMASSA TRAÇO 1:3 COM PREPARO MANUAL. AF_10/2022 </v>
      </c>
      <c r="C55" s="214" t="str">
        <f t="shared" ref="C55:C56" si="57">IF(K55=0,"",CONCATENATE(K55," ",$F55))</f>
        <v/>
      </c>
      <c r="D55" s="220" t="str">
        <f t="shared" ref="D55:D56" si="58">IF(M55=0,"",CONCATENATE(M55," ",$F55))</f>
        <v>17,86 M2</v>
      </c>
      <c r="E55" s="214" t="str">
        <f t="shared" ref="E55:E56" si="59">IF(O55=0,"",CONCATENATE(O55," ",$F55))</f>
        <v/>
      </c>
      <c r="F55" s="134" t="str">
        <f>VLOOKUP($A55,Orçamento!$A$9:$J$108,5,0)</f>
        <v>M2</v>
      </c>
      <c r="G55" s="216">
        <f>VLOOKUP($A55,Orçamento!$A$9:$J$108,6,0)</f>
        <v>17.86</v>
      </c>
      <c r="H55" s="135">
        <f>VLOOKUP($A55,Orçamento!$A$9:$J$108,8,0)</f>
        <v>11.76</v>
      </c>
      <c r="I55" s="135">
        <f>VLOOKUP($A55,Orçamento!$A$9:$J$108,10,0)</f>
        <v>210.03</v>
      </c>
      <c r="J55" s="80"/>
      <c r="K55" s="216"/>
      <c r="L55" s="216" t="str">
        <f t="shared" ref="L55:L56" si="60">IF(K55=0,"",TRUNC($H55*K55,2))</f>
        <v/>
      </c>
      <c r="M55" s="216">
        <f t="shared" ref="M55:M56" si="61">G55</f>
        <v>17.86</v>
      </c>
      <c r="N55" s="216">
        <f t="shared" ref="N55:N56" si="62">IF(M55=0,"",TRUNC($H55*M55,2))</f>
        <v>210.03</v>
      </c>
      <c r="O55" s="216"/>
      <c r="P55" s="216" t="str">
        <f t="shared" ref="P55:P56" si="63">IF(O55=0,"",TRUNC($H55*O55,2))</f>
        <v/>
      </c>
      <c r="Q55" s="20"/>
      <c r="R55" s="20"/>
      <c r="S55" s="216">
        <f t="shared" ref="S55:S56" si="64">SUMIF($K$9:$P$9,$K$9,K55:P55)</f>
        <v>17.86</v>
      </c>
      <c r="T55" s="216" t="str">
        <f t="shared" ref="T55:T56" si="65">IF(S55=G55,"","FALTA")</f>
        <v/>
      </c>
      <c r="U55" s="216">
        <f t="shared" ref="U55:U56" si="66">SUMIF($K$9:$P$9,$L$9,K55:P55)</f>
        <v>210.03</v>
      </c>
      <c r="V55" s="216" t="str">
        <f t="shared" ref="V55:V56" si="67">IF(U55=I55,"","FALTA")</f>
        <v/>
      </c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</row>
    <row r="56" spans="1:42" ht="79.5" customHeight="1">
      <c r="A56" s="120" t="s">
        <v>510</v>
      </c>
      <c r="B56" s="132" t="str">
        <f>VLOOKUP($A56,Orçamento!$A$9:$J$108,4,0)</f>
        <v xml:space="preserve">EMBOÇO OU MASSA ÚNICA EM ARGAMASSA TRAÇO 1:2:8, PREPARO MANUAL, APLICADA MANUALMENTE EM PANOS CEGOS DE FACHADA (SEM PRESENÇA DE VÃOS), ESPESSURA DE 25 MM. AF_09/2022 </v>
      </c>
      <c r="C56" s="256" t="str">
        <f t="shared" si="57"/>
        <v/>
      </c>
      <c r="D56" s="221" t="str">
        <f t="shared" si="58"/>
        <v>17,86 M2</v>
      </c>
      <c r="E56" s="214" t="str">
        <f t="shared" si="59"/>
        <v/>
      </c>
      <c r="F56" s="134" t="str">
        <f>VLOOKUP($A56,Orçamento!$A$9:$J$108,5,0)</f>
        <v>M2</v>
      </c>
      <c r="G56" s="216">
        <f>VLOOKUP($A56,Orçamento!$A$9:$J$108,6,0)</f>
        <v>17.86</v>
      </c>
      <c r="H56" s="135">
        <f>VLOOKUP($A56,Orçamento!$A$9:$J$108,8,0)</f>
        <v>67.55</v>
      </c>
      <c r="I56" s="135">
        <f>VLOOKUP($A56,Orçamento!$A$9:$J$108,10,0)</f>
        <v>1206.44</v>
      </c>
      <c r="J56" s="80"/>
      <c r="K56" s="216"/>
      <c r="L56" s="216" t="str">
        <f t="shared" si="60"/>
        <v/>
      </c>
      <c r="M56" s="216">
        <f t="shared" si="61"/>
        <v>17.86</v>
      </c>
      <c r="N56" s="216">
        <f t="shared" si="62"/>
        <v>1206.44</v>
      </c>
      <c r="O56" s="216"/>
      <c r="P56" s="216" t="str">
        <f t="shared" si="63"/>
        <v/>
      </c>
      <c r="Q56" s="20"/>
      <c r="R56" s="20"/>
      <c r="S56" s="216">
        <f t="shared" si="64"/>
        <v>17.86</v>
      </c>
      <c r="T56" s="216" t="str">
        <f t="shared" si="65"/>
        <v/>
      </c>
      <c r="U56" s="216">
        <f t="shared" si="66"/>
        <v>1206.44</v>
      </c>
      <c r="V56" s="216" t="str">
        <f t="shared" si="67"/>
        <v/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</row>
    <row r="57" spans="1:42" ht="8.25" customHeight="1">
      <c r="A57" s="138"/>
      <c r="B57" s="141"/>
      <c r="C57" s="223"/>
      <c r="D57" s="143"/>
      <c r="E57" s="224"/>
      <c r="F57" s="229"/>
      <c r="G57" s="229"/>
      <c r="H57" s="229"/>
      <c r="I57" s="229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</row>
    <row r="58" spans="1:42" ht="41.25" customHeight="1">
      <c r="A58" s="202" t="s">
        <v>237</v>
      </c>
      <c r="B58" s="203" t="str">
        <f>VLOOKUP($A58,Orçamento!$A$9:$J$108,4,0)</f>
        <v>PINTURA</v>
      </c>
      <c r="C58" s="255"/>
      <c r="D58" s="204" t="s">
        <v>1182</v>
      </c>
      <c r="E58" s="204" t="s">
        <v>1183</v>
      </c>
      <c r="F58" s="106"/>
      <c r="G58" s="206"/>
      <c r="H58" s="110"/>
      <c r="I58" s="111"/>
      <c r="J58" s="80"/>
      <c r="K58" s="20"/>
      <c r="L58" s="208">
        <f>SUM(L59:L61)</f>
        <v>0</v>
      </c>
      <c r="M58" s="207"/>
      <c r="N58" s="208">
        <f>SUM(N59:N61)</f>
        <v>0</v>
      </c>
      <c r="O58" s="207"/>
      <c r="P58" s="208">
        <f>SUM(P59:P61)</f>
        <v>912.2700000000001</v>
      </c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</row>
    <row r="59" spans="1:42" ht="60" customHeight="1">
      <c r="A59" s="120" t="s">
        <v>521</v>
      </c>
      <c r="B59" s="132" t="str">
        <f>VLOOKUP($A59,Orçamento!$A$9:$J$108,4,0)</f>
        <v xml:space="preserve">APLICAÇÃO MANUAL DE MASSA ACRÍLICA EM PAREDES EXTERNAS DE CASAS, UMA DEMÃO. AF_03/2024 </v>
      </c>
      <c r="C59" s="214" t="str">
        <f t="shared" ref="C59:C61" si="68">IF(K59=0,"",CONCATENATE(K59," ",$F59))</f>
        <v/>
      </c>
      <c r="D59" s="220" t="str">
        <f t="shared" ref="D59:D61" si="69">IF(M59=0,"",CONCATENATE(M59," ",$F59))</f>
        <v/>
      </c>
      <c r="E59" s="214" t="str">
        <f t="shared" ref="E59:E61" si="70">IF(O59=0,"",CONCATENATE(O59," ",$F59))</f>
        <v>17,86 M2</v>
      </c>
      <c r="F59" s="134" t="str">
        <f>VLOOKUP($A59,Orçamento!$A$9:$J$108,5,0)</f>
        <v>M2</v>
      </c>
      <c r="G59" s="216">
        <f>VLOOKUP($A59,Orçamento!$A$9:$J$108,6,0)</f>
        <v>17.86</v>
      </c>
      <c r="H59" s="135">
        <f>VLOOKUP($A59,Orçamento!$A$9:$J$108,8,0)</f>
        <v>30.29</v>
      </c>
      <c r="I59" s="135">
        <f>VLOOKUP($A59,Orçamento!$A$9:$J$108,10,0)</f>
        <v>540.97</v>
      </c>
      <c r="J59" s="80"/>
      <c r="K59" s="216"/>
      <c r="L59" s="216" t="str">
        <f t="shared" ref="L59:L61" si="71">IF(K59=0,"",TRUNC($H59*K59,2))</f>
        <v/>
      </c>
      <c r="M59" s="216"/>
      <c r="N59" s="216" t="str">
        <f t="shared" ref="N59:N61" si="72">IF(M59=0,"",TRUNC($H59*M59,2))</f>
        <v/>
      </c>
      <c r="O59" s="216">
        <v>17.86</v>
      </c>
      <c r="P59" s="216">
        <f t="shared" ref="P59:P61" si="73">IF(O59=0,"",TRUNC($H59*O59,2))</f>
        <v>540.97</v>
      </c>
      <c r="Q59" s="20"/>
      <c r="R59" s="20"/>
      <c r="S59" s="216">
        <f t="shared" ref="S59:S61" si="74">SUMIF($K$9:$P$9,$K$9,K59:P59)</f>
        <v>17.86</v>
      </c>
      <c r="T59" s="216" t="str">
        <f t="shared" ref="T59:T61" si="75">IF(S59=G59,"","FALTA")</f>
        <v/>
      </c>
      <c r="U59" s="216">
        <f t="shared" ref="U59:U61" si="76">SUMIF($K$9:$P$9,$L$9,K59:P59)</f>
        <v>540.97</v>
      </c>
      <c r="V59" s="216" t="str">
        <f t="shared" ref="V59:V61" si="77">IF(U59=I59,"","FALTA")</f>
        <v/>
      </c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</row>
    <row r="60" spans="1:42" ht="79.5" customHeight="1">
      <c r="A60" s="120" t="s">
        <v>534</v>
      </c>
      <c r="B60" s="132" t="str">
        <f>VLOOKUP($A60,Orçamento!$A$9:$J$108,4,0)</f>
        <v xml:space="preserve">FUNDO SELADOR ACRÍLICO, APLICAÇÃO MANUAL EM PAREDE, UMA DEMÃO. AF_04/2023 </v>
      </c>
      <c r="C60" s="256" t="str">
        <f t="shared" si="68"/>
        <v/>
      </c>
      <c r="D60" s="221" t="str">
        <f t="shared" si="69"/>
        <v/>
      </c>
      <c r="E60" s="214" t="str">
        <f t="shared" si="70"/>
        <v>17,86 M2</v>
      </c>
      <c r="F60" s="134" t="str">
        <f>VLOOKUP($A60,Orçamento!$A$9:$J$108,5,0)</f>
        <v>M2</v>
      </c>
      <c r="G60" s="216">
        <f>VLOOKUP($A60,Orçamento!$A$9:$J$108,6,0)</f>
        <v>17.86</v>
      </c>
      <c r="H60" s="135">
        <f>VLOOKUP($A60,Orçamento!$A$9:$J$108,8,0)</f>
        <v>6.38</v>
      </c>
      <c r="I60" s="135">
        <f>VLOOKUP($A60,Orçamento!$A$9:$J$108,10,0)</f>
        <v>113.94</v>
      </c>
      <c r="J60" s="80"/>
      <c r="K60" s="216"/>
      <c r="L60" s="216" t="str">
        <f t="shared" si="71"/>
        <v/>
      </c>
      <c r="M60" s="216"/>
      <c r="N60" s="216" t="str">
        <f t="shared" si="72"/>
        <v/>
      </c>
      <c r="O60" s="216">
        <v>17.86</v>
      </c>
      <c r="P60" s="216">
        <f t="shared" si="73"/>
        <v>113.94</v>
      </c>
      <c r="Q60" s="20"/>
      <c r="R60" s="20"/>
      <c r="S60" s="216">
        <f t="shared" si="74"/>
        <v>17.86</v>
      </c>
      <c r="T60" s="216" t="str">
        <f t="shared" si="75"/>
        <v/>
      </c>
      <c r="U60" s="216">
        <f t="shared" si="76"/>
        <v>113.94</v>
      </c>
      <c r="V60" s="216" t="str">
        <f t="shared" si="77"/>
        <v/>
      </c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</row>
    <row r="61" spans="1:42" ht="60" customHeight="1">
      <c r="A61" s="120" t="s">
        <v>542</v>
      </c>
      <c r="B61" s="132" t="str">
        <f>VLOOKUP($A61,Orçamento!$A$9:$J$108,4,0)</f>
        <v xml:space="preserve">PINTURA LÁTEX ACRÍLICA ECONÔMICA, APLICAÇÃO MANUAL EM PAREDES, DUAS DEMÃOS. AF_04/2023 </v>
      </c>
      <c r="C61" s="214" t="str">
        <f t="shared" si="68"/>
        <v/>
      </c>
      <c r="D61" s="214" t="str">
        <f t="shared" si="69"/>
        <v/>
      </c>
      <c r="E61" s="220" t="str">
        <f t="shared" si="70"/>
        <v>17,86 M2</v>
      </c>
      <c r="F61" s="215" t="str">
        <f>VLOOKUP($A61,Orçamento!$A$9:$J$108,5,0)</f>
        <v>M2</v>
      </c>
      <c r="G61" s="216">
        <f>VLOOKUP($A61,Orçamento!$A$9:$J$108,6,0)</f>
        <v>17.86</v>
      </c>
      <c r="H61" s="135">
        <f>VLOOKUP($A61,Orçamento!$A$9:$J$108,8,0)</f>
        <v>14.41</v>
      </c>
      <c r="I61" s="135">
        <f>VLOOKUP($A61,Orçamento!$A$9:$J$108,10,0)</f>
        <v>257.36</v>
      </c>
      <c r="J61" s="80"/>
      <c r="K61" s="216"/>
      <c r="L61" s="216" t="str">
        <f t="shared" si="71"/>
        <v/>
      </c>
      <c r="M61" s="216"/>
      <c r="N61" s="216" t="str">
        <f t="shared" si="72"/>
        <v/>
      </c>
      <c r="O61" s="216">
        <f>G61</f>
        <v>17.86</v>
      </c>
      <c r="P61" s="216">
        <f t="shared" si="73"/>
        <v>257.36</v>
      </c>
      <c r="Q61" s="20"/>
      <c r="R61" s="20"/>
      <c r="S61" s="216">
        <f t="shared" si="74"/>
        <v>17.86</v>
      </c>
      <c r="T61" s="216" t="str">
        <f t="shared" si="75"/>
        <v/>
      </c>
      <c r="U61" s="216">
        <f t="shared" si="76"/>
        <v>257.36</v>
      </c>
      <c r="V61" s="216" t="str">
        <f t="shared" si="77"/>
        <v/>
      </c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</row>
    <row r="62" spans="1:42" ht="8.25" customHeight="1">
      <c r="A62" s="138"/>
      <c r="B62" s="141"/>
      <c r="C62" s="223"/>
      <c r="D62" s="143"/>
      <c r="E62" s="224"/>
      <c r="F62" s="229"/>
      <c r="G62" s="229"/>
      <c r="H62" s="229"/>
      <c r="I62" s="229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</row>
    <row r="63" spans="1:42" ht="41.25" customHeight="1">
      <c r="A63" s="202" t="s">
        <v>254</v>
      </c>
      <c r="B63" s="203" t="str">
        <f>VLOOKUP($A63,Orçamento!$A$9:$J$108,4,0)</f>
        <v>ALAMBRADO</v>
      </c>
      <c r="C63" s="255"/>
      <c r="D63" s="204" t="s">
        <v>1182</v>
      </c>
      <c r="E63" s="204" t="s">
        <v>1183</v>
      </c>
      <c r="F63" s="106"/>
      <c r="G63" s="206"/>
      <c r="H63" s="110"/>
      <c r="I63" s="111"/>
      <c r="J63" s="80"/>
      <c r="K63" s="20"/>
      <c r="L63" s="208">
        <f>SUM(L64:L67)</f>
        <v>0</v>
      </c>
      <c r="M63" s="207"/>
      <c r="N63" s="208">
        <f>SUM(N64:N67)</f>
        <v>29084.829999999998</v>
      </c>
      <c r="O63" s="207"/>
      <c r="P63" s="208">
        <f>SUM(P64:P67)</f>
        <v>10521.16</v>
      </c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</row>
    <row r="64" spans="1:42" ht="60" customHeight="1">
      <c r="A64" s="120" t="s">
        <v>550</v>
      </c>
      <c r="B64" s="132" t="str">
        <f>VLOOKUP($A64,Orçamento!$A$9:$J$108,4,0)</f>
        <v xml:space="preserve">Broca em concreto armado diâmetro de 20 cm - completa </v>
      </c>
      <c r="C64" s="214" t="str">
        <f t="shared" ref="C64:C67" si="78">IF(K64=0,"",CONCATENATE(K64," ",$F64))</f>
        <v/>
      </c>
      <c r="D64" s="220" t="str">
        <f t="shared" ref="D64:D67" si="79">IF(M64=0,"",CONCATENATE(M64," ",$F64))</f>
        <v>28 M</v>
      </c>
      <c r="E64" s="214" t="str">
        <f t="shared" ref="E64:E67" si="80">IF(O64=0,"",CONCATENATE(O64," ",$F64))</f>
        <v/>
      </c>
      <c r="F64" s="134" t="str">
        <f>VLOOKUP($A64,Orçamento!$A$9:$J$108,5,0)</f>
        <v>M</v>
      </c>
      <c r="G64" s="216">
        <f>VLOOKUP($A64,Orçamento!$A$9:$J$108,6,0)</f>
        <v>28</v>
      </c>
      <c r="H64" s="135">
        <f>VLOOKUP($A64,Orçamento!$A$9:$J$108,8,0)</f>
        <v>93.23</v>
      </c>
      <c r="I64" s="135">
        <f>VLOOKUP($A64,Orçamento!$A$9:$J$108,10,0)</f>
        <v>2610.44</v>
      </c>
      <c r="J64" s="80"/>
      <c r="K64" s="216"/>
      <c r="L64" s="216" t="str">
        <f t="shared" ref="L64:L67" si="81">IF(K64=0,"",TRUNC($H64*K64,2))</f>
        <v/>
      </c>
      <c r="M64" s="216">
        <v>28</v>
      </c>
      <c r="N64" s="216">
        <f t="shared" ref="N64:N67" si="82">IF(M64=0,"",TRUNC($H64*M64,2))</f>
        <v>2610.44</v>
      </c>
      <c r="O64" s="216"/>
      <c r="P64" s="216" t="str">
        <f t="shared" ref="P64:P67" si="83">IF(O64=0,"",TRUNC($H64*O64,2))</f>
        <v/>
      </c>
      <c r="Q64" s="20"/>
      <c r="R64" s="20"/>
      <c r="S64" s="216">
        <f t="shared" ref="S64:S67" si="84">SUMIF($K$9:$P$9,$K$9,K64:P64)</f>
        <v>28</v>
      </c>
      <c r="T64" s="216" t="str">
        <f t="shared" ref="T64:T67" si="85">IF(S64=G64,"","FALTA")</f>
        <v/>
      </c>
      <c r="U64" s="216">
        <f t="shared" ref="U64:U67" si="86">SUMIF($K$9:$P$9,$L$9,K64:P64)</f>
        <v>2610.44</v>
      </c>
      <c r="V64" s="216" t="str">
        <f t="shared" ref="V64:V67" si="87">IF(U64=I64,"","FALTA")</f>
        <v/>
      </c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</row>
    <row r="65" spans="1:42" ht="79.5" customHeight="1">
      <c r="A65" s="120" t="s">
        <v>551</v>
      </c>
      <c r="B65" s="132" t="str">
        <f>VLOOKUP($A65,Orçamento!$A$9:$J$108,4,0)</f>
        <v xml:space="preserve">GRADIL DE FERRO GALVANIZADO ELETROFUNDIDO - BARRA 25X2MM - MALHA 65X132MM - MONTANTE COM DISTÂNCIA DE 1650MM - COM PINTURA </v>
      </c>
      <c r="C65" s="256" t="str">
        <f t="shared" si="78"/>
        <v/>
      </c>
      <c r="D65" s="221" t="str">
        <f t="shared" si="79"/>
        <v>61,06 M2</v>
      </c>
      <c r="E65" s="214" t="str">
        <f t="shared" si="80"/>
        <v/>
      </c>
      <c r="F65" s="134" t="str">
        <f>VLOOKUP($A65,Orçamento!$A$9:$J$108,5,0)</f>
        <v>M2</v>
      </c>
      <c r="G65" s="216">
        <f>VLOOKUP($A65,Orçamento!$A$9:$J$108,6,0)</f>
        <v>61.06</v>
      </c>
      <c r="H65" s="135">
        <f>VLOOKUP($A65,Orçamento!$A$9:$J$108,8,0)</f>
        <v>433.58</v>
      </c>
      <c r="I65" s="135">
        <f>VLOOKUP($A65,Orçamento!$A$9:$J$108,10,0)</f>
        <v>26474.39</v>
      </c>
      <c r="J65" s="80"/>
      <c r="K65" s="216"/>
      <c r="L65" s="216" t="str">
        <f t="shared" si="81"/>
        <v/>
      </c>
      <c r="M65" s="216">
        <v>61.06</v>
      </c>
      <c r="N65" s="216">
        <f t="shared" si="82"/>
        <v>26474.39</v>
      </c>
      <c r="O65" s="216"/>
      <c r="P65" s="216" t="str">
        <f t="shared" si="83"/>
        <v/>
      </c>
      <c r="Q65" s="20"/>
      <c r="R65" s="20"/>
      <c r="S65" s="216">
        <f t="shared" si="84"/>
        <v>61.06</v>
      </c>
      <c r="T65" s="216" t="str">
        <f t="shared" si="85"/>
        <v/>
      </c>
      <c r="U65" s="216">
        <f t="shared" si="86"/>
        <v>26474.39</v>
      </c>
      <c r="V65" s="216" t="str">
        <f t="shared" si="87"/>
        <v/>
      </c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</row>
    <row r="66" spans="1:42" ht="60" customHeight="1">
      <c r="A66" s="120" t="s">
        <v>568</v>
      </c>
      <c r="B66" s="132" t="str">
        <f>VLOOKUP($A66,Orçamento!$A$9:$J$108,4,0)</f>
        <v xml:space="preserve">PORTÃO EM FERRO GALVANIZADO ELETROFUNDIDO MALHA 65X132MM, DE ABRIR, 1 FOLHA, COM PINTURA ELETROLÍTICA </v>
      </c>
      <c r="C66" s="214" t="str">
        <f t="shared" si="78"/>
        <v/>
      </c>
      <c r="D66" s="214" t="str">
        <f t="shared" si="79"/>
        <v/>
      </c>
      <c r="E66" s="220" t="str">
        <f t="shared" si="80"/>
        <v>1,89 M2</v>
      </c>
      <c r="F66" s="215" t="str">
        <f>VLOOKUP($A66,Orçamento!$A$9:$J$108,5,0)</f>
        <v>M2</v>
      </c>
      <c r="G66" s="216">
        <f>VLOOKUP($A66,Orçamento!$A$9:$J$108,6,0)</f>
        <v>1.89</v>
      </c>
      <c r="H66" s="135">
        <f>VLOOKUP($A66,Orçamento!$A$9:$J$108,8,0)</f>
        <v>2055.87</v>
      </c>
      <c r="I66" s="135">
        <f>VLOOKUP($A66,Orçamento!$A$9:$J$108,10,0)</f>
        <v>3885.59</v>
      </c>
      <c r="J66" s="80"/>
      <c r="K66" s="216"/>
      <c r="L66" s="216" t="str">
        <f t="shared" si="81"/>
        <v/>
      </c>
      <c r="M66" s="216"/>
      <c r="N66" s="216" t="str">
        <f t="shared" si="82"/>
        <v/>
      </c>
      <c r="O66" s="216">
        <v>1.89</v>
      </c>
      <c r="P66" s="216">
        <f t="shared" si="83"/>
        <v>3885.59</v>
      </c>
      <c r="Q66" s="20"/>
      <c r="R66" s="20"/>
      <c r="S66" s="216">
        <f t="shared" si="84"/>
        <v>1.89</v>
      </c>
      <c r="T66" s="216" t="str">
        <f t="shared" si="85"/>
        <v/>
      </c>
      <c r="U66" s="216">
        <f t="shared" si="86"/>
        <v>3885.59</v>
      </c>
      <c r="V66" s="216" t="str">
        <f t="shared" si="87"/>
        <v/>
      </c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</row>
    <row r="67" spans="1:42" ht="60" customHeight="1">
      <c r="A67" s="120" t="s">
        <v>576</v>
      </c>
      <c r="B67" s="132" t="str">
        <f>VLOOKUP($A67,Orçamento!$A$9:$J$108,4,0)</f>
        <v xml:space="preserve">PORTÃO EM FERRO GALVANIZADO ELETROFUNDIDO MALHA 65X132MM, DE ABRIR, 2 FOLHAS, COM PINTURA ELETROLÍTICA </v>
      </c>
      <c r="C67" s="214" t="str">
        <f t="shared" si="78"/>
        <v/>
      </c>
      <c r="D67" s="214" t="str">
        <f t="shared" si="79"/>
        <v/>
      </c>
      <c r="E67" s="220" t="str">
        <f t="shared" si="80"/>
        <v>3,18 M2</v>
      </c>
      <c r="F67" s="215" t="str">
        <f>VLOOKUP($A67,Orçamento!$A$9:$J$108,5,0)</f>
        <v>M2</v>
      </c>
      <c r="G67" s="216">
        <f>VLOOKUP($A67,Orçamento!$A$9:$J$108,6,0)</f>
        <v>3.18</v>
      </c>
      <c r="H67" s="135">
        <f>VLOOKUP($A67,Orçamento!$A$9:$J$108,8,0)</f>
        <v>2086.66</v>
      </c>
      <c r="I67" s="135">
        <f>VLOOKUP($A67,Orçamento!$A$9:$J$108,10,0)</f>
        <v>6635.57</v>
      </c>
      <c r="J67" s="80"/>
      <c r="K67" s="216"/>
      <c r="L67" s="216" t="str">
        <f t="shared" si="81"/>
        <v/>
      </c>
      <c r="M67" s="216"/>
      <c r="N67" s="216" t="str">
        <f t="shared" si="82"/>
        <v/>
      </c>
      <c r="O67" s="216">
        <v>3.18</v>
      </c>
      <c r="P67" s="216">
        <f t="shared" si="83"/>
        <v>6635.57</v>
      </c>
      <c r="Q67" s="20"/>
      <c r="R67" s="20"/>
      <c r="S67" s="216">
        <f t="shared" si="84"/>
        <v>3.18</v>
      </c>
      <c r="T67" s="216" t="str">
        <f t="shared" si="85"/>
        <v/>
      </c>
      <c r="U67" s="216">
        <f t="shared" si="86"/>
        <v>6635.57</v>
      </c>
      <c r="V67" s="216" t="str">
        <f t="shared" si="87"/>
        <v/>
      </c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</row>
    <row r="68" spans="1:42" ht="8.25" customHeight="1">
      <c r="A68" s="138"/>
      <c r="B68" s="141"/>
      <c r="C68" s="223"/>
      <c r="D68" s="143"/>
      <c r="E68" s="224"/>
      <c r="F68" s="229"/>
      <c r="G68" s="229"/>
      <c r="H68" s="229"/>
      <c r="I68" s="229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</row>
    <row r="69" spans="1:42" ht="41.25" customHeight="1">
      <c r="A69" s="230">
        <v>4</v>
      </c>
      <c r="B69" s="231" t="str">
        <f>VLOOKUP($A69,Orçamento!$A$9:$J$108,4,0)</f>
        <v>REVITALIZAÇÃO E ACESSIBILIDADE</v>
      </c>
      <c r="C69" s="232"/>
      <c r="D69" s="233"/>
      <c r="E69" s="234"/>
      <c r="F69" s="195"/>
      <c r="G69" s="199"/>
      <c r="H69" s="194"/>
      <c r="I69" s="198"/>
      <c r="J69" s="200"/>
      <c r="K69" s="20"/>
      <c r="L69" s="20"/>
      <c r="M69" s="20"/>
      <c r="N69" s="20"/>
      <c r="O69" s="20"/>
      <c r="P69" s="2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</row>
    <row r="70" spans="1:42" ht="41.25" customHeight="1">
      <c r="A70" s="202" t="s">
        <v>290</v>
      </c>
      <c r="B70" s="203" t="str">
        <f>VLOOKUP($A70,Orçamento!$A$9:$J$108,4,0)</f>
        <v>ACESSIBILIDADE E PROTEÇÃO</v>
      </c>
      <c r="C70" s="255"/>
      <c r="D70" s="204" t="s">
        <v>1237</v>
      </c>
      <c r="E70" s="204" t="s">
        <v>1238</v>
      </c>
      <c r="F70" s="205"/>
      <c r="G70" s="206"/>
      <c r="H70" s="110"/>
      <c r="I70" s="111"/>
      <c r="J70" s="80"/>
      <c r="K70" s="207"/>
      <c r="L70" s="208">
        <f>SUM(L71:L76)</f>
        <v>0</v>
      </c>
      <c r="M70" s="207"/>
      <c r="N70" s="208">
        <f>SUM(N71:N76)</f>
        <v>2289.3000000000002</v>
      </c>
      <c r="O70" s="207"/>
      <c r="P70" s="208">
        <f>SUM(P71:P76)</f>
        <v>1721.65</v>
      </c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</row>
    <row r="71" spans="1:42" ht="79.5" customHeight="1">
      <c r="A71" s="120" t="s">
        <v>585</v>
      </c>
      <c r="B71" s="132" t="str">
        <f>VLOOKUP($A71,Orçamento!$A$9:$J$108,4,0)</f>
        <v xml:space="preserve">GRADIL DE FERRO GALVANIZADO ELETROFUNDIDO - BARRA 25X2MM - MALHA 65X132MM - MONTANTE COM DISTÂNCIA DE 1650MM - COM PINTURA </v>
      </c>
      <c r="C71" s="257" t="str">
        <f t="shared" ref="C71:C76" si="88">IF(K71=0,"",CONCATENATE(K71," ",$F71))</f>
        <v/>
      </c>
      <c r="D71" s="258" t="str">
        <f t="shared" ref="D71:D76" si="89">IF(M71=0,"",CONCATENATE(M71," ",$F71))</f>
        <v>5,28 M2</v>
      </c>
      <c r="E71" s="214" t="str">
        <f t="shared" ref="E71:E76" si="90">IF(O71=0,"",CONCATENATE(O71," ",$F71))</f>
        <v/>
      </c>
      <c r="F71" s="237" t="str">
        <f>VLOOKUP($A71,Orçamento!$A$9:$J$108,5,0)</f>
        <v>M2</v>
      </c>
      <c r="G71" s="238">
        <f>VLOOKUP($A71,Orçamento!$A$9:$J$108,6,0)</f>
        <v>5.28</v>
      </c>
      <c r="H71" s="239">
        <f>VLOOKUP($A71,Orçamento!$A$9:$J$108,8,0)</f>
        <v>433.58</v>
      </c>
      <c r="I71" s="239">
        <f>VLOOKUP($A71,Orçamento!$A$9:$J$108,10,0)</f>
        <v>2289.3000000000002</v>
      </c>
      <c r="J71" s="80"/>
      <c r="K71" s="216"/>
      <c r="L71" s="216" t="str">
        <f t="shared" ref="L71:L76" si="91">IF(K71=0,"",TRUNC($H71*K71,2))</f>
        <v/>
      </c>
      <c r="M71" s="216">
        <f>G71</f>
        <v>5.28</v>
      </c>
      <c r="N71" s="216">
        <f t="shared" ref="N71:N76" si="92">IF(M71=0,"",TRUNC($H71*M71,2))</f>
        <v>2289.3000000000002</v>
      </c>
      <c r="O71" s="216"/>
      <c r="P71" s="216" t="str">
        <f t="shared" ref="P71:P76" si="93">IF(O71=0,"",TRUNC($H71*O71,2))</f>
        <v/>
      </c>
      <c r="Q71" s="20"/>
      <c r="R71" s="20"/>
      <c r="S71" s="216">
        <f t="shared" ref="S71:S76" si="94">SUMIF($K$9:$P$9,$K$9,K71:P71)</f>
        <v>5.28</v>
      </c>
      <c r="T71" s="216" t="str">
        <f t="shared" ref="T71:T76" si="95">IF(S71=G71,"","FALTA")</f>
        <v/>
      </c>
      <c r="U71" s="216">
        <f t="shared" ref="U71:U76" si="96">SUMIF($K$9:$P$9,$L$9,K71:P71)</f>
        <v>2289.3000000000002</v>
      </c>
      <c r="V71" s="216" t="str">
        <f t="shared" ref="V71:V76" si="97">IF(U71=I71,"","FALTA")</f>
        <v/>
      </c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</row>
    <row r="72" spans="1:42" ht="39.75" customHeight="1">
      <c r="A72" s="120" t="s">
        <v>587</v>
      </c>
      <c r="B72" s="132" t="str">
        <f>VLOOKUP($A72,Orçamento!$A$9:$J$108,4,0)</f>
        <v xml:space="preserve">CORRIMÃO SIMPLES FIXADO EM PAREDE, DIÂMETRO EXTERNO = 1 1/2", EM AÇO GALVANIZADO. AF_10/2025 </v>
      </c>
      <c r="C72" s="214" t="str">
        <f t="shared" si="88"/>
        <v/>
      </c>
      <c r="D72" s="214" t="str">
        <f t="shared" si="89"/>
        <v/>
      </c>
      <c r="E72" s="220" t="str">
        <f t="shared" si="90"/>
        <v>8,16 M</v>
      </c>
      <c r="F72" s="215" t="str">
        <f>VLOOKUP($A72,Orçamento!$A$9:$J$108,5,0)</f>
        <v>M</v>
      </c>
      <c r="G72" s="216">
        <f>VLOOKUP($A72,Orçamento!$A$9:$J$108,6,0)</f>
        <v>8.16</v>
      </c>
      <c r="H72" s="135">
        <f>VLOOKUP($A72,Orçamento!$A$9:$J$108,8,0)</f>
        <v>120.37</v>
      </c>
      <c r="I72" s="135">
        <f>VLOOKUP($A72,Orçamento!$A$9:$J$108,10,0)</f>
        <v>982.21</v>
      </c>
      <c r="J72" s="80"/>
      <c r="K72" s="216"/>
      <c r="L72" s="216" t="str">
        <f t="shared" si="91"/>
        <v/>
      </c>
      <c r="M72" s="216"/>
      <c r="N72" s="216" t="str">
        <f t="shared" si="92"/>
        <v/>
      </c>
      <c r="O72" s="216">
        <f t="shared" ref="O72:O76" si="98">G72</f>
        <v>8.16</v>
      </c>
      <c r="P72" s="216">
        <f t="shared" si="93"/>
        <v>982.21</v>
      </c>
      <c r="Q72" s="20"/>
      <c r="R72" s="20"/>
      <c r="S72" s="216">
        <f t="shared" si="94"/>
        <v>8.16</v>
      </c>
      <c r="T72" s="216" t="str">
        <f t="shared" si="95"/>
        <v/>
      </c>
      <c r="U72" s="216">
        <f t="shared" si="96"/>
        <v>982.21</v>
      </c>
      <c r="V72" s="216" t="str">
        <f t="shared" si="97"/>
        <v/>
      </c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</row>
    <row r="73" spans="1:42" ht="60" customHeight="1">
      <c r="A73" s="120" t="s">
        <v>608</v>
      </c>
      <c r="B73" s="132" t="str">
        <f>VLOOKUP($A73,Orçamento!$A$9:$J$108,4,0)</f>
        <v xml:space="preserve">Placa para sinalização tátil (início ou final) em braile para corrimão </v>
      </c>
      <c r="C73" s="214" t="str">
        <f t="shared" si="88"/>
        <v/>
      </c>
      <c r="D73" s="214" t="str">
        <f t="shared" si="89"/>
        <v/>
      </c>
      <c r="E73" s="240" t="str">
        <f t="shared" si="90"/>
        <v>4 UN</v>
      </c>
      <c r="F73" s="215" t="str">
        <f>VLOOKUP($A73,Orçamento!$A$9:$J$108,5,0)</f>
        <v>UN</v>
      </c>
      <c r="G73" s="216">
        <f>VLOOKUP($A73,Orçamento!$A$9:$J$108,6,0)</f>
        <v>4</v>
      </c>
      <c r="H73" s="135">
        <f>VLOOKUP($A73,Orçamento!$A$9:$J$108,8,0)</f>
        <v>14.72</v>
      </c>
      <c r="I73" s="135">
        <f>VLOOKUP($A73,Orçamento!$A$9:$J$108,10,0)</f>
        <v>58.88</v>
      </c>
      <c r="J73" s="80"/>
      <c r="K73" s="216"/>
      <c r="L73" s="216" t="str">
        <f t="shared" si="91"/>
        <v/>
      </c>
      <c r="M73" s="216"/>
      <c r="N73" s="216" t="str">
        <f t="shared" si="92"/>
        <v/>
      </c>
      <c r="O73" s="216">
        <f t="shared" si="98"/>
        <v>4</v>
      </c>
      <c r="P73" s="216">
        <f t="shared" si="93"/>
        <v>58.88</v>
      </c>
      <c r="Q73" s="20"/>
      <c r="R73" s="20"/>
      <c r="S73" s="216">
        <f t="shared" si="94"/>
        <v>4</v>
      </c>
      <c r="T73" s="216" t="str">
        <f t="shared" si="95"/>
        <v/>
      </c>
      <c r="U73" s="216">
        <f t="shared" si="96"/>
        <v>58.88</v>
      </c>
      <c r="V73" s="216" t="str">
        <f t="shared" si="97"/>
        <v/>
      </c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</row>
    <row r="74" spans="1:42" ht="60" customHeight="1">
      <c r="A74" s="120" t="s">
        <v>615</v>
      </c>
      <c r="B74" s="132" t="str">
        <f>VLOOKUP($A74,Orçamento!$A$9:$J$108,4,0)</f>
        <v xml:space="preserve">Piso em ladrilho hidráulico podotátil várias cores (25x25cm), assentado com argamassa mista </v>
      </c>
      <c r="C74" s="214" t="str">
        <f t="shared" si="88"/>
        <v/>
      </c>
      <c r="D74" s="214" t="str">
        <f t="shared" si="89"/>
        <v/>
      </c>
      <c r="E74" s="240" t="str">
        <f t="shared" si="90"/>
        <v>2,61 M2</v>
      </c>
      <c r="F74" s="215" t="str">
        <f>VLOOKUP($A74,Orçamento!$A$9:$J$108,5,0)</f>
        <v>M2</v>
      </c>
      <c r="G74" s="216">
        <f>VLOOKUP($A74,Orçamento!$A$9:$J$108,6,0)</f>
        <v>2.61</v>
      </c>
      <c r="H74" s="135">
        <f>VLOOKUP($A74,Orçamento!$A$9:$J$108,8,0)</f>
        <v>183.7</v>
      </c>
      <c r="I74" s="135">
        <f>VLOOKUP($A74,Orçamento!$A$9:$J$108,10,0)</f>
        <v>479.45</v>
      </c>
      <c r="J74" s="80"/>
      <c r="K74" s="216"/>
      <c r="L74" s="216" t="str">
        <f t="shared" si="91"/>
        <v/>
      </c>
      <c r="M74" s="216"/>
      <c r="N74" s="216" t="str">
        <f t="shared" si="92"/>
        <v/>
      </c>
      <c r="O74" s="216">
        <f t="shared" si="98"/>
        <v>2.61</v>
      </c>
      <c r="P74" s="216">
        <f t="shared" si="93"/>
        <v>479.45</v>
      </c>
      <c r="Q74" s="20"/>
      <c r="R74" s="20"/>
      <c r="S74" s="216">
        <f t="shared" si="94"/>
        <v>2.61</v>
      </c>
      <c r="T74" s="216" t="str">
        <f t="shared" si="95"/>
        <v/>
      </c>
      <c r="U74" s="216">
        <f t="shared" si="96"/>
        <v>479.45</v>
      </c>
      <c r="V74" s="216" t="str">
        <f t="shared" si="97"/>
        <v/>
      </c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</row>
    <row r="75" spans="1:42" ht="60" customHeight="1">
      <c r="A75" s="120" t="s">
        <v>632</v>
      </c>
      <c r="B75" s="132" t="str">
        <f>VLOOKUP($A75,Orçamento!$A$9:$J$108,4,0)</f>
        <v xml:space="preserve">Sinalização com pictograma em tinta acrílica </v>
      </c>
      <c r="C75" s="214" t="str">
        <f t="shared" si="88"/>
        <v/>
      </c>
      <c r="D75" s="214" t="str">
        <f t="shared" si="89"/>
        <v/>
      </c>
      <c r="E75" s="240" t="str">
        <f t="shared" si="90"/>
        <v>1 UN</v>
      </c>
      <c r="F75" s="215" t="str">
        <f>VLOOKUP($A75,Orçamento!$A$9:$J$108,5,0)</f>
        <v>UN</v>
      </c>
      <c r="G75" s="216">
        <f>VLOOKUP($A75,Orçamento!$A$9:$J$108,6,0)</f>
        <v>1</v>
      </c>
      <c r="H75" s="135">
        <f>VLOOKUP($A75,Orçamento!$A$9:$J$108,8,0)</f>
        <v>93.59</v>
      </c>
      <c r="I75" s="135">
        <f>VLOOKUP($A75,Orçamento!$A$9:$J$108,10,0)</f>
        <v>93.59</v>
      </c>
      <c r="J75" s="80"/>
      <c r="K75" s="216"/>
      <c r="L75" s="216" t="str">
        <f t="shared" si="91"/>
        <v/>
      </c>
      <c r="M75" s="216"/>
      <c r="N75" s="216" t="str">
        <f t="shared" si="92"/>
        <v/>
      </c>
      <c r="O75" s="216">
        <f t="shared" si="98"/>
        <v>1</v>
      </c>
      <c r="P75" s="216">
        <f t="shared" si="93"/>
        <v>93.59</v>
      </c>
      <c r="Q75" s="20"/>
      <c r="R75" s="20"/>
      <c r="S75" s="216">
        <f t="shared" si="94"/>
        <v>1</v>
      </c>
      <c r="T75" s="216" t="str">
        <f t="shared" si="95"/>
        <v/>
      </c>
      <c r="U75" s="216">
        <f t="shared" si="96"/>
        <v>93.59</v>
      </c>
      <c r="V75" s="216" t="str">
        <f t="shared" si="97"/>
        <v/>
      </c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</row>
    <row r="76" spans="1:42" ht="39.75" customHeight="1">
      <c r="A76" s="120" t="s">
        <v>647</v>
      </c>
      <c r="B76" s="132" t="str">
        <f>VLOOKUP($A76,Orçamento!$A$9:$J$108,4,0)</f>
        <v xml:space="preserve">SINALIZAÇÃO VISUAL DE DEGRAUS PARA DEFICIENTE VISUAL </v>
      </c>
      <c r="C76" s="214" t="str">
        <f t="shared" si="88"/>
        <v/>
      </c>
      <c r="D76" s="214" t="str">
        <f t="shared" si="89"/>
        <v/>
      </c>
      <c r="E76" s="240" t="str">
        <f t="shared" si="90"/>
        <v>12 UN</v>
      </c>
      <c r="F76" s="215" t="str">
        <f>VLOOKUP($A76,Orçamento!$A$9:$J$108,5,0)</f>
        <v>UN</v>
      </c>
      <c r="G76" s="216">
        <f>VLOOKUP($A76,Orçamento!$A$9:$J$108,6,0)</f>
        <v>12</v>
      </c>
      <c r="H76" s="135">
        <f>VLOOKUP($A76,Orçamento!$A$9:$J$108,8,0)</f>
        <v>8.9600000000000009</v>
      </c>
      <c r="I76" s="135">
        <f>VLOOKUP($A76,Orçamento!$A$9:$J$108,10,0)</f>
        <v>107.52</v>
      </c>
      <c r="J76" s="80"/>
      <c r="K76" s="216"/>
      <c r="L76" s="216" t="str">
        <f t="shared" si="91"/>
        <v/>
      </c>
      <c r="M76" s="216"/>
      <c r="N76" s="216" t="str">
        <f t="shared" si="92"/>
        <v/>
      </c>
      <c r="O76" s="216">
        <f t="shared" si="98"/>
        <v>12</v>
      </c>
      <c r="P76" s="216">
        <f t="shared" si="93"/>
        <v>107.52</v>
      </c>
      <c r="Q76" s="20"/>
      <c r="R76" s="20"/>
      <c r="S76" s="216">
        <f t="shared" si="94"/>
        <v>12</v>
      </c>
      <c r="T76" s="216" t="str">
        <f t="shared" si="95"/>
        <v/>
      </c>
      <c r="U76" s="216">
        <f t="shared" si="96"/>
        <v>107.52</v>
      </c>
      <c r="V76" s="216" t="str">
        <f t="shared" si="97"/>
        <v/>
      </c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</row>
    <row r="77" spans="1:42" ht="8.25" customHeight="1">
      <c r="A77" s="138"/>
      <c r="B77" s="141"/>
      <c r="C77" s="143"/>
      <c r="D77" s="143"/>
      <c r="E77" s="259"/>
      <c r="F77" s="229"/>
      <c r="G77" s="229"/>
      <c r="H77" s="229"/>
      <c r="I77" s="229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</row>
    <row r="78" spans="1:42" ht="41.25" customHeight="1">
      <c r="A78" s="202" t="s">
        <v>304</v>
      </c>
      <c r="B78" s="203" t="str">
        <f>VLOOKUP($A78,Orçamento!$A$9:$J$108,4,0)</f>
        <v>PASSEIO INTERNO</v>
      </c>
      <c r="C78" s="204" t="s">
        <v>1272</v>
      </c>
      <c r="D78" s="204" t="s">
        <v>1273</v>
      </c>
      <c r="E78" s="236"/>
      <c r="F78" s="106"/>
      <c r="G78" s="206"/>
      <c r="H78" s="110"/>
      <c r="I78" s="111"/>
      <c r="J78" s="80"/>
      <c r="K78" s="20"/>
      <c r="L78" s="208">
        <f>SUM(L79:L84)</f>
        <v>150.41</v>
      </c>
      <c r="M78" s="207"/>
      <c r="N78" s="208">
        <f>SUM(N79:N84)</f>
        <v>1959.86</v>
      </c>
      <c r="O78" s="207"/>
      <c r="P78" s="208">
        <f>SUM(P79:P84)</f>
        <v>0</v>
      </c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</row>
    <row r="79" spans="1:42" ht="60" customHeight="1">
      <c r="A79" s="120" t="s">
        <v>657</v>
      </c>
      <c r="B79" s="218" t="str">
        <f>VLOOKUP($A79,Orçamento!$A$9:$J$108,4,0)</f>
        <v xml:space="preserve">Escavação manual em solo de 1ª e 2ª categoria em vala ou cava até 1,5 m </v>
      </c>
      <c r="C79" s="220" t="str">
        <f t="shared" ref="C79:C84" si="99">IF(K79=0,"",CONCATENATE(K79," ",$F79))</f>
        <v>1,46 M3</v>
      </c>
      <c r="D79" s="260" t="str">
        <f t="shared" ref="D79:D84" si="100">IF(M79=0,"",CONCATENATE(M79," ",$F79))</f>
        <v/>
      </c>
      <c r="E79" s="214" t="str">
        <f t="shared" ref="E79:E84" si="101">IF(O79=0,"",CONCATENATE(O79," ",$F79))</f>
        <v/>
      </c>
      <c r="F79" s="134" t="str">
        <f>VLOOKUP($A79,Orçamento!$A$9:$J$108,5,0)</f>
        <v>M3</v>
      </c>
      <c r="G79" s="216">
        <f>VLOOKUP($A79,Orçamento!$A$9:$J$108,6,0)</f>
        <v>1.46</v>
      </c>
      <c r="H79" s="135">
        <f>VLOOKUP($A79,Orçamento!$A$9:$J$108,8,0)</f>
        <v>88.57</v>
      </c>
      <c r="I79" s="135">
        <f>VLOOKUP($A79,Orçamento!$A$9:$J$108,10,0)</f>
        <v>129.31</v>
      </c>
      <c r="J79" s="80"/>
      <c r="K79" s="216">
        <f t="shared" ref="K79:K80" si="102">G79</f>
        <v>1.46</v>
      </c>
      <c r="L79" s="216">
        <f t="shared" ref="L79:L84" si="103">IF(K79=0,"",TRUNC($H79*K79,2))</f>
        <v>129.31</v>
      </c>
      <c r="M79" s="216"/>
      <c r="N79" s="216" t="str">
        <f t="shared" ref="N79:N84" si="104">IF(M79=0,"",TRUNC($H79*M79,2))</f>
        <v/>
      </c>
      <c r="O79" s="216"/>
      <c r="P79" s="216" t="str">
        <f t="shared" ref="P79:P84" si="105">IF(O79=0,"",TRUNC($H79*O79,2))</f>
        <v/>
      </c>
      <c r="Q79" s="20"/>
      <c r="R79" s="20"/>
      <c r="S79" s="216">
        <f t="shared" ref="S79:S84" si="106">SUMIF($K$9:$P$9,$K$9,K79:P79)</f>
        <v>1.46</v>
      </c>
      <c r="T79" s="216" t="str">
        <f t="shared" ref="T79:T84" si="107">IF(S79=G79,"","FALTA")</f>
        <v/>
      </c>
      <c r="U79" s="216">
        <f t="shared" ref="U79:U84" si="108">SUMIF($K$9:$P$9,$L$9,K79:P79)</f>
        <v>129.31</v>
      </c>
      <c r="V79" s="216" t="str">
        <f t="shared" ref="V79:V84" si="109">IF(U79=I79,"","FALTA")</f>
        <v/>
      </c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</row>
    <row r="80" spans="1:42" ht="99.75" customHeight="1">
      <c r="A80" s="120" t="s">
        <v>662</v>
      </c>
      <c r="B80" s="218" t="str">
        <f>VLOOKUP($A80,Orçamento!$A$9:$J$108,4,0)</f>
        <v xml:space="preserve">COMPACTAÇÃO MECÂNICA DE SOLO PARA EXECUÇÃO DE RADIER, PISO DE CONCRETO OU LAJE SOBRE SOLO, COM COMPACTADOR DE SOLOS TIPO PLACA VIBRATÓRIA. AF_07/2026 </v>
      </c>
      <c r="C80" s="221" t="str">
        <f t="shared" si="99"/>
        <v>15,75 M2</v>
      </c>
      <c r="D80" s="261" t="str">
        <f t="shared" si="100"/>
        <v/>
      </c>
      <c r="E80" s="214" t="str">
        <f t="shared" si="101"/>
        <v/>
      </c>
      <c r="F80" s="134" t="str">
        <f>VLOOKUP($A80,Orçamento!$A$9:$J$108,5,0)</f>
        <v>M2</v>
      </c>
      <c r="G80" s="216">
        <f>VLOOKUP($A80,Orçamento!$A$9:$J$108,6,0)</f>
        <v>15.75</v>
      </c>
      <c r="H80" s="135">
        <f>VLOOKUP($A80,Orçamento!$A$9:$J$108,8,0)</f>
        <v>1.34</v>
      </c>
      <c r="I80" s="135">
        <f>VLOOKUP($A80,Orçamento!$A$9:$J$108,10,0)</f>
        <v>21.1</v>
      </c>
      <c r="J80" s="80"/>
      <c r="K80" s="216">
        <f t="shared" si="102"/>
        <v>15.75</v>
      </c>
      <c r="L80" s="216">
        <f t="shared" si="103"/>
        <v>21.1</v>
      </c>
      <c r="M80" s="216"/>
      <c r="N80" s="216" t="str">
        <f t="shared" si="104"/>
        <v/>
      </c>
      <c r="O80" s="216"/>
      <c r="P80" s="216" t="str">
        <f t="shared" si="105"/>
        <v/>
      </c>
      <c r="Q80" s="20"/>
      <c r="R80" s="20"/>
      <c r="S80" s="216">
        <f t="shared" si="106"/>
        <v>15.75</v>
      </c>
      <c r="T80" s="216" t="str">
        <f t="shared" si="107"/>
        <v/>
      </c>
      <c r="U80" s="216">
        <f t="shared" si="108"/>
        <v>21.1</v>
      </c>
      <c r="V80" s="216" t="str">
        <f t="shared" si="109"/>
        <v/>
      </c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</row>
    <row r="81" spans="1:42" ht="39.75" customHeight="1">
      <c r="A81" s="120" t="s">
        <v>669</v>
      </c>
      <c r="B81" s="132" t="str">
        <f>VLOOKUP($A81,Orçamento!$A$9:$J$108,4,0)</f>
        <v xml:space="preserve">Lastro de pedra britada </v>
      </c>
      <c r="C81" s="214" t="str">
        <f t="shared" si="99"/>
        <v/>
      </c>
      <c r="D81" s="220" t="str">
        <f t="shared" si="100"/>
        <v>0,79 M3</v>
      </c>
      <c r="E81" s="214" t="str">
        <f t="shared" si="101"/>
        <v/>
      </c>
      <c r="F81" s="134" t="str">
        <f>VLOOKUP($A81,Orçamento!$A$9:$J$108,5,0)</f>
        <v>M3</v>
      </c>
      <c r="G81" s="216">
        <f>VLOOKUP($A81,Orçamento!$A$9:$J$108,6,0)</f>
        <v>0.79</v>
      </c>
      <c r="H81" s="135">
        <f>VLOOKUP($A81,Orçamento!$A$9:$J$108,8,0)</f>
        <v>276.87</v>
      </c>
      <c r="I81" s="135">
        <f>VLOOKUP($A81,Orçamento!$A$9:$J$108,10,0)</f>
        <v>218.72</v>
      </c>
      <c r="J81" s="80"/>
      <c r="K81" s="216"/>
      <c r="L81" s="216" t="str">
        <f t="shared" si="103"/>
        <v/>
      </c>
      <c r="M81" s="216">
        <f t="shared" ref="M81:M84" si="110">G81</f>
        <v>0.79</v>
      </c>
      <c r="N81" s="216">
        <f t="shared" si="104"/>
        <v>218.72</v>
      </c>
      <c r="O81" s="216"/>
      <c r="P81" s="216" t="str">
        <f t="shared" si="105"/>
        <v/>
      </c>
      <c r="Q81" s="20"/>
      <c r="R81" s="20"/>
      <c r="S81" s="216">
        <f t="shared" si="106"/>
        <v>0.79</v>
      </c>
      <c r="T81" s="216" t="str">
        <f t="shared" si="107"/>
        <v/>
      </c>
      <c r="U81" s="216">
        <f t="shared" si="108"/>
        <v>218.72</v>
      </c>
      <c r="V81" s="216" t="str">
        <f t="shared" si="109"/>
        <v/>
      </c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</row>
    <row r="82" spans="1:42" ht="60" customHeight="1">
      <c r="A82" s="120" t="s">
        <v>676</v>
      </c>
      <c r="B82" s="132" t="str">
        <f>VLOOKUP($A82,Orçamento!$A$9:$J$108,4,0)</f>
        <v xml:space="preserve">ARMAÇÃO PARA EXECUÇÃO DE RADIER, PISO DE CONCRETO OU LAJE SOBRE SOLO, COM USO DE TELA Q-92. AF_07/2026 </v>
      </c>
      <c r="C82" s="214" t="str">
        <f t="shared" si="99"/>
        <v/>
      </c>
      <c r="D82" s="240" t="str">
        <f t="shared" si="100"/>
        <v>25,64 KG</v>
      </c>
      <c r="E82" s="214" t="str">
        <f t="shared" si="101"/>
        <v/>
      </c>
      <c r="F82" s="134" t="str">
        <f>VLOOKUP($A82,Orçamento!$A$9:$J$108,5,0)</f>
        <v>KG</v>
      </c>
      <c r="G82" s="216">
        <f>VLOOKUP($A82,Orçamento!$A$9:$J$108,6,0)</f>
        <v>25.64</v>
      </c>
      <c r="H82" s="135">
        <f>VLOOKUP($A82,Orçamento!$A$9:$J$108,8,0)</f>
        <v>18.41</v>
      </c>
      <c r="I82" s="135">
        <f>VLOOKUP($A82,Orçamento!$A$9:$J$108,10,0)</f>
        <v>472.03</v>
      </c>
      <c r="J82" s="80"/>
      <c r="K82" s="216"/>
      <c r="L82" s="216" t="str">
        <f t="shared" si="103"/>
        <v/>
      </c>
      <c r="M82" s="216">
        <f t="shared" si="110"/>
        <v>25.64</v>
      </c>
      <c r="N82" s="216">
        <f t="shared" si="104"/>
        <v>472.03</v>
      </c>
      <c r="O82" s="216"/>
      <c r="P82" s="216" t="str">
        <f t="shared" si="105"/>
        <v/>
      </c>
      <c r="Q82" s="20"/>
      <c r="R82" s="20"/>
      <c r="S82" s="216">
        <f t="shared" si="106"/>
        <v>25.64</v>
      </c>
      <c r="T82" s="216" t="str">
        <f t="shared" si="107"/>
        <v/>
      </c>
      <c r="U82" s="216">
        <f t="shared" si="108"/>
        <v>472.03</v>
      </c>
      <c r="V82" s="216" t="str">
        <f t="shared" si="109"/>
        <v/>
      </c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</row>
    <row r="83" spans="1:42" ht="79.5" customHeight="1">
      <c r="A83" s="120" t="s">
        <v>689</v>
      </c>
      <c r="B83" s="132" t="str">
        <f>VLOOKUP($A83,Orçamento!$A$9:$J$108,4,0)</f>
        <v xml:space="preserve">EXECUÇÃO DE PASSEIO (CALÇADA) OU PISO DE CONCRETO COM CONCRETO MOLDADO IN LOCO, USINADO C25, ACABAMENTO CONVENCIONAL, NÃO ARMADO. AF_03/2023 </v>
      </c>
      <c r="C83" s="214" t="str">
        <f t="shared" si="99"/>
        <v/>
      </c>
      <c r="D83" s="240" t="str">
        <f t="shared" si="100"/>
        <v>1,26 M3</v>
      </c>
      <c r="E83" s="214" t="str">
        <f t="shared" si="101"/>
        <v/>
      </c>
      <c r="F83" s="134" t="str">
        <f>VLOOKUP($A83,Orçamento!$A$9:$J$108,5,0)</f>
        <v>M3</v>
      </c>
      <c r="G83" s="216">
        <f>VLOOKUP($A83,Orçamento!$A$9:$J$108,6,0)</f>
        <v>1.26</v>
      </c>
      <c r="H83" s="135">
        <f>VLOOKUP($A83,Orçamento!$A$9:$J$108,8,0)</f>
        <v>934.17</v>
      </c>
      <c r="I83" s="135">
        <f>VLOOKUP($A83,Orçamento!$A$9:$J$108,10,0)</f>
        <v>1177.05</v>
      </c>
      <c r="J83" s="80"/>
      <c r="K83" s="216"/>
      <c r="L83" s="216" t="str">
        <f t="shared" si="103"/>
        <v/>
      </c>
      <c r="M83" s="216">
        <f t="shared" si="110"/>
        <v>1.26</v>
      </c>
      <c r="N83" s="216">
        <f t="shared" si="104"/>
        <v>1177.05</v>
      </c>
      <c r="O83" s="216"/>
      <c r="P83" s="216" t="str">
        <f t="shared" si="105"/>
        <v/>
      </c>
      <c r="Q83" s="20"/>
      <c r="R83" s="20"/>
      <c r="S83" s="216">
        <f t="shared" si="106"/>
        <v>1.26</v>
      </c>
      <c r="T83" s="216" t="str">
        <f t="shared" si="107"/>
        <v/>
      </c>
      <c r="U83" s="216">
        <f t="shared" si="108"/>
        <v>1177.05</v>
      </c>
      <c r="V83" s="216" t="str">
        <f t="shared" si="109"/>
        <v/>
      </c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</row>
    <row r="84" spans="1:42" ht="60" customHeight="1">
      <c r="A84" s="120" t="s">
        <v>707</v>
      </c>
      <c r="B84" s="132" t="str">
        <f>VLOOKUP($A84,Orçamento!$A$9:$J$108,4,0)</f>
        <v xml:space="preserve">Corte de junta de dilatação, com serra de disco diamantado para pisos </v>
      </c>
      <c r="C84" s="262" t="str">
        <f t="shared" si="99"/>
        <v/>
      </c>
      <c r="D84" s="221" t="str">
        <f t="shared" si="100"/>
        <v>6,15 M</v>
      </c>
      <c r="E84" s="214" t="str">
        <f t="shared" si="101"/>
        <v/>
      </c>
      <c r="F84" s="134" t="str">
        <f>VLOOKUP($A84,Orçamento!$A$9:$J$108,5,0)</f>
        <v>M</v>
      </c>
      <c r="G84" s="216">
        <f>VLOOKUP($A84,Orçamento!$A$9:$J$108,6,0)</f>
        <v>6.15</v>
      </c>
      <c r="H84" s="135">
        <f>VLOOKUP($A84,Orçamento!$A$9:$J$108,8,0)</f>
        <v>14.97</v>
      </c>
      <c r="I84" s="135">
        <f>VLOOKUP($A84,Orçamento!$A$9:$J$108,10,0)</f>
        <v>92.06</v>
      </c>
      <c r="J84" s="80"/>
      <c r="K84" s="216"/>
      <c r="L84" s="216" t="str">
        <f t="shared" si="103"/>
        <v/>
      </c>
      <c r="M84" s="216">
        <f t="shared" si="110"/>
        <v>6.15</v>
      </c>
      <c r="N84" s="216">
        <f t="shared" si="104"/>
        <v>92.06</v>
      </c>
      <c r="O84" s="216"/>
      <c r="P84" s="216" t="str">
        <f t="shared" si="105"/>
        <v/>
      </c>
      <c r="Q84" s="20"/>
      <c r="R84" s="20"/>
      <c r="S84" s="216">
        <f t="shared" si="106"/>
        <v>6.15</v>
      </c>
      <c r="T84" s="216" t="str">
        <f t="shared" si="107"/>
        <v/>
      </c>
      <c r="U84" s="216">
        <f t="shared" si="108"/>
        <v>92.06</v>
      </c>
      <c r="V84" s="216" t="str">
        <f t="shared" si="109"/>
        <v/>
      </c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</row>
    <row r="85" spans="1:42" ht="8.25" customHeight="1">
      <c r="A85" s="138"/>
      <c r="B85" s="141"/>
      <c r="C85" s="223"/>
      <c r="D85" s="143"/>
      <c r="E85" s="224"/>
      <c r="F85" s="229"/>
      <c r="G85" s="229"/>
      <c r="H85" s="229"/>
      <c r="I85" s="229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</row>
    <row r="86" spans="1:42" ht="41.25" customHeight="1">
      <c r="A86" s="202" t="s">
        <v>321</v>
      </c>
      <c r="B86" s="203" t="str">
        <f>VLOOKUP($A86,Orçamento!$A$9:$J$108,4,0)</f>
        <v>REVITALIZAÇÃO DE OBSTÁCULOS</v>
      </c>
      <c r="C86" s="263"/>
      <c r="D86" s="204" t="s">
        <v>1302</v>
      </c>
      <c r="E86" s="236"/>
      <c r="F86" s="106"/>
      <c r="G86" s="206"/>
      <c r="H86" s="110"/>
      <c r="I86" s="111"/>
      <c r="J86" s="80"/>
      <c r="K86" s="20"/>
      <c r="L86" s="208">
        <f>SUM(L87:L91)</f>
        <v>0</v>
      </c>
      <c r="M86" s="207"/>
      <c r="N86" s="208">
        <f>SUM(N87:N91)</f>
        <v>5873.26</v>
      </c>
      <c r="O86" s="207"/>
      <c r="P86" s="208">
        <f>SUM(P87:P91)</f>
        <v>0</v>
      </c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</row>
    <row r="87" spans="1:42" ht="39.75" customHeight="1">
      <c r="A87" s="120" t="s">
        <v>714</v>
      </c>
      <c r="B87" s="132" t="str">
        <f>VLOOKUP($A87,Orçamento!$A$9:$J$108,4,0)</f>
        <v xml:space="preserve">Remoção de pintura em massa com lixamento </v>
      </c>
      <c r="C87" s="264" t="str">
        <f t="shared" ref="C87:C91" si="111">IF(K87=0,"",CONCATENATE(K87," ",$F87))</f>
        <v/>
      </c>
      <c r="D87" s="220" t="str">
        <f t="shared" ref="D87:D91" si="112">IF(M87=0,"",CONCATENATE(M87," ",$F87))</f>
        <v>59,06 M2</v>
      </c>
      <c r="E87" s="214" t="str">
        <f t="shared" ref="E87:E91" si="113">IF(O87=0,"",CONCATENATE(O87," ",$F87))</f>
        <v/>
      </c>
      <c r="F87" s="134" t="str">
        <f>VLOOKUP($A87,Orçamento!$A$9:$J$108,5,0)</f>
        <v>M2</v>
      </c>
      <c r="G87" s="216">
        <f>VLOOKUP($A87,Orçamento!$A$9:$J$108,6,0)</f>
        <v>59.06</v>
      </c>
      <c r="H87" s="135">
        <f>VLOOKUP($A87,Orçamento!$A$9:$J$108,8,0)</f>
        <v>9.25</v>
      </c>
      <c r="I87" s="135">
        <f>VLOOKUP($A87,Orçamento!$A$9:$J$108,10,0)</f>
        <v>546.29999999999995</v>
      </c>
      <c r="J87" s="80"/>
      <c r="K87" s="216"/>
      <c r="L87" s="216" t="str">
        <f t="shared" ref="L87:L91" si="114">IF(K87=0,"",TRUNC($H87*K87,2))</f>
        <v/>
      </c>
      <c r="M87" s="216">
        <f t="shared" ref="M87:M91" si="115">G87</f>
        <v>59.06</v>
      </c>
      <c r="N87" s="216">
        <f t="shared" ref="N87:N91" si="116">IF(M87=0,"",TRUNC($H87*M87,2))</f>
        <v>546.29999999999995</v>
      </c>
      <c r="O87" s="216"/>
      <c r="P87" s="216" t="str">
        <f t="shared" ref="P87:P91" si="117">IF(O87=0,"",TRUNC($H87*O87,2))</f>
        <v/>
      </c>
      <c r="Q87" s="20"/>
      <c r="R87" s="20"/>
      <c r="S87" s="216">
        <f t="shared" ref="S87:S91" si="118">SUMIF($K$9:$P$9,$K$9,K87:P87)</f>
        <v>59.06</v>
      </c>
      <c r="T87" s="216" t="str">
        <f t="shared" ref="T87:T91" si="119">IF(S87=G87,"","FALTA")</f>
        <v/>
      </c>
      <c r="U87" s="216">
        <f t="shared" ref="U87:U91" si="120">SUMIF($K$9:$P$9,$L$9,K87:P87)</f>
        <v>546.29999999999995</v>
      </c>
      <c r="V87" s="216" t="str">
        <f t="shared" ref="V87:V91" si="121">IF(U87=I87,"","FALTA")</f>
        <v/>
      </c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</row>
    <row r="88" spans="1:42" ht="60" customHeight="1">
      <c r="A88" s="120" t="s">
        <v>718</v>
      </c>
      <c r="B88" s="132" t="str">
        <f>VLOOKUP($A88,Orçamento!$A$9:$J$108,4,0)</f>
        <v xml:space="preserve">FUNDO SELADOR ACRÍLICO, APLICAÇÃO MANUAL EM PAREDE, UMA DEMÃO. AF_04/2023 </v>
      </c>
      <c r="C88" s="267" t="str">
        <f t="shared" si="111"/>
        <v/>
      </c>
      <c r="D88" s="240" t="str">
        <f t="shared" si="112"/>
        <v>59,06 M2</v>
      </c>
      <c r="E88" s="214" t="str">
        <f t="shared" si="113"/>
        <v/>
      </c>
      <c r="F88" s="134" t="str">
        <f>VLOOKUP($A88,Orçamento!$A$9:$J$108,5,0)</f>
        <v>M2</v>
      </c>
      <c r="G88" s="216">
        <f>VLOOKUP($A88,Orçamento!$A$9:$J$108,6,0)</f>
        <v>59.06</v>
      </c>
      <c r="H88" s="135">
        <f>VLOOKUP($A88,Orçamento!$A$9:$J$108,8,0)</f>
        <v>6.38</v>
      </c>
      <c r="I88" s="135">
        <f>VLOOKUP($A88,Orçamento!$A$9:$J$108,10,0)</f>
        <v>376.8</v>
      </c>
      <c r="J88" s="80"/>
      <c r="K88" s="216"/>
      <c r="L88" s="216" t="str">
        <f t="shared" si="114"/>
        <v/>
      </c>
      <c r="M88" s="216">
        <f t="shared" si="115"/>
        <v>59.06</v>
      </c>
      <c r="N88" s="216">
        <f t="shared" si="116"/>
        <v>376.8</v>
      </c>
      <c r="O88" s="216"/>
      <c r="P88" s="216" t="str">
        <f t="shared" si="117"/>
        <v/>
      </c>
      <c r="Q88" s="20"/>
      <c r="R88" s="20"/>
      <c r="S88" s="216">
        <f t="shared" si="118"/>
        <v>59.06</v>
      </c>
      <c r="T88" s="216" t="str">
        <f t="shared" si="119"/>
        <v/>
      </c>
      <c r="U88" s="216">
        <f t="shared" si="120"/>
        <v>376.8</v>
      </c>
      <c r="V88" s="216" t="str">
        <f t="shared" si="121"/>
        <v/>
      </c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</row>
    <row r="89" spans="1:42" ht="60" customHeight="1">
      <c r="A89" s="120" t="s">
        <v>719</v>
      </c>
      <c r="B89" s="132" t="str">
        <f>VLOOKUP($A89,Orçamento!$A$9:$J$108,4,0)</f>
        <v xml:space="preserve">PINTURA LÁTEX ACRÍLICA ECONÔMICA, APLICAÇÃO MANUAL EM PAREDES, DUAS DEMÃOS. AF_04/2023 </v>
      </c>
      <c r="C89" s="268" t="str">
        <f t="shared" si="111"/>
        <v/>
      </c>
      <c r="D89" s="240" t="str">
        <f t="shared" si="112"/>
        <v>59,06 M2</v>
      </c>
      <c r="E89" s="214" t="str">
        <f t="shared" si="113"/>
        <v/>
      </c>
      <c r="F89" s="134" t="str">
        <f>VLOOKUP($A89,Orçamento!$A$9:$J$108,5,0)</f>
        <v>M2</v>
      </c>
      <c r="G89" s="216">
        <f>VLOOKUP($A89,Orçamento!$A$9:$J$108,6,0)</f>
        <v>59.06</v>
      </c>
      <c r="H89" s="135">
        <f>VLOOKUP($A89,Orçamento!$A$9:$J$108,8,0)</f>
        <v>14.41</v>
      </c>
      <c r="I89" s="135">
        <f>VLOOKUP($A89,Orçamento!$A$9:$J$108,10,0)</f>
        <v>851.05</v>
      </c>
      <c r="J89" s="80"/>
      <c r="K89" s="216"/>
      <c r="L89" s="216" t="str">
        <f t="shared" si="114"/>
        <v/>
      </c>
      <c r="M89" s="216">
        <f t="shared" si="115"/>
        <v>59.06</v>
      </c>
      <c r="N89" s="216">
        <f t="shared" si="116"/>
        <v>851.05</v>
      </c>
      <c r="O89" s="216"/>
      <c r="P89" s="216" t="str">
        <f t="shared" si="117"/>
        <v/>
      </c>
      <c r="Q89" s="20"/>
      <c r="R89" s="20"/>
      <c r="S89" s="216">
        <f t="shared" si="118"/>
        <v>59.06</v>
      </c>
      <c r="T89" s="216" t="str">
        <f t="shared" si="119"/>
        <v/>
      </c>
      <c r="U89" s="216">
        <f t="shared" si="120"/>
        <v>851.05</v>
      </c>
      <c r="V89" s="216" t="str">
        <f t="shared" si="121"/>
        <v/>
      </c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</row>
    <row r="90" spans="1:42" ht="60" customHeight="1">
      <c r="A90" s="120" t="s">
        <v>720</v>
      </c>
      <c r="B90" s="132" t="str">
        <f>VLOOKUP($A90,Orçamento!$A$9:$J$108,4,0)</f>
        <v xml:space="preserve">Remoção de pintura em superfícies de madeira e/ou metálicas com lixamento </v>
      </c>
      <c r="C90" s="214" t="str">
        <f t="shared" si="111"/>
        <v/>
      </c>
      <c r="D90" s="240" t="str">
        <f t="shared" si="112"/>
        <v>47,83 M2</v>
      </c>
      <c r="E90" s="214" t="str">
        <f t="shared" si="113"/>
        <v/>
      </c>
      <c r="F90" s="134" t="str">
        <f>VLOOKUP($A90,Orçamento!$A$9:$J$108,5,0)</f>
        <v>M2</v>
      </c>
      <c r="G90" s="216">
        <f>VLOOKUP($A90,Orçamento!$A$9:$J$108,6,0)</f>
        <v>47.83</v>
      </c>
      <c r="H90" s="135">
        <f>VLOOKUP($A90,Orçamento!$A$9:$J$108,8,0)</f>
        <v>13.55</v>
      </c>
      <c r="I90" s="135">
        <f>VLOOKUP($A90,Orçamento!$A$9:$J$108,10,0)</f>
        <v>648.09</v>
      </c>
      <c r="J90" s="80"/>
      <c r="K90" s="216"/>
      <c r="L90" s="216" t="str">
        <f t="shared" si="114"/>
        <v/>
      </c>
      <c r="M90" s="216">
        <f t="shared" si="115"/>
        <v>47.83</v>
      </c>
      <c r="N90" s="216">
        <f t="shared" si="116"/>
        <v>648.09</v>
      </c>
      <c r="O90" s="216"/>
      <c r="P90" s="216" t="str">
        <f t="shared" si="117"/>
        <v/>
      </c>
      <c r="Q90" s="20"/>
      <c r="R90" s="20"/>
      <c r="S90" s="216">
        <f t="shared" si="118"/>
        <v>47.83</v>
      </c>
      <c r="T90" s="216" t="str">
        <f t="shared" si="119"/>
        <v/>
      </c>
      <c r="U90" s="216">
        <f t="shared" si="120"/>
        <v>648.09</v>
      </c>
      <c r="V90" s="216" t="str">
        <f t="shared" si="121"/>
        <v/>
      </c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</row>
    <row r="91" spans="1:42" ht="60" customHeight="1">
      <c r="A91" s="120" t="s">
        <v>725</v>
      </c>
      <c r="B91" s="132" t="str">
        <f>VLOOKUP($A91,Orçamento!$A$9:$J$108,4,0)</f>
        <v xml:space="preserve">Esmalte à base água em superfície metálica, inclusive preparo </v>
      </c>
      <c r="C91" s="269" t="str">
        <f t="shared" si="111"/>
        <v/>
      </c>
      <c r="D91" s="221" t="str">
        <f t="shared" si="112"/>
        <v>50,52 M2</v>
      </c>
      <c r="E91" s="214" t="str">
        <f t="shared" si="113"/>
        <v/>
      </c>
      <c r="F91" s="134" t="str">
        <f>VLOOKUP($A91,Orçamento!$A$9:$J$108,5,0)</f>
        <v>M2</v>
      </c>
      <c r="G91" s="216">
        <f>VLOOKUP($A91,Orçamento!$A$9:$J$108,6,0)</f>
        <v>50.52</v>
      </c>
      <c r="H91" s="135">
        <f>VLOOKUP($A91,Orçamento!$A$9:$J$108,8,0)</f>
        <v>68.31</v>
      </c>
      <c r="I91" s="135">
        <f>VLOOKUP($A91,Orçamento!$A$9:$J$108,10,0)</f>
        <v>3451.02</v>
      </c>
      <c r="J91" s="80"/>
      <c r="K91" s="216"/>
      <c r="L91" s="216" t="str">
        <f t="shared" si="114"/>
        <v/>
      </c>
      <c r="M91" s="216">
        <f t="shared" si="115"/>
        <v>50.52</v>
      </c>
      <c r="N91" s="216">
        <f t="shared" si="116"/>
        <v>3451.02</v>
      </c>
      <c r="O91" s="216"/>
      <c r="P91" s="216" t="str">
        <f t="shared" si="117"/>
        <v/>
      </c>
      <c r="Q91" s="20"/>
      <c r="R91" s="20"/>
      <c r="S91" s="216">
        <f t="shared" si="118"/>
        <v>50.52</v>
      </c>
      <c r="T91" s="216" t="str">
        <f t="shared" si="119"/>
        <v/>
      </c>
      <c r="U91" s="216">
        <f t="shared" si="120"/>
        <v>3451.02</v>
      </c>
      <c r="V91" s="216" t="str">
        <f t="shared" si="121"/>
        <v/>
      </c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</row>
    <row r="92" spans="1:42" ht="8.25" customHeight="1">
      <c r="A92" s="138"/>
      <c r="B92" s="141"/>
      <c r="C92" s="223"/>
      <c r="D92" s="223"/>
      <c r="E92" s="224"/>
      <c r="F92" s="229"/>
      <c r="G92" s="229"/>
      <c r="H92" s="229"/>
      <c r="I92" s="229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</row>
    <row r="93" spans="1:42" ht="41.25" customHeight="1">
      <c r="A93" s="230">
        <v>5</v>
      </c>
      <c r="B93" s="231" t="str">
        <f>VLOOKUP($A93,Orçamento!$A$9:$J$108,4,0)</f>
        <v>ELÉTRICA</v>
      </c>
      <c r="C93" s="232"/>
      <c r="D93" s="233"/>
      <c r="E93" s="234"/>
      <c r="F93" s="195"/>
      <c r="G93" s="199"/>
      <c r="H93" s="194"/>
      <c r="I93" s="198"/>
      <c r="J93" s="200"/>
      <c r="K93" s="20"/>
      <c r="L93" s="20"/>
      <c r="M93" s="20"/>
      <c r="N93" s="20"/>
      <c r="O93" s="20"/>
      <c r="P93" s="2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</row>
    <row r="94" spans="1:42" ht="41.25" customHeight="1">
      <c r="A94" s="202" t="s">
        <v>333</v>
      </c>
      <c r="B94" s="203" t="str">
        <f>VLOOKUP($A94,Orçamento!$A$9:$J$108,4,0)</f>
        <v>POSTES EXISTENTES</v>
      </c>
      <c r="C94" s="204" t="s">
        <v>1305</v>
      </c>
      <c r="D94" s="204" t="s">
        <v>1306</v>
      </c>
      <c r="E94" s="204" t="s">
        <v>1307</v>
      </c>
      <c r="F94" s="205"/>
      <c r="G94" s="206"/>
      <c r="H94" s="110"/>
      <c r="I94" s="111"/>
      <c r="J94" s="80"/>
      <c r="K94" s="207"/>
      <c r="L94" s="208">
        <f>SUM(L95:L102)</f>
        <v>9.17</v>
      </c>
      <c r="M94" s="207"/>
      <c r="N94" s="208">
        <f>SUM(N95:N102)</f>
        <v>328.8</v>
      </c>
      <c r="O94" s="207"/>
      <c r="P94" s="208">
        <f>SUM(P95:P102)</f>
        <v>216.06</v>
      </c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</row>
    <row r="95" spans="1:42" ht="60" customHeight="1">
      <c r="A95" s="120" t="s">
        <v>738</v>
      </c>
      <c r="B95" s="218" t="str">
        <f>VLOOKUP($A95,Orçamento!$A$9:$J$108,4,0)</f>
        <v xml:space="preserve">Escavação manual em solo de 1ª e 2ª categoria em vala ou cava até 1,5 m </v>
      </c>
      <c r="C95" s="220" t="str">
        <f t="shared" ref="C95:C102" si="122">IF(K95=0,"",CONCATENATE(K95," ",$F95))</f>
        <v>0,08 M3</v>
      </c>
      <c r="D95" s="260" t="str">
        <f t="shared" ref="D95:D102" si="123">IF(M95=0,"",CONCATENATE(M95," ",$F95))</f>
        <v/>
      </c>
      <c r="E95" s="214" t="str">
        <f t="shared" ref="E95:E102" si="124">IF(O95=0,"",CONCATENATE(O95," ",$F95))</f>
        <v/>
      </c>
      <c r="F95" s="237" t="str">
        <f>VLOOKUP($A95,Orçamento!$A$9:$J$108,5,0)</f>
        <v>M3</v>
      </c>
      <c r="G95" s="238">
        <f>VLOOKUP($A95,Orçamento!$A$9:$J$108,6,0)</f>
        <v>0.08</v>
      </c>
      <c r="H95" s="239">
        <f>VLOOKUP($A95,Orçamento!$A$9:$J$108,8,0)</f>
        <v>88.57</v>
      </c>
      <c r="I95" s="239">
        <f>VLOOKUP($A95,Orçamento!$A$9:$J$108,10,0)</f>
        <v>7.08</v>
      </c>
      <c r="J95" s="80"/>
      <c r="K95" s="216">
        <f t="shared" ref="K95:K96" si="125">G95</f>
        <v>0.08</v>
      </c>
      <c r="L95" s="216">
        <f t="shared" ref="L95:L102" si="126">IF(K95=0,"",TRUNC($H95*K95,2))</f>
        <v>7.08</v>
      </c>
      <c r="M95" s="216"/>
      <c r="N95" s="216" t="str">
        <f t="shared" ref="N95:N102" si="127">IF(M95=0,"",TRUNC($H95*M95,2))</f>
        <v/>
      </c>
      <c r="O95" s="216"/>
      <c r="P95" s="216" t="str">
        <f t="shared" ref="P95:P102" si="128">IF(O95=0,"",TRUNC($H95*O95,2))</f>
        <v/>
      </c>
      <c r="Q95" s="20"/>
      <c r="R95" s="20"/>
      <c r="S95" s="216">
        <f t="shared" ref="S95:S102" si="129">SUMIF($K$9:$P$9,$K$9,K95:P95)</f>
        <v>0.08</v>
      </c>
      <c r="T95" s="216" t="str">
        <f t="shared" ref="T95:T102" si="130">IF(S95=G95,"","FALTA")</f>
        <v/>
      </c>
      <c r="U95" s="216">
        <f t="shared" ref="U95:U102" si="131">SUMIF($K$9:$P$9,$L$9,K95:P95)</f>
        <v>7.08</v>
      </c>
      <c r="V95" s="216" t="str">
        <f t="shared" ref="V95:V102" si="132">IF(U95=I95,"","FALTA")</f>
        <v/>
      </c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</row>
    <row r="96" spans="1:42" ht="79.5" customHeight="1">
      <c r="A96" s="120" t="s">
        <v>741</v>
      </c>
      <c r="B96" s="218" t="str">
        <f>VLOOKUP($A96,Orçamento!$A$9:$J$108,4,0)</f>
        <v xml:space="preserve">PREPARO DE FUNDO DE VALA COM LARGURA MENOR QUE 1,5 M (ACERTO DO SOLO NATURAL), EM LOCAL COM NÍVEL BAIXO DE INTERFERÊNCIA. AF_01/2026 </v>
      </c>
      <c r="C96" s="221" t="str">
        <f t="shared" si="122"/>
        <v>0,16 M2</v>
      </c>
      <c r="D96" s="261" t="str">
        <f t="shared" si="123"/>
        <v/>
      </c>
      <c r="E96" s="214" t="str">
        <f t="shared" si="124"/>
        <v/>
      </c>
      <c r="F96" s="134" t="str">
        <f>VLOOKUP($A96,Orçamento!$A$9:$J$108,5,0)</f>
        <v>M2</v>
      </c>
      <c r="G96" s="216">
        <f>VLOOKUP($A96,Orçamento!$A$9:$J$108,6,0)</f>
        <v>0.16</v>
      </c>
      <c r="H96" s="135">
        <f>VLOOKUP($A96,Orçamento!$A$9:$J$108,8,0)</f>
        <v>13.1</v>
      </c>
      <c r="I96" s="135">
        <f>VLOOKUP($A96,Orçamento!$A$9:$J$108,10,0)</f>
        <v>2.09</v>
      </c>
      <c r="J96" s="80"/>
      <c r="K96" s="216">
        <f t="shared" si="125"/>
        <v>0.16</v>
      </c>
      <c r="L96" s="216">
        <f t="shared" si="126"/>
        <v>2.09</v>
      </c>
      <c r="M96" s="216"/>
      <c r="N96" s="216" t="str">
        <f t="shared" si="127"/>
        <v/>
      </c>
      <c r="O96" s="216"/>
      <c r="P96" s="216" t="str">
        <f t="shared" si="128"/>
        <v/>
      </c>
      <c r="Q96" s="20"/>
      <c r="R96" s="20"/>
      <c r="S96" s="216">
        <f t="shared" si="129"/>
        <v>0.16</v>
      </c>
      <c r="T96" s="216" t="str">
        <f t="shared" si="130"/>
        <v/>
      </c>
      <c r="U96" s="216">
        <f t="shared" si="131"/>
        <v>2.09</v>
      </c>
      <c r="V96" s="216" t="str">
        <f t="shared" si="132"/>
        <v/>
      </c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</row>
    <row r="97" spans="1:42" ht="79.5" customHeight="1">
      <c r="A97" s="120" t="s">
        <v>743</v>
      </c>
      <c r="B97" s="132" t="str">
        <f>VLOOKUP($A97,Orçamento!$A$9:$J$108,4,0)</f>
        <v xml:space="preserve">CAIXA ENTERRADA ELÉTRICA RETANGULAR, EM CONCRETO PRÉ-MOLDADO, FUNDO COM BRITA, DIMENSÕES INTERNAS: 0,4X0,4X0,4 M. AF_12/2020 </v>
      </c>
      <c r="C97" s="214" t="str">
        <f t="shared" si="122"/>
        <v/>
      </c>
      <c r="D97" s="220" t="str">
        <f t="shared" si="123"/>
        <v>1 UN</v>
      </c>
      <c r="E97" s="214" t="str">
        <f t="shared" si="124"/>
        <v/>
      </c>
      <c r="F97" s="134" t="str">
        <f>VLOOKUP($A97,Orçamento!$A$9:$J$108,5,0)</f>
        <v>UN</v>
      </c>
      <c r="G97" s="216">
        <f>VLOOKUP($A97,Orçamento!$A$9:$J$108,6,0)</f>
        <v>1</v>
      </c>
      <c r="H97" s="135">
        <f>VLOOKUP($A97,Orçamento!$A$9:$J$108,8,0)</f>
        <v>309.49</v>
      </c>
      <c r="I97" s="135">
        <f>VLOOKUP($A97,Orçamento!$A$9:$J$108,10,0)</f>
        <v>309.49</v>
      </c>
      <c r="J97" s="80"/>
      <c r="K97" s="216"/>
      <c r="L97" s="216" t="str">
        <f t="shared" si="126"/>
        <v/>
      </c>
      <c r="M97" s="216">
        <f t="shared" ref="M97:M99" si="133">G97</f>
        <v>1</v>
      </c>
      <c r="N97" s="216">
        <f t="shared" si="127"/>
        <v>309.49</v>
      </c>
      <c r="O97" s="216"/>
      <c r="P97" s="216" t="str">
        <f t="shared" si="128"/>
        <v/>
      </c>
      <c r="Q97" s="20"/>
      <c r="R97" s="20"/>
      <c r="S97" s="216">
        <f t="shared" si="129"/>
        <v>1</v>
      </c>
      <c r="T97" s="216" t="str">
        <f t="shared" si="130"/>
        <v/>
      </c>
      <c r="U97" s="216">
        <f t="shared" si="131"/>
        <v>309.49</v>
      </c>
      <c r="V97" s="216" t="str">
        <f t="shared" si="132"/>
        <v/>
      </c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</row>
    <row r="98" spans="1:42" ht="39.75" customHeight="1">
      <c r="A98" s="120" t="s">
        <v>755</v>
      </c>
      <c r="B98" s="132" t="str">
        <f>VLOOKUP($A98,Orçamento!$A$9:$J$108,4,0)</f>
        <v xml:space="preserve">Lastro de pedra britada </v>
      </c>
      <c r="C98" s="214" t="str">
        <f t="shared" si="122"/>
        <v/>
      </c>
      <c r="D98" s="240" t="str">
        <f t="shared" si="123"/>
        <v>0,05 M3</v>
      </c>
      <c r="E98" s="214" t="str">
        <f t="shared" si="124"/>
        <v/>
      </c>
      <c r="F98" s="134" t="str">
        <f>VLOOKUP($A98,Orçamento!$A$9:$J$108,5,0)</f>
        <v>M3</v>
      </c>
      <c r="G98" s="216">
        <f>VLOOKUP($A98,Orçamento!$A$9:$J$108,6,0)</f>
        <v>0.05</v>
      </c>
      <c r="H98" s="135">
        <f>VLOOKUP($A98,Orçamento!$A$9:$J$108,8,0)</f>
        <v>276.87</v>
      </c>
      <c r="I98" s="135">
        <f>VLOOKUP($A98,Orçamento!$A$9:$J$108,10,0)</f>
        <v>13.84</v>
      </c>
      <c r="J98" s="80"/>
      <c r="K98" s="216"/>
      <c r="L98" s="216" t="str">
        <f t="shared" si="126"/>
        <v/>
      </c>
      <c r="M98" s="216">
        <f t="shared" si="133"/>
        <v>0.05</v>
      </c>
      <c r="N98" s="216">
        <f t="shared" si="127"/>
        <v>13.84</v>
      </c>
      <c r="O98" s="216"/>
      <c r="P98" s="216" t="str">
        <f t="shared" si="128"/>
        <v/>
      </c>
      <c r="Q98" s="20"/>
      <c r="R98" s="20"/>
      <c r="S98" s="216">
        <f t="shared" si="129"/>
        <v>0.05</v>
      </c>
      <c r="T98" s="216" t="str">
        <f t="shared" si="130"/>
        <v/>
      </c>
      <c r="U98" s="216">
        <f t="shared" si="131"/>
        <v>13.84</v>
      </c>
      <c r="V98" s="216" t="str">
        <f t="shared" si="132"/>
        <v/>
      </c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</row>
    <row r="99" spans="1:42" ht="79.5" customHeight="1">
      <c r="A99" s="120" t="s">
        <v>757</v>
      </c>
      <c r="B99" s="132" t="str">
        <f>VLOOKUP($A99,Orçamento!$A$9:$J$108,4,0)</f>
        <v xml:space="preserve">CONCRETO FCK = 15MPA, TRAÇO 1:3,4:3,5 (EM MASSA SECA DE CIMENTO/ AREIA MÉDIA/ BRITA 1) - PREPARO MECÂNICO COM BETONEIRA 400 L. AF_05/2021 </v>
      </c>
      <c r="C99" s="256" t="str">
        <f t="shared" si="122"/>
        <v/>
      </c>
      <c r="D99" s="221" t="str">
        <f t="shared" si="123"/>
        <v>0,01 M3</v>
      </c>
      <c r="E99" s="214" t="str">
        <f t="shared" si="124"/>
        <v/>
      </c>
      <c r="F99" s="134" t="str">
        <f>VLOOKUP($A99,Orçamento!$A$9:$J$108,5,0)</f>
        <v>M3</v>
      </c>
      <c r="G99" s="216">
        <f>VLOOKUP($A99,Orçamento!$A$9:$J$108,6,0)</f>
        <v>0.01</v>
      </c>
      <c r="H99" s="135">
        <f>VLOOKUP($A99,Orçamento!$A$9:$J$108,8,0)</f>
        <v>547.98</v>
      </c>
      <c r="I99" s="135">
        <f>VLOOKUP($A99,Orçamento!$A$9:$J$108,10,0)</f>
        <v>5.47</v>
      </c>
      <c r="J99" s="80"/>
      <c r="K99" s="216"/>
      <c r="L99" s="216" t="str">
        <f t="shared" si="126"/>
        <v/>
      </c>
      <c r="M99" s="216">
        <f t="shared" si="133"/>
        <v>0.01</v>
      </c>
      <c r="N99" s="216">
        <f t="shared" si="127"/>
        <v>5.47</v>
      </c>
      <c r="O99" s="216"/>
      <c r="P99" s="216" t="str">
        <f t="shared" si="128"/>
        <v/>
      </c>
      <c r="Q99" s="20"/>
      <c r="R99" s="20"/>
      <c r="S99" s="216">
        <f t="shared" si="129"/>
        <v>0.01</v>
      </c>
      <c r="T99" s="216" t="str">
        <f t="shared" si="130"/>
        <v/>
      </c>
      <c r="U99" s="216">
        <f t="shared" si="131"/>
        <v>5.47</v>
      </c>
      <c r="V99" s="216" t="str">
        <f t="shared" si="132"/>
        <v/>
      </c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</row>
    <row r="100" spans="1:42" ht="60" customHeight="1">
      <c r="A100" s="120" t="s">
        <v>780</v>
      </c>
      <c r="B100" s="132" t="str">
        <f>VLOOKUP($A100,Orçamento!$A$9:$J$108,4,0)</f>
        <v xml:space="preserve">Cabo de cobre flexível de 3 x 1,5 mm², isolamento 0,6/1 kV - isolação HEPR 90°C </v>
      </c>
      <c r="C100" s="214" t="str">
        <f t="shared" si="122"/>
        <v/>
      </c>
      <c r="D100" s="214" t="str">
        <f t="shared" si="123"/>
        <v/>
      </c>
      <c r="E100" s="220" t="str">
        <f t="shared" si="124"/>
        <v>8 M</v>
      </c>
      <c r="F100" s="215" t="str">
        <f>VLOOKUP($A100,Orçamento!$A$9:$J$108,5,0)</f>
        <v>M</v>
      </c>
      <c r="G100" s="216">
        <f>VLOOKUP($A100,Orçamento!$A$9:$J$108,6,0)</f>
        <v>8</v>
      </c>
      <c r="H100" s="135">
        <f>VLOOKUP($A100,Orçamento!$A$9:$J$108,8,0)</f>
        <v>9.4700000000000006</v>
      </c>
      <c r="I100" s="135">
        <f>VLOOKUP($A100,Orçamento!$A$9:$J$108,10,0)</f>
        <v>75.760000000000005</v>
      </c>
      <c r="J100" s="80"/>
      <c r="K100" s="216"/>
      <c r="L100" s="216" t="str">
        <f t="shared" si="126"/>
        <v/>
      </c>
      <c r="M100" s="216"/>
      <c r="N100" s="216" t="str">
        <f t="shared" si="127"/>
        <v/>
      </c>
      <c r="O100" s="216">
        <f t="shared" ref="O100:O102" si="134">G100</f>
        <v>8</v>
      </c>
      <c r="P100" s="216">
        <f t="shared" si="128"/>
        <v>75.760000000000005</v>
      </c>
      <c r="Q100" s="20"/>
      <c r="R100" s="20"/>
      <c r="S100" s="216">
        <f t="shared" si="129"/>
        <v>8</v>
      </c>
      <c r="T100" s="216" t="str">
        <f t="shared" si="130"/>
        <v/>
      </c>
      <c r="U100" s="216">
        <f t="shared" si="131"/>
        <v>75.760000000000005</v>
      </c>
      <c r="V100" s="216" t="str">
        <f t="shared" si="132"/>
        <v/>
      </c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</row>
    <row r="101" spans="1:42" ht="60" customHeight="1">
      <c r="A101" s="120" t="s">
        <v>788</v>
      </c>
      <c r="B101" s="132" t="str">
        <f>VLOOKUP($A101,Orçamento!$A$9:$J$108,4,0)</f>
        <v xml:space="preserve">HASTE DE ATERRAMENTO, DIÂMETRO 5/8", COM 3 METROS - FORNECIMENTO E INSTALAÇÃO. AF_08/2023 </v>
      </c>
      <c r="C101" s="214" t="str">
        <f t="shared" si="122"/>
        <v/>
      </c>
      <c r="D101" s="214" t="str">
        <f t="shared" si="123"/>
        <v/>
      </c>
      <c r="E101" s="240" t="str">
        <f t="shared" si="124"/>
        <v>1 UN</v>
      </c>
      <c r="F101" s="215" t="str">
        <f>VLOOKUP($A101,Orçamento!$A$9:$J$108,5,0)</f>
        <v>UN</v>
      </c>
      <c r="G101" s="216">
        <f>VLOOKUP($A101,Orçamento!$A$9:$J$108,6,0)</f>
        <v>1</v>
      </c>
      <c r="H101" s="135">
        <f>VLOOKUP($A101,Orçamento!$A$9:$J$108,8,0)</f>
        <v>108.12</v>
      </c>
      <c r="I101" s="135">
        <f>VLOOKUP($A101,Orçamento!$A$9:$J$108,10,0)</f>
        <v>108.12</v>
      </c>
      <c r="J101" s="80"/>
      <c r="K101" s="216"/>
      <c r="L101" s="216" t="str">
        <f t="shared" si="126"/>
        <v/>
      </c>
      <c r="M101" s="216"/>
      <c r="N101" s="216" t="str">
        <f t="shared" si="127"/>
        <v/>
      </c>
      <c r="O101" s="216">
        <f t="shared" si="134"/>
        <v>1</v>
      </c>
      <c r="P101" s="216">
        <f t="shared" si="128"/>
        <v>108.12</v>
      </c>
      <c r="Q101" s="20"/>
      <c r="R101" s="20"/>
      <c r="S101" s="216">
        <f t="shared" si="129"/>
        <v>1</v>
      </c>
      <c r="T101" s="216" t="str">
        <f t="shared" si="130"/>
        <v/>
      </c>
      <c r="U101" s="216">
        <f t="shared" si="131"/>
        <v>108.12</v>
      </c>
      <c r="V101" s="216" t="str">
        <f t="shared" si="132"/>
        <v/>
      </c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</row>
    <row r="102" spans="1:42" ht="39.75" customHeight="1">
      <c r="A102" s="120" t="s">
        <v>800</v>
      </c>
      <c r="B102" s="132" t="str">
        <f>VLOOKUP($A102,Orçamento!$A$9:$J$108,4,0)</f>
        <v xml:space="preserve">Conector cabo/haste de 3/4´ </v>
      </c>
      <c r="C102" s="269" t="str">
        <f t="shared" si="122"/>
        <v/>
      </c>
      <c r="D102" s="214" t="str">
        <f t="shared" si="123"/>
        <v/>
      </c>
      <c r="E102" s="221" t="str">
        <f t="shared" si="124"/>
        <v>1 UN</v>
      </c>
      <c r="F102" s="215" t="str">
        <f>VLOOKUP($A102,Orçamento!$A$9:$J$108,5,0)</f>
        <v>UN</v>
      </c>
      <c r="G102" s="216">
        <f>VLOOKUP($A102,Orçamento!$A$9:$J$108,6,0)</f>
        <v>1</v>
      </c>
      <c r="H102" s="135">
        <f>VLOOKUP($A102,Orçamento!$A$9:$J$108,8,0)</f>
        <v>32.18</v>
      </c>
      <c r="I102" s="135">
        <f>VLOOKUP($A102,Orçamento!$A$9:$J$108,10,0)</f>
        <v>32.18</v>
      </c>
      <c r="J102" s="80"/>
      <c r="K102" s="216"/>
      <c r="L102" s="216" t="str">
        <f t="shared" si="126"/>
        <v/>
      </c>
      <c r="M102" s="216"/>
      <c r="N102" s="216" t="str">
        <f t="shared" si="127"/>
        <v/>
      </c>
      <c r="O102" s="216">
        <f t="shared" si="134"/>
        <v>1</v>
      </c>
      <c r="P102" s="216">
        <f t="shared" si="128"/>
        <v>32.18</v>
      </c>
      <c r="Q102" s="20"/>
      <c r="R102" s="20"/>
      <c r="S102" s="216">
        <f t="shared" si="129"/>
        <v>1</v>
      </c>
      <c r="T102" s="216" t="str">
        <f t="shared" si="130"/>
        <v/>
      </c>
      <c r="U102" s="216">
        <f t="shared" si="131"/>
        <v>32.18</v>
      </c>
      <c r="V102" s="216" t="str">
        <f t="shared" si="132"/>
        <v/>
      </c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</row>
    <row r="103" spans="1:42" ht="8.25" customHeight="1">
      <c r="A103" s="138"/>
      <c r="B103" s="141"/>
      <c r="C103" s="223"/>
      <c r="D103" s="143"/>
      <c r="E103" s="224"/>
      <c r="F103" s="229"/>
      <c r="G103" s="229"/>
      <c r="H103" s="229"/>
      <c r="I103" s="229"/>
      <c r="J103" s="20"/>
      <c r="K103" s="20"/>
      <c r="L103" s="20"/>
      <c r="M103" s="20"/>
      <c r="N103" s="20"/>
      <c r="O103" s="20"/>
      <c r="P103" s="27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</row>
    <row r="104" spans="1:42" ht="41.25" customHeight="1">
      <c r="A104" s="230">
        <v>6</v>
      </c>
      <c r="B104" s="231" t="str">
        <f>VLOOKUP($A104,Orçamento!$A$9:$J$108,4,0)</f>
        <v>SERVIÇOS COMPLEMENTARES</v>
      </c>
      <c r="C104" s="232"/>
      <c r="D104" s="233"/>
      <c r="E104" s="234"/>
      <c r="F104" s="195"/>
      <c r="G104" s="199"/>
      <c r="H104" s="194"/>
      <c r="I104" s="198"/>
      <c r="J104" s="200"/>
      <c r="K104" s="20"/>
      <c r="L104" s="20"/>
      <c r="M104" s="20"/>
      <c r="N104" s="20"/>
      <c r="O104" s="20"/>
      <c r="P104" s="2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</row>
    <row r="105" spans="1:42" ht="41.25" customHeight="1">
      <c r="A105" s="202" t="s">
        <v>350</v>
      </c>
      <c r="B105" s="203" t="str">
        <f>VLOOKUP($A105,Orçamento!$A$9:$J$108,4,0)</f>
        <v>LIMPEZA</v>
      </c>
      <c r="C105" s="255"/>
      <c r="D105" s="235"/>
      <c r="E105" s="204" t="s">
        <v>1308</v>
      </c>
      <c r="F105" s="205"/>
      <c r="G105" s="206"/>
      <c r="H105" s="110"/>
      <c r="I105" s="111"/>
      <c r="J105" s="80"/>
      <c r="K105" s="207"/>
      <c r="L105" s="208">
        <f>SUM(L106:L107)</f>
        <v>0</v>
      </c>
      <c r="M105" s="207"/>
      <c r="N105" s="208">
        <f>SUM(N106:N107)</f>
        <v>0</v>
      </c>
      <c r="O105" s="207"/>
      <c r="P105" s="208">
        <f>SUM(P106:P107)</f>
        <v>2443.04</v>
      </c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M105" s="80"/>
      <c r="AN105" s="80"/>
      <c r="AO105" s="80"/>
      <c r="AP105" s="80"/>
    </row>
    <row r="106" spans="1:42" ht="39.75" customHeight="1">
      <c r="A106" s="120" t="s">
        <v>808</v>
      </c>
      <c r="B106" s="132" t="str">
        <f>VLOOKUP($A106,Orçamento!$A$9:$J$108,4,0)</f>
        <v xml:space="preserve">LIMPEZA GERAL DA OBRA </v>
      </c>
      <c r="C106" s="214" t="str">
        <f t="shared" ref="C106:C107" si="135">IF(K106=0,"",CONCATENATE(K106," ",$F106))</f>
        <v/>
      </c>
      <c r="D106" s="214" t="str">
        <f t="shared" ref="D106:D107" si="136">IF(M106=0,"",CONCATENATE(M106," ",$F106))</f>
        <v/>
      </c>
      <c r="E106" s="220" t="str">
        <f t="shared" ref="E106:E107" si="137">IF(O106=0,"",CONCATENATE(O106," ",$F106))</f>
        <v>101,08 M2</v>
      </c>
      <c r="F106" s="271" t="str">
        <f>VLOOKUP($A106,Orçamento!$A$9:$J$108,5,0)</f>
        <v>M2</v>
      </c>
      <c r="G106" s="238">
        <f>VLOOKUP($A106,Orçamento!$A$9:$J$108,6,0)</f>
        <v>101.08</v>
      </c>
      <c r="H106" s="239">
        <f>VLOOKUP($A106,Orçamento!$A$9:$J$108,8,0)</f>
        <v>20.11</v>
      </c>
      <c r="I106" s="239">
        <f>VLOOKUP($A106,Orçamento!$A$9:$J$108,10,0)</f>
        <v>2032.71</v>
      </c>
      <c r="J106" s="80"/>
      <c r="K106" s="216"/>
      <c r="L106" s="216" t="str">
        <f t="shared" ref="L106:L107" si="138">IF(K106=0,"",TRUNC($H106*K106,2))</f>
        <v/>
      </c>
      <c r="M106" s="216"/>
      <c r="N106" s="216" t="str">
        <f t="shared" ref="N106:N107" si="139">IF(M106=0,"",TRUNC($H106*M106,2))</f>
        <v/>
      </c>
      <c r="O106" s="216">
        <f t="shared" ref="O106:O107" si="140">G106</f>
        <v>101.08</v>
      </c>
      <c r="P106" s="216">
        <f t="shared" ref="P106:P107" si="141">IF(O106=0,"",TRUNC($H106*O106,2))</f>
        <v>2032.71</v>
      </c>
      <c r="Q106" s="20"/>
      <c r="R106" s="20"/>
      <c r="S106" s="216">
        <f t="shared" ref="S106:S107" si="142">SUMIF($K$9:$P$9,$K$9,K106:P106)</f>
        <v>101.08</v>
      </c>
      <c r="T106" s="216" t="str">
        <f t="shared" ref="T106:T107" si="143">IF(S106=G106,"","FALTA")</f>
        <v/>
      </c>
      <c r="U106" s="216">
        <f t="shared" ref="U106:U107" si="144">SUMIF($K$9:$P$9,$L$9,K106:P106)</f>
        <v>2032.71</v>
      </c>
      <c r="V106" s="216" t="str">
        <f t="shared" ref="V106:V107" si="145">IF(U106=I106,"","FALTA")</f>
        <v/>
      </c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</row>
    <row r="107" spans="1:42" ht="60" customHeight="1">
      <c r="A107" s="120" t="s">
        <v>812</v>
      </c>
      <c r="B107" s="132" t="str">
        <f>VLOOKUP($A107,Orçamento!$A$9:$J$108,4,0)</f>
        <v xml:space="preserve">PLACA ORIENTATIVA SOBRE O USO, 0,80 M X 1,20M, INSTALADA SOBRE GRADIL METÁLICO </v>
      </c>
      <c r="C107" s="214" t="str">
        <f t="shared" si="135"/>
        <v/>
      </c>
      <c r="D107" s="214" t="str">
        <f t="shared" si="136"/>
        <v/>
      </c>
      <c r="E107" s="221" t="str">
        <f t="shared" si="137"/>
        <v>1 UN.</v>
      </c>
      <c r="F107" s="215" t="str">
        <f>VLOOKUP($A107,Orçamento!$A$9:$J$108,5,0)</f>
        <v>UN.</v>
      </c>
      <c r="G107" s="216">
        <f>VLOOKUP($A107,Orçamento!$A$9:$J$108,6,0)</f>
        <v>1</v>
      </c>
      <c r="H107" s="135">
        <f>VLOOKUP($A107,Orçamento!$A$9:$J$108,8,0)</f>
        <v>410.33</v>
      </c>
      <c r="I107" s="135">
        <f>VLOOKUP($A107,Orçamento!$A$9:$J$108,10,0)</f>
        <v>410.33</v>
      </c>
      <c r="J107" s="80"/>
      <c r="K107" s="216"/>
      <c r="L107" s="216" t="str">
        <f t="shared" si="138"/>
        <v/>
      </c>
      <c r="M107" s="216"/>
      <c r="N107" s="216" t="str">
        <f t="shared" si="139"/>
        <v/>
      </c>
      <c r="O107" s="216">
        <f t="shared" si="140"/>
        <v>1</v>
      </c>
      <c r="P107" s="216">
        <f t="shared" si="141"/>
        <v>410.33</v>
      </c>
      <c r="Q107" s="20"/>
      <c r="R107" s="20"/>
      <c r="S107" s="216">
        <f t="shared" si="142"/>
        <v>1</v>
      </c>
      <c r="T107" s="216" t="str">
        <f t="shared" si="143"/>
        <v/>
      </c>
      <c r="U107" s="216">
        <f t="shared" si="144"/>
        <v>410.33</v>
      </c>
      <c r="V107" s="216" t="str">
        <f t="shared" si="145"/>
        <v/>
      </c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</row>
    <row r="108" spans="1:42" ht="8.25" customHeight="1">
      <c r="A108" s="138"/>
      <c r="B108" s="141"/>
      <c r="C108" s="143"/>
      <c r="D108" s="143"/>
      <c r="E108" s="259"/>
      <c r="F108" s="229"/>
      <c r="G108" s="229"/>
      <c r="H108" s="229"/>
      <c r="I108" s="229"/>
      <c r="J108" s="20"/>
      <c r="K108" s="20"/>
      <c r="L108" s="20"/>
      <c r="M108" s="20"/>
      <c r="N108" s="20"/>
      <c r="O108" s="20"/>
      <c r="P108" s="27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</row>
    <row r="109" spans="1:42" ht="24.75" customHeight="1">
      <c r="A109" s="338" t="s">
        <v>1309</v>
      </c>
      <c r="B109" s="322"/>
      <c r="C109" s="322"/>
      <c r="D109" s="322"/>
      <c r="E109" s="323"/>
      <c r="F109" s="20"/>
      <c r="G109" s="20"/>
      <c r="H109" s="20"/>
      <c r="I109" s="20"/>
      <c r="J109" s="20"/>
      <c r="K109" s="20"/>
      <c r="L109" s="20"/>
      <c r="M109" s="181"/>
      <c r="N109" s="181"/>
      <c r="O109" s="20"/>
      <c r="P109" s="181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</row>
    <row r="110" spans="1:42" ht="24.75" customHeight="1">
      <c r="A110" s="326"/>
      <c r="B110" s="288"/>
      <c r="C110" s="288"/>
      <c r="D110" s="288"/>
      <c r="E110" s="327"/>
      <c r="F110" s="20"/>
      <c r="G110" s="20"/>
      <c r="H110" s="20"/>
      <c r="I110" s="20"/>
      <c r="J110" s="20"/>
      <c r="K110" s="20"/>
      <c r="L110" s="20"/>
      <c r="M110" s="181"/>
      <c r="N110" s="181"/>
      <c r="O110" s="20"/>
      <c r="P110" s="181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</row>
    <row r="111" spans="1:42" ht="24.75" customHeight="1">
      <c r="A111" s="328"/>
      <c r="B111" s="329"/>
      <c r="C111" s="329"/>
      <c r="D111" s="329"/>
      <c r="E111" s="330"/>
      <c r="F111" s="20"/>
      <c r="G111" s="20"/>
      <c r="H111" s="20"/>
      <c r="I111" s="20"/>
      <c r="J111" s="20"/>
      <c r="K111" s="20"/>
      <c r="L111" s="20"/>
      <c r="M111" s="181"/>
      <c r="N111" s="181"/>
      <c r="O111" s="20"/>
      <c r="P111" s="181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</row>
    <row r="112" spans="1:42" ht="15" customHeight="1">
      <c r="A112" s="20"/>
      <c r="B112" s="20"/>
      <c r="C112" s="20"/>
      <c r="D112" s="20"/>
      <c r="E112" s="181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181"/>
      <c r="Q112" s="181"/>
      <c r="R112" s="20"/>
      <c r="S112" s="181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</row>
    <row r="113" spans="1:42" ht="15" customHeight="1">
      <c r="A113" s="20"/>
      <c r="B113" s="20"/>
      <c r="C113" s="20"/>
      <c r="D113" s="20"/>
      <c r="E113" s="20"/>
      <c r="F113" s="20"/>
      <c r="G113" s="181"/>
      <c r="H113" s="20"/>
      <c r="I113" s="181"/>
      <c r="J113" s="181"/>
      <c r="K113" s="20"/>
      <c r="L113" s="20"/>
      <c r="M113" s="181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181"/>
      <c r="AC113" s="181"/>
      <c r="AD113" s="20"/>
      <c r="AE113" s="20"/>
      <c r="AF113" s="181"/>
      <c r="AG113" s="181"/>
      <c r="AH113" s="181"/>
      <c r="AI113" s="181"/>
      <c r="AJ113" s="20"/>
      <c r="AK113" s="20"/>
      <c r="AL113" s="20"/>
      <c r="AM113" s="20"/>
      <c r="AN113" s="181"/>
      <c r="AO113" s="181"/>
      <c r="AP113" s="20"/>
    </row>
    <row r="114" spans="1:42" ht="15" customHeight="1">
      <c r="A114" s="20"/>
      <c r="B114" s="20"/>
      <c r="C114" s="20"/>
      <c r="D114" s="20"/>
      <c r="E114" s="20"/>
      <c r="F114" s="20"/>
      <c r="G114" s="181"/>
      <c r="H114" s="20"/>
      <c r="I114" s="181"/>
      <c r="J114" s="181"/>
      <c r="K114" s="20"/>
      <c r="L114" s="20"/>
      <c r="M114" s="181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181"/>
      <c r="AC114" s="181"/>
      <c r="AD114" s="20"/>
      <c r="AE114" s="20"/>
      <c r="AF114" s="181"/>
      <c r="AG114" s="181"/>
      <c r="AH114" s="181"/>
      <c r="AI114" s="181"/>
      <c r="AJ114" s="20"/>
      <c r="AK114" s="20"/>
      <c r="AL114" s="20"/>
      <c r="AM114" s="20"/>
      <c r="AN114" s="181"/>
      <c r="AO114" s="181"/>
      <c r="AP114" s="20"/>
    </row>
    <row r="115" spans="1:42" ht="15" customHeight="1">
      <c r="A115" s="20"/>
      <c r="B115" s="20"/>
      <c r="C115" s="20"/>
      <c r="D115" s="20"/>
      <c r="E115" s="20"/>
      <c r="F115" s="20"/>
      <c r="G115" s="181"/>
      <c r="H115" s="20"/>
      <c r="I115" s="181"/>
      <c r="J115" s="181"/>
      <c r="K115" s="20"/>
      <c r="L115" s="20"/>
      <c r="M115" s="181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181"/>
      <c r="AC115" s="181"/>
      <c r="AD115" s="20"/>
      <c r="AE115" s="20"/>
      <c r="AF115" s="181"/>
      <c r="AG115" s="181"/>
      <c r="AH115" s="181"/>
      <c r="AI115" s="181"/>
      <c r="AJ115" s="20"/>
      <c r="AK115" s="20"/>
      <c r="AL115" s="20"/>
      <c r="AM115" s="20"/>
      <c r="AN115" s="181"/>
      <c r="AO115" s="181"/>
      <c r="AP115" s="20"/>
    </row>
    <row r="116" spans="1:42" ht="15" customHeight="1">
      <c r="A116" s="20"/>
      <c r="B116" s="20"/>
      <c r="C116" s="20"/>
      <c r="D116" s="20"/>
      <c r="E116" s="20"/>
      <c r="F116" s="20"/>
      <c r="G116" s="181"/>
      <c r="H116" s="20"/>
      <c r="I116" s="181"/>
      <c r="J116" s="181"/>
      <c r="K116" s="20"/>
      <c r="L116" s="20"/>
      <c r="M116" s="181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181"/>
      <c r="AC116" s="181"/>
      <c r="AD116" s="20"/>
      <c r="AE116" s="20"/>
      <c r="AF116" s="181"/>
      <c r="AG116" s="181"/>
      <c r="AH116" s="181"/>
      <c r="AI116" s="181"/>
      <c r="AJ116" s="20"/>
      <c r="AK116" s="20"/>
      <c r="AL116" s="20"/>
      <c r="AM116" s="20"/>
      <c r="AN116" s="181"/>
      <c r="AO116" s="181"/>
      <c r="AP116" s="20"/>
    </row>
    <row r="117" spans="1:42" ht="15.75" customHeight="1">
      <c r="A117" s="20"/>
      <c r="B117" s="20"/>
      <c r="C117" s="20"/>
      <c r="D117" s="181"/>
      <c r="E117" s="20"/>
      <c r="F117" s="20"/>
      <c r="G117" s="20"/>
      <c r="H117" s="20"/>
      <c r="I117" s="20"/>
      <c r="J117" s="20"/>
      <c r="K117" s="20"/>
      <c r="L117" s="20"/>
      <c r="M117" s="181"/>
      <c r="N117" s="181"/>
      <c r="O117" s="20"/>
      <c r="P117" s="181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</row>
    <row r="118" spans="1:42" ht="15.75" customHeight="1">
      <c r="A118" s="20"/>
      <c r="B118" s="20"/>
      <c r="C118" s="20"/>
      <c r="D118" s="181"/>
      <c r="E118" s="20"/>
      <c r="F118" s="20"/>
      <c r="G118" s="20"/>
      <c r="H118" s="20"/>
      <c r="I118" s="20"/>
      <c r="J118" s="20"/>
      <c r="K118" s="20"/>
      <c r="L118" s="20"/>
      <c r="M118" s="181"/>
      <c r="N118" s="181"/>
      <c r="O118" s="20"/>
      <c r="P118" s="181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</row>
    <row r="119" spans="1:42" ht="15.75" customHeight="1">
      <c r="A119" s="20"/>
      <c r="B119" s="20"/>
      <c r="C119" s="20"/>
      <c r="D119" s="181"/>
      <c r="E119" s="20"/>
      <c r="F119" s="20"/>
      <c r="G119" s="20"/>
      <c r="H119" s="20"/>
      <c r="I119" s="20"/>
      <c r="J119" s="20"/>
      <c r="K119" s="20"/>
      <c r="L119" s="20"/>
      <c r="M119" s="181"/>
      <c r="N119" s="181"/>
      <c r="O119" s="20"/>
      <c r="P119" s="181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</row>
    <row r="120" spans="1:42" ht="15.75" customHeight="1">
      <c r="A120" s="20"/>
      <c r="B120" s="20"/>
      <c r="C120" s="20"/>
      <c r="D120" s="181"/>
      <c r="E120" s="20"/>
      <c r="F120" s="20"/>
      <c r="G120" s="20"/>
      <c r="H120" s="20"/>
      <c r="I120" s="20"/>
      <c r="J120" s="20"/>
      <c r="K120" s="20"/>
      <c r="L120" s="20"/>
      <c r="M120" s="181"/>
      <c r="N120" s="181"/>
      <c r="O120" s="20"/>
      <c r="P120" s="181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</row>
    <row r="121" spans="1:42" ht="15.75" customHeight="1">
      <c r="A121" s="20"/>
      <c r="B121" s="20"/>
      <c r="C121" s="20"/>
      <c r="D121" s="181"/>
      <c r="E121" s="20"/>
      <c r="F121" s="20"/>
      <c r="G121" s="20"/>
      <c r="H121" s="20"/>
      <c r="I121" s="20"/>
      <c r="J121" s="20"/>
      <c r="K121" s="20"/>
      <c r="L121" s="20"/>
      <c r="M121" s="181"/>
      <c r="N121" s="181"/>
      <c r="O121" s="20"/>
      <c r="P121" s="181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</row>
    <row r="122" spans="1:42" ht="15.75" customHeight="1">
      <c r="A122" s="20"/>
      <c r="B122" s="20"/>
      <c r="C122" s="20"/>
      <c r="D122" s="181"/>
      <c r="E122" s="20"/>
      <c r="F122" s="20"/>
      <c r="G122" s="20"/>
      <c r="H122" s="20"/>
      <c r="I122" s="20"/>
      <c r="J122" s="20"/>
      <c r="K122" s="20"/>
      <c r="L122" s="20"/>
      <c r="M122" s="181"/>
      <c r="N122" s="181"/>
      <c r="O122" s="20"/>
      <c r="P122" s="181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</row>
    <row r="123" spans="1:42" ht="15.75" customHeight="1">
      <c r="A123" s="20"/>
      <c r="B123" s="20"/>
      <c r="C123" s="20"/>
      <c r="D123" s="181"/>
      <c r="E123" s="20"/>
      <c r="F123" s="20"/>
      <c r="G123" s="20"/>
      <c r="H123" s="20"/>
      <c r="I123" s="20"/>
      <c r="J123" s="20"/>
      <c r="K123" s="20"/>
      <c r="L123" s="20"/>
      <c r="M123" s="181"/>
      <c r="N123" s="181"/>
      <c r="O123" s="20"/>
      <c r="P123" s="181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</row>
    <row r="124" spans="1:42" ht="15.75" customHeight="1">
      <c r="A124" s="20"/>
      <c r="B124" s="20"/>
      <c r="C124" s="20"/>
      <c r="D124" s="181"/>
      <c r="E124" s="20"/>
      <c r="F124" s="20"/>
      <c r="G124" s="20"/>
      <c r="H124" s="20"/>
      <c r="I124" s="20"/>
      <c r="J124" s="20"/>
      <c r="K124" s="20"/>
      <c r="L124" s="20"/>
      <c r="M124" s="181"/>
      <c r="N124" s="181"/>
      <c r="O124" s="20"/>
      <c r="P124" s="181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</row>
    <row r="125" spans="1:42" ht="15.75" customHeight="1">
      <c r="A125" s="20"/>
      <c r="B125" s="20"/>
      <c r="C125" s="20"/>
      <c r="D125" s="181"/>
      <c r="E125" s="20"/>
      <c r="F125" s="20"/>
      <c r="G125" s="20"/>
      <c r="H125" s="20"/>
      <c r="I125" s="20"/>
      <c r="J125" s="20"/>
      <c r="K125" s="20"/>
      <c r="L125" s="20"/>
      <c r="M125" s="181"/>
      <c r="N125" s="181"/>
      <c r="O125" s="20"/>
      <c r="P125" s="181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</row>
    <row r="126" spans="1:42" ht="15.75" customHeight="1">
      <c r="A126" s="20"/>
      <c r="B126" s="20"/>
      <c r="C126" s="20"/>
      <c r="D126" s="181"/>
      <c r="E126" s="20"/>
      <c r="F126" s="20"/>
      <c r="G126" s="20"/>
      <c r="H126" s="20"/>
      <c r="I126" s="20"/>
      <c r="J126" s="20"/>
      <c r="K126" s="20"/>
      <c r="L126" s="20"/>
      <c r="M126" s="181"/>
      <c r="N126" s="181"/>
      <c r="O126" s="20"/>
      <c r="P126" s="181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</row>
    <row r="127" spans="1:42" ht="15.75" customHeight="1">
      <c r="A127" s="20"/>
      <c r="B127" s="20"/>
      <c r="C127" s="20"/>
      <c r="D127" s="181"/>
      <c r="E127" s="20"/>
      <c r="F127" s="20"/>
      <c r="G127" s="20"/>
      <c r="H127" s="20"/>
      <c r="I127" s="20"/>
      <c r="J127" s="20"/>
      <c r="K127" s="20"/>
      <c r="L127" s="20"/>
      <c r="M127" s="181"/>
      <c r="N127" s="181"/>
      <c r="O127" s="20"/>
      <c r="P127" s="181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</row>
    <row r="128" spans="1:42" ht="15.75" customHeight="1">
      <c r="A128" s="20"/>
      <c r="B128" s="20"/>
      <c r="C128" s="20"/>
      <c r="D128" s="181"/>
      <c r="E128" s="20"/>
      <c r="F128" s="20"/>
      <c r="G128" s="20"/>
      <c r="H128" s="20"/>
      <c r="I128" s="20"/>
      <c r="J128" s="20"/>
      <c r="K128" s="20"/>
      <c r="L128" s="20"/>
      <c r="M128" s="181"/>
      <c r="N128" s="181"/>
      <c r="O128" s="20"/>
      <c r="P128" s="181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</row>
    <row r="129" spans="1:42" ht="15.75" customHeight="1">
      <c r="A129" s="20"/>
      <c r="B129" s="20"/>
      <c r="C129" s="20"/>
      <c r="D129" s="181"/>
      <c r="E129" s="20"/>
      <c r="F129" s="20"/>
      <c r="G129" s="20"/>
      <c r="H129" s="20"/>
      <c r="I129" s="20"/>
      <c r="J129" s="20"/>
      <c r="K129" s="20"/>
      <c r="L129" s="20"/>
      <c r="M129" s="181"/>
      <c r="N129" s="181"/>
      <c r="O129" s="20"/>
      <c r="P129" s="181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</row>
    <row r="130" spans="1:42" ht="15.75" customHeight="1">
      <c r="A130" s="20"/>
      <c r="B130" s="20"/>
      <c r="C130" s="20"/>
      <c r="D130" s="181"/>
      <c r="E130" s="20"/>
      <c r="F130" s="20"/>
      <c r="G130" s="20"/>
      <c r="H130" s="20"/>
      <c r="I130" s="20"/>
      <c r="J130" s="20"/>
      <c r="K130" s="20"/>
      <c r="L130" s="20"/>
      <c r="M130" s="181"/>
      <c r="N130" s="181"/>
      <c r="O130" s="20"/>
      <c r="P130" s="181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</row>
    <row r="131" spans="1:42" ht="15.75" customHeight="1">
      <c r="A131" s="20"/>
      <c r="B131" s="20"/>
      <c r="C131" s="20"/>
      <c r="D131" s="181"/>
      <c r="E131" s="20"/>
      <c r="F131" s="20"/>
      <c r="G131" s="20"/>
      <c r="H131" s="20"/>
      <c r="I131" s="20"/>
      <c r="J131" s="20"/>
      <c r="K131" s="20"/>
      <c r="L131" s="20"/>
      <c r="M131" s="181"/>
      <c r="N131" s="181"/>
      <c r="O131" s="20"/>
      <c r="P131" s="181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</row>
    <row r="132" spans="1:42" ht="15.75" customHeight="1">
      <c r="A132" s="20"/>
      <c r="B132" s="20"/>
      <c r="C132" s="20"/>
      <c r="D132" s="181"/>
      <c r="E132" s="20"/>
      <c r="F132" s="20"/>
      <c r="G132" s="20"/>
      <c r="H132" s="20"/>
      <c r="I132" s="20"/>
      <c r="J132" s="20"/>
      <c r="K132" s="20"/>
      <c r="L132" s="20"/>
      <c r="M132" s="181"/>
      <c r="N132" s="181"/>
      <c r="O132" s="20"/>
      <c r="P132" s="181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</row>
    <row r="133" spans="1:42" ht="15.75" customHeight="1">
      <c r="A133" s="20"/>
      <c r="B133" s="20"/>
      <c r="C133" s="20"/>
      <c r="D133" s="181"/>
      <c r="E133" s="20"/>
      <c r="F133" s="20"/>
      <c r="G133" s="20"/>
      <c r="H133" s="20"/>
      <c r="I133" s="20"/>
      <c r="J133" s="20"/>
      <c r="K133" s="20"/>
      <c r="L133" s="20"/>
      <c r="M133" s="181"/>
      <c r="N133" s="181"/>
      <c r="O133" s="20"/>
      <c r="P133" s="181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</row>
    <row r="134" spans="1:42" ht="15.75" customHeight="1">
      <c r="A134" s="20"/>
      <c r="B134" s="20"/>
      <c r="C134" s="20"/>
      <c r="D134" s="181"/>
      <c r="E134" s="20"/>
      <c r="F134" s="20"/>
      <c r="G134" s="20"/>
      <c r="H134" s="20"/>
      <c r="I134" s="20"/>
      <c r="J134" s="20"/>
      <c r="K134" s="20"/>
      <c r="L134" s="20"/>
      <c r="M134" s="181"/>
      <c r="N134" s="181"/>
      <c r="O134" s="20"/>
      <c r="P134" s="181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</row>
    <row r="135" spans="1:42" ht="15.75" customHeight="1">
      <c r="A135" s="20"/>
      <c r="B135" s="20"/>
      <c r="C135" s="20"/>
      <c r="D135" s="181"/>
      <c r="E135" s="20"/>
      <c r="F135" s="20"/>
      <c r="G135" s="20"/>
      <c r="H135" s="20"/>
      <c r="I135" s="20"/>
      <c r="J135" s="20"/>
      <c r="K135" s="20"/>
      <c r="L135" s="20"/>
      <c r="M135" s="181"/>
      <c r="N135" s="181"/>
      <c r="O135" s="20"/>
      <c r="P135" s="181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</row>
    <row r="136" spans="1:42" ht="15.75" customHeight="1">
      <c r="A136" s="20"/>
      <c r="B136" s="20"/>
      <c r="C136" s="20"/>
      <c r="D136" s="181"/>
      <c r="E136" s="20"/>
      <c r="F136" s="20"/>
      <c r="G136" s="20"/>
      <c r="H136" s="20"/>
      <c r="I136" s="20"/>
      <c r="J136" s="20"/>
      <c r="K136" s="20"/>
      <c r="L136" s="20"/>
      <c r="M136" s="181"/>
      <c r="N136" s="181"/>
      <c r="O136" s="20"/>
      <c r="P136" s="181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</row>
    <row r="137" spans="1:42" ht="15.75" customHeight="1">
      <c r="A137" s="20"/>
      <c r="B137" s="20"/>
      <c r="C137" s="20"/>
      <c r="D137" s="181"/>
      <c r="E137" s="20"/>
      <c r="F137" s="20"/>
      <c r="G137" s="20"/>
      <c r="H137" s="20"/>
      <c r="I137" s="20"/>
      <c r="J137" s="20"/>
      <c r="K137" s="20"/>
      <c r="L137" s="20"/>
      <c r="M137" s="181"/>
      <c r="N137" s="181"/>
      <c r="O137" s="20"/>
      <c r="P137" s="181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</row>
    <row r="138" spans="1:42" ht="15.75" customHeight="1">
      <c r="A138" s="20"/>
      <c r="B138" s="20"/>
      <c r="C138" s="20"/>
      <c r="D138" s="181"/>
      <c r="E138" s="20"/>
      <c r="F138" s="20"/>
      <c r="G138" s="20"/>
      <c r="H138" s="20"/>
      <c r="I138" s="20"/>
      <c r="J138" s="20"/>
      <c r="K138" s="20"/>
      <c r="L138" s="20"/>
      <c r="M138" s="181"/>
      <c r="N138" s="181"/>
      <c r="O138" s="20"/>
      <c r="P138" s="181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</row>
    <row r="139" spans="1:42" ht="15.75" customHeight="1">
      <c r="A139" s="20"/>
      <c r="B139" s="20"/>
      <c r="C139" s="20"/>
      <c r="D139" s="181"/>
      <c r="E139" s="20"/>
      <c r="F139" s="20"/>
      <c r="G139" s="20"/>
      <c r="H139" s="20"/>
      <c r="I139" s="20"/>
      <c r="J139" s="20"/>
      <c r="K139" s="20"/>
      <c r="L139" s="20"/>
      <c r="M139" s="181"/>
      <c r="N139" s="181"/>
      <c r="O139" s="20"/>
      <c r="P139" s="181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</row>
    <row r="140" spans="1:42" ht="15.75" customHeight="1">
      <c r="A140" s="20"/>
      <c r="B140" s="20"/>
      <c r="C140" s="20"/>
      <c r="D140" s="181"/>
      <c r="E140" s="20"/>
      <c r="F140" s="20"/>
      <c r="G140" s="20"/>
      <c r="H140" s="20"/>
      <c r="I140" s="20"/>
      <c r="J140" s="20"/>
      <c r="K140" s="20"/>
      <c r="L140" s="20"/>
      <c r="M140" s="181"/>
      <c r="N140" s="181"/>
      <c r="O140" s="20"/>
      <c r="P140" s="181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</row>
    <row r="141" spans="1:42" ht="15.75" customHeight="1">
      <c r="A141" s="20"/>
      <c r="B141" s="20"/>
      <c r="C141" s="20"/>
      <c r="D141" s="181"/>
      <c r="E141" s="20"/>
      <c r="F141" s="20"/>
      <c r="G141" s="20"/>
      <c r="H141" s="20"/>
      <c r="I141" s="20"/>
      <c r="J141" s="20"/>
      <c r="K141" s="20"/>
      <c r="L141" s="20"/>
      <c r="M141" s="181"/>
      <c r="N141" s="181"/>
      <c r="O141" s="20"/>
      <c r="P141" s="181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</row>
    <row r="142" spans="1:42" ht="15.75" customHeight="1">
      <c r="A142" s="20"/>
      <c r="B142" s="20"/>
      <c r="C142" s="20"/>
      <c r="D142" s="181"/>
      <c r="E142" s="20"/>
      <c r="F142" s="20"/>
      <c r="G142" s="20"/>
      <c r="H142" s="20"/>
      <c r="I142" s="20"/>
      <c r="J142" s="20"/>
      <c r="K142" s="20"/>
      <c r="L142" s="20"/>
      <c r="M142" s="181"/>
      <c r="N142" s="181"/>
      <c r="O142" s="20"/>
      <c r="P142" s="181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</row>
    <row r="143" spans="1:42" ht="15.75" customHeight="1">
      <c r="A143" s="20"/>
      <c r="B143" s="20"/>
      <c r="C143" s="20"/>
      <c r="D143" s="181"/>
      <c r="E143" s="20"/>
      <c r="F143" s="20"/>
      <c r="G143" s="20"/>
      <c r="H143" s="20"/>
      <c r="I143" s="20"/>
      <c r="J143" s="20"/>
      <c r="K143" s="20"/>
      <c r="L143" s="20"/>
      <c r="M143" s="181"/>
      <c r="N143" s="181"/>
      <c r="O143" s="20"/>
      <c r="P143" s="181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</row>
    <row r="144" spans="1:42" ht="15.75" customHeight="1">
      <c r="A144" s="20"/>
      <c r="B144" s="20"/>
      <c r="C144" s="20"/>
      <c r="D144" s="181"/>
      <c r="E144" s="20"/>
      <c r="F144" s="20"/>
      <c r="G144" s="20"/>
      <c r="H144" s="20"/>
      <c r="I144" s="20"/>
      <c r="J144" s="20"/>
      <c r="K144" s="20"/>
      <c r="L144" s="20"/>
      <c r="M144" s="181"/>
      <c r="N144" s="181"/>
      <c r="O144" s="20"/>
      <c r="P144" s="181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</row>
    <row r="145" spans="1:42" ht="15.75" customHeight="1">
      <c r="A145" s="20"/>
      <c r="B145" s="20"/>
      <c r="C145" s="20"/>
      <c r="D145" s="181"/>
      <c r="E145" s="20"/>
      <c r="F145" s="20"/>
      <c r="G145" s="20"/>
      <c r="H145" s="20"/>
      <c r="I145" s="20"/>
      <c r="J145" s="20"/>
      <c r="K145" s="20"/>
      <c r="L145" s="20"/>
      <c r="M145" s="181"/>
      <c r="N145" s="181"/>
      <c r="O145" s="20"/>
      <c r="P145" s="181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</row>
    <row r="146" spans="1:42" ht="15.75" customHeight="1">
      <c r="A146" s="20"/>
      <c r="B146" s="20"/>
      <c r="C146" s="20"/>
      <c r="D146" s="181"/>
      <c r="E146" s="20"/>
      <c r="F146" s="20"/>
      <c r="G146" s="20"/>
      <c r="H146" s="20"/>
      <c r="I146" s="20"/>
      <c r="J146" s="20"/>
      <c r="K146" s="20"/>
      <c r="L146" s="20"/>
      <c r="M146" s="181"/>
      <c r="N146" s="181"/>
      <c r="O146" s="20"/>
      <c r="P146" s="181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</row>
    <row r="147" spans="1:42" ht="15.75" customHeight="1">
      <c r="A147" s="20"/>
      <c r="B147" s="20"/>
      <c r="C147" s="20"/>
      <c r="D147" s="181"/>
      <c r="E147" s="20"/>
      <c r="F147" s="20"/>
      <c r="G147" s="20"/>
      <c r="H147" s="20"/>
      <c r="I147" s="20"/>
      <c r="J147" s="20"/>
      <c r="K147" s="20"/>
      <c r="L147" s="20"/>
      <c r="M147" s="181"/>
      <c r="N147" s="181"/>
      <c r="O147" s="20"/>
      <c r="P147" s="181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</row>
    <row r="148" spans="1:42" ht="15.75" customHeight="1">
      <c r="A148" s="20"/>
      <c r="B148" s="20"/>
      <c r="C148" s="20"/>
      <c r="D148" s="181"/>
      <c r="E148" s="20"/>
      <c r="F148" s="20"/>
      <c r="G148" s="20"/>
      <c r="H148" s="20"/>
      <c r="I148" s="20"/>
      <c r="J148" s="20"/>
      <c r="K148" s="20"/>
      <c r="L148" s="20"/>
      <c r="M148" s="181"/>
      <c r="N148" s="181"/>
      <c r="O148" s="20"/>
      <c r="P148" s="181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</row>
    <row r="149" spans="1:42" ht="15.75" customHeight="1">
      <c r="A149" s="20"/>
      <c r="B149" s="20"/>
      <c r="C149" s="20"/>
      <c r="D149" s="181"/>
      <c r="E149" s="20"/>
      <c r="F149" s="20"/>
      <c r="G149" s="20"/>
      <c r="H149" s="20"/>
      <c r="I149" s="20"/>
      <c r="J149" s="20"/>
      <c r="K149" s="20"/>
      <c r="L149" s="20"/>
      <c r="M149" s="181"/>
      <c r="N149" s="181"/>
      <c r="O149" s="20"/>
      <c r="P149" s="181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</row>
    <row r="150" spans="1:42" ht="15.75" customHeight="1">
      <c r="A150" s="20"/>
      <c r="B150" s="20"/>
      <c r="C150" s="20"/>
      <c r="D150" s="181"/>
      <c r="E150" s="20"/>
      <c r="F150" s="20"/>
      <c r="G150" s="20"/>
      <c r="H150" s="20"/>
      <c r="I150" s="20"/>
      <c r="J150" s="20"/>
      <c r="K150" s="20"/>
      <c r="L150" s="20"/>
      <c r="M150" s="181"/>
      <c r="N150" s="181"/>
      <c r="O150" s="20"/>
      <c r="P150" s="181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</row>
    <row r="151" spans="1:42" ht="15.75" customHeight="1">
      <c r="A151" s="20"/>
      <c r="B151" s="20"/>
      <c r="C151" s="20"/>
      <c r="D151" s="181"/>
      <c r="E151" s="20"/>
      <c r="F151" s="20"/>
      <c r="G151" s="20"/>
      <c r="H151" s="20"/>
      <c r="I151" s="20"/>
      <c r="J151" s="20"/>
      <c r="K151" s="20"/>
      <c r="L151" s="20"/>
      <c r="M151" s="181"/>
      <c r="N151" s="181"/>
      <c r="O151" s="20"/>
      <c r="P151" s="181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</row>
    <row r="152" spans="1:42" ht="15.75" customHeight="1">
      <c r="A152" s="20"/>
      <c r="B152" s="20"/>
      <c r="C152" s="20"/>
      <c r="D152" s="181"/>
      <c r="E152" s="20"/>
      <c r="F152" s="20"/>
      <c r="G152" s="20"/>
      <c r="H152" s="20"/>
      <c r="I152" s="20"/>
      <c r="J152" s="20"/>
      <c r="K152" s="20"/>
      <c r="L152" s="20"/>
      <c r="M152" s="181"/>
      <c r="N152" s="181"/>
      <c r="O152" s="20"/>
      <c r="P152" s="181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</row>
    <row r="153" spans="1:42" ht="15.75" customHeight="1">
      <c r="A153" s="20"/>
      <c r="B153" s="20"/>
      <c r="C153" s="20"/>
      <c r="D153" s="181"/>
      <c r="E153" s="20"/>
      <c r="F153" s="20"/>
      <c r="G153" s="20"/>
      <c r="H153" s="20"/>
      <c r="I153" s="20"/>
      <c r="J153" s="20"/>
      <c r="K153" s="20"/>
      <c r="L153" s="20"/>
      <c r="M153" s="181"/>
      <c r="N153" s="181"/>
      <c r="O153" s="20"/>
      <c r="P153" s="181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</row>
    <row r="154" spans="1:42" ht="15.75" customHeight="1">
      <c r="A154" s="20"/>
      <c r="B154" s="20"/>
      <c r="C154" s="20"/>
      <c r="D154" s="181"/>
      <c r="E154" s="20"/>
      <c r="F154" s="20"/>
      <c r="G154" s="20"/>
      <c r="H154" s="20"/>
      <c r="I154" s="20"/>
      <c r="J154" s="20"/>
      <c r="K154" s="20"/>
      <c r="L154" s="20"/>
      <c r="M154" s="181"/>
      <c r="N154" s="181"/>
      <c r="O154" s="20"/>
      <c r="P154" s="181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</row>
    <row r="155" spans="1:42" ht="15.75" customHeight="1">
      <c r="A155" s="20"/>
      <c r="B155" s="20"/>
      <c r="C155" s="20"/>
      <c r="D155" s="181"/>
      <c r="E155" s="20"/>
      <c r="F155" s="20"/>
      <c r="G155" s="20"/>
      <c r="H155" s="20"/>
      <c r="I155" s="20"/>
      <c r="J155" s="20"/>
      <c r="K155" s="20"/>
      <c r="L155" s="20"/>
      <c r="M155" s="181"/>
      <c r="N155" s="181"/>
      <c r="O155" s="20"/>
      <c r="P155" s="181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</row>
    <row r="156" spans="1:42" ht="15.75" customHeight="1">
      <c r="A156" s="20"/>
      <c r="B156" s="20"/>
      <c r="C156" s="20"/>
      <c r="D156" s="181"/>
      <c r="E156" s="20"/>
      <c r="F156" s="20"/>
      <c r="G156" s="20"/>
      <c r="H156" s="20"/>
      <c r="I156" s="20"/>
      <c r="J156" s="20"/>
      <c r="K156" s="20"/>
      <c r="L156" s="20"/>
      <c r="M156" s="181"/>
      <c r="N156" s="181"/>
      <c r="O156" s="20"/>
      <c r="P156" s="181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 ht="15.75" customHeight="1">
      <c r="A157" s="20"/>
      <c r="B157" s="20"/>
      <c r="C157" s="20"/>
      <c r="D157" s="181"/>
      <c r="E157" s="20"/>
      <c r="F157" s="20"/>
      <c r="G157" s="20"/>
      <c r="H157" s="20"/>
      <c r="I157" s="20"/>
      <c r="J157" s="20"/>
      <c r="K157" s="20"/>
      <c r="L157" s="20"/>
      <c r="M157" s="181"/>
      <c r="N157" s="181"/>
      <c r="O157" s="20"/>
      <c r="P157" s="181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  <row r="158" spans="1:42" ht="15.75" customHeight="1">
      <c r="A158" s="20"/>
      <c r="B158" s="20"/>
      <c r="C158" s="20"/>
      <c r="D158" s="181"/>
      <c r="E158" s="20"/>
      <c r="F158" s="20"/>
      <c r="G158" s="20"/>
      <c r="H158" s="20"/>
      <c r="I158" s="20"/>
      <c r="J158" s="20"/>
      <c r="K158" s="20"/>
      <c r="L158" s="20"/>
      <c r="M158" s="181"/>
      <c r="N158" s="181"/>
      <c r="O158" s="20"/>
      <c r="P158" s="181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</row>
    <row r="159" spans="1:42" ht="15.75" customHeight="1">
      <c r="A159" s="20"/>
      <c r="B159" s="20"/>
      <c r="C159" s="20"/>
      <c r="D159" s="181"/>
      <c r="E159" s="20"/>
      <c r="F159" s="20"/>
      <c r="G159" s="20"/>
      <c r="H159" s="20"/>
      <c r="I159" s="20"/>
      <c r="J159" s="20"/>
      <c r="K159" s="20"/>
      <c r="L159" s="20"/>
      <c r="M159" s="181"/>
      <c r="N159" s="181"/>
      <c r="O159" s="20"/>
      <c r="P159" s="181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</row>
    <row r="160" spans="1:42" ht="15.75" customHeight="1">
      <c r="A160" s="20"/>
      <c r="B160" s="20"/>
      <c r="C160" s="20"/>
      <c r="D160" s="181"/>
      <c r="E160" s="20"/>
      <c r="F160" s="20"/>
      <c r="G160" s="20"/>
      <c r="H160" s="20"/>
      <c r="I160" s="20"/>
      <c r="J160" s="20"/>
      <c r="K160" s="20"/>
      <c r="L160" s="20"/>
      <c r="M160" s="181"/>
      <c r="N160" s="181"/>
      <c r="O160" s="20"/>
      <c r="P160" s="181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</row>
    <row r="161" spans="1:42" ht="15.75" customHeight="1">
      <c r="A161" s="20"/>
      <c r="B161" s="20"/>
      <c r="C161" s="20"/>
      <c r="D161" s="181"/>
      <c r="E161" s="20"/>
      <c r="F161" s="20"/>
      <c r="G161" s="20"/>
      <c r="H161" s="20"/>
      <c r="I161" s="20"/>
      <c r="J161" s="20"/>
      <c r="K161" s="20"/>
      <c r="L161" s="20"/>
      <c r="M161" s="181"/>
      <c r="N161" s="181"/>
      <c r="O161" s="20"/>
      <c r="P161" s="181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</row>
    <row r="162" spans="1:42" ht="15.75" customHeight="1">
      <c r="A162" s="20"/>
      <c r="B162" s="20"/>
      <c r="C162" s="20"/>
      <c r="D162" s="181"/>
      <c r="E162" s="20"/>
      <c r="F162" s="20"/>
      <c r="G162" s="20"/>
      <c r="H162" s="20"/>
      <c r="I162" s="20"/>
      <c r="J162" s="20"/>
      <c r="K162" s="20"/>
      <c r="L162" s="20"/>
      <c r="M162" s="181"/>
      <c r="N162" s="181"/>
      <c r="O162" s="20"/>
      <c r="P162" s="181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</row>
    <row r="163" spans="1:42" ht="15.75" customHeight="1">
      <c r="A163" s="20"/>
      <c r="B163" s="20"/>
      <c r="C163" s="20"/>
      <c r="D163" s="181"/>
      <c r="E163" s="20"/>
      <c r="F163" s="20"/>
      <c r="G163" s="20"/>
      <c r="H163" s="20"/>
      <c r="I163" s="20"/>
      <c r="J163" s="20"/>
      <c r="K163" s="20"/>
      <c r="L163" s="20"/>
      <c r="M163" s="181"/>
      <c r="N163" s="181"/>
      <c r="O163" s="20"/>
      <c r="P163" s="181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</row>
    <row r="164" spans="1:42" ht="15.75" customHeight="1">
      <c r="A164" s="20"/>
      <c r="B164" s="20"/>
      <c r="C164" s="20"/>
      <c r="D164" s="181"/>
      <c r="E164" s="20"/>
      <c r="F164" s="20"/>
      <c r="G164" s="20"/>
      <c r="H164" s="20"/>
      <c r="I164" s="20"/>
      <c r="J164" s="20"/>
      <c r="K164" s="20"/>
      <c r="L164" s="20"/>
      <c r="M164" s="181"/>
      <c r="N164" s="181"/>
      <c r="O164" s="20"/>
      <c r="P164" s="181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</row>
    <row r="165" spans="1:42" ht="15.75" customHeight="1">
      <c r="A165" s="20"/>
      <c r="B165" s="20"/>
      <c r="C165" s="20"/>
      <c r="D165" s="181"/>
      <c r="E165" s="20"/>
      <c r="F165" s="20"/>
      <c r="G165" s="20"/>
      <c r="H165" s="20"/>
      <c r="I165" s="20"/>
      <c r="J165" s="20"/>
      <c r="K165" s="20"/>
      <c r="L165" s="20"/>
      <c r="M165" s="181"/>
      <c r="N165" s="181"/>
      <c r="O165" s="20"/>
      <c r="P165" s="181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</row>
    <row r="166" spans="1:42" ht="15.75" customHeight="1">
      <c r="A166" s="20"/>
      <c r="B166" s="20"/>
      <c r="C166" s="20"/>
      <c r="D166" s="181"/>
      <c r="E166" s="20"/>
      <c r="F166" s="20"/>
      <c r="G166" s="20"/>
      <c r="H166" s="20"/>
      <c r="I166" s="20"/>
      <c r="J166" s="20"/>
      <c r="K166" s="20"/>
      <c r="L166" s="20"/>
      <c r="M166" s="181"/>
      <c r="N166" s="181"/>
      <c r="O166" s="20"/>
      <c r="P166" s="181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</row>
    <row r="167" spans="1:42" ht="15.75" customHeight="1">
      <c r="A167" s="20"/>
      <c r="B167" s="20"/>
      <c r="C167" s="20"/>
      <c r="D167" s="181"/>
      <c r="E167" s="20"/>
      <c r="F167" s="20"/>
      <c r="G167" s="20"/>
      <c r="H167" s="20"/>
      <c r="I167" s="20"/>
      <c r="J167" s="20"/>
      <c r="K167" s="20"/>
      <c r="L167" s="20"/>
      <c r="M167" s="181"/>
      <c r="N167" s="181"/>
      <c r="O167" s="20"/>
      <c r="P167" s="181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</row>
    <row r="168" spans="1:42" ht="15.75" customHeight="1">
      <c r="A168" s="20"/>
      <c r="B168" s="20"/>
      <c r="C168" s="20"/>
      <c r="D168" s="181"/>
      <c r="E168" s="20"/>
      <c r="F168" s="20"/>
      <c r="G168" s="20"/>
      <c r="H168" s="20"/>
      <c r="I168" s="20"/>
      <c r="J168" s="20"/>
      <c r="K168" s="20"/>
      <c r="L168" s="20"/>
      <c r="M168" s="181"/>
      <c r="N168" s="181"/>
      <c r="O168" s="20"/>
      <c r="P168" s="181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</row>
    <row r="169" spans="1:42" ht="15.75" customHeight="1">
      <c r="A169" s="20"/>
      <c r="B169" s="20"/>
      <c r="C169" s="20"/>
      <c r="D169" s="181"/>
      <c r="E169" s="20"/>
      <c r="F169" s="20"/>
      <c r="G169" s="20"/>
      <c r="H169" s="20"/>
      <c r="I169" s="20"/>
      <c r="J169" s="20"/>
      <c r="K169" s="20"/>
      <c r="L169" s="20"/>
      <c r="M169" s="181"/>
      <c r="N169" s="181"/>
      <c r="O169" s="20"/>
      <c r="P169" s="181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</row>
    <row r="170" spans="1:42" ht="15.75" customHeight="1">
      <c r="A170" s="20"/>
      <c r="B170" s="20"/>
      <c r="C170" s="20"/>
      <c r="D170" s="181"/>
      <c r="E170" s="20"/>
      <c r="F170" s="20"/>
      <c r="G170" s="20"/>
      <c r="H170" s="20"/>
      <c r="I170" s="20"/>
      <c r="J170" s="20"/>
      <c r="K170" s="20"/>
      <c r="L170" s="20"/>
      <c r="M170" s="181"/>
      <c r="N170" s="181"/>
      <c r="O170" s="20"/>
      <c r="P170" s="181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</row>
    <row r="171" spans="1:42" ht="15.75" customHeight="1">
      <c r="A171" s="20"/>
      <c r="B171" s="20"/>
      <c r="C171" s="20"/>
      <c r="D171" s="181"/>
      <c r="E171" s="20"/>
      <c r="F171" s="20"/>
      <c r="G171" s="20"/>
      <c r="H171" s="20"/>
      <c r="I171" s="20"/>
      <c r="J171" s="20"/>
      <c r="K171" s="20"/>
      <c r="L171" s="20"/>
      <c r="M171" s="181"/>
      <c r="N171" s="181"/>
      <c r="O171" s="20"/>
      <c r="P171" s="181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</row>
    <row r="172" spans="1:42" ht="15.75" customHeight="1">
      <c r="A172" s="20"/>
      <c r="B172" s="20"/>
      <c r="C172" s="20"/>
      <c r="D172" s="181"/>
      <c r="E172" s="20"/>
      <c r="F172" s="20"/>
      <c r="G172" s="20"/>
      <c r="H172" s="20"/>
      <c r="I172" s="20"/>
      <c r="J172" s="20"/>
      <c r="K172" s="20"/>
      <c r="L172" s="20"/>
      <c r="M172" s="181"/>
      <c r="N172" s="181"/>
      <c r="O172" s="20"/>
      <c r="P172" s="181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</row>
    <row r="173" spans="1:42" ht="15.75" customHeight="1">
      <c r="A173" s="20"/>
      <c r="B173" s="20"/>
      <c r="C173" s="20"/>
      <c r="D173" s="181"/>
      <c r="E173" s="20"/>
      <c r="F173" s="20"/>
      <c r="G173" s="20"/>
      <c r="H173" s="20"/>
      <c r="I173" s="20"/>
      <c r="J173" s="20"/>
      <c r="K173" s="20"/>
      <c r="L173" s="20"/>
      <c r="M173" s="181"/>
      <c r="N173" s="181"/>
      <c r="O173" s="20"/>
      <c r="P173" s="181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</row>
    <row r="174" spans="1:42" ht="15.75" customHeight="1">
      <c r="A174" s="20"/>
      <c r="B174" s="20"/>
      <c r="C174" s="20"/>
      <c r="D174" s="181"/>
      <c r="E174" s="20"/>
      <c r="F174" s="20"/>
      <c r="G174" s="20"/>
      <c r="H174" s="20"/>
      <c r="I174" s="20"/>
      <c r="J174" s="20"/>
      <c r="K174" s="20"/>
      <c r="L174" s="20"/>
      <c r="M174" s="181"/>
      <c r="N174" s="181"/>
      <c r="O174" s="20"/>
      <c r="P174" s="181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</row>
    <row r="175" spans="1:42" ht="15.75" customHeight="1">
      <c r="A175" s="20"/>
      <c r="B175" s="20"/>
      <c r="C175" s="20"/>
      <c r="D175" s="181"/>
      <c r="E175" s="20"/>
      <c r="F175" s="20"/>
      <c r="G175" s="20"/>
      <c r="H175" s="20"/>
      <c r="I175" s="20"/>
      <c r="J175" s="20"/>
      <c r="K175" s="20"/>
      <c r="L175" s="20"/>
      <c r="M175" s="181"/>
      <c r="N175" s="181"/>
      <c r="O175" s="20"/>
      <c r="P175" s="181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</row>
    <row r="176" spans="1:42" ht="15.75" customHeight="1">
      <c r="A176" s="20"/>
      <c r="B176" s="20"/>
      <c r="C176" s="20"/>
      <c r="D176" s="181"/>
      <c r="E176" s="20"/>
      <c r="F176" s="20"/>
      <c r="G176" s="20"/>
      <c r="H176" s="20"/>
      <c r="I176" s="20"/>
      <c r="J176" s="20"/>
      <c r="K176" s="20"/>
      <c r="L176" s="20"/>
      <c r="M176" s="181"/>
      <c r="N176" s="181"/>
      <c r="O176" s="20"/>
      <c r="P176" s="181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</row>
    <row r="177" spans="1:42" ht="15.75" customHeight="1">
      <c r="A177" s="20"/>
      <c r="B177" s="20"/>
      <c r="C177" s="20"/>
      <c r="D177" s="181"/>
      <c r="E177" s="20"/>
      <c r="F177" s="20"/>
      <c r="G177" s="20"/>
      <c r="H177" s="20"/>
      <c r="I177" s="20"/>
      <c r="J177" s="20"/>
      <c r="K177" s="20"/>
      <c r="L177" s="20"/>
      <c r="M177" s="181"/>
      <c r="N177" s="181"/>
      <c r="O177" s="20"/>
      <c r="P177" s="181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</row>
    <row r="178" spans="1:42" ht="15.75" customHeight="1">
      <c r="A178" s="20"/>
      <c r="B178" s="20"/>
      <c r="C178" s="20"/>
      <c r="D178" s="181"/>
      <c r="E178" s="20"/>
      <c r="F178" s="20"/>
      <c r="G178" s="20"/>
      <c r="H178" s="20"/>
      <c r="I178" s="20"/>
      <c r="J178" s="20"/>
      <c r="K178" s="20"/>
      <c r="L178" s="20"/>
      <c r="M178" s="181"/>
      <c r="N178" s="181"/>
      <c r="O178" s="20"/>
      <c r="P178" s="181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</row>
    <row r="179" spans="1:42" ht="15.75" customHeight="1">
      <c r="A179" s="20"/>
      <c r="B179" s="20"/>
      <c r="C179" s="20"/>
      <c r="D179" s="181"/>
      <c r="E179" s="20"/>
      <c r="F179" s="20"/>
      <c r="G179" s="20"/>
      <c r="H179" s="20"/>
      <c r="I179" s="20"/>
      <c r="J179" s="20"/>
      <c r="K179" s="20"/>
      <c r="L179" s="20"/>
      <c r="M179" s="181"/>
      <c r="N179" s="181"/>
      <c r="O179" s="20"/>
      <c r="P179" s="181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</row>
    <row r="180" spans="1:42" ht="15.75" customHeight="1">
      <c r="A180" s="20"/>
      <c r="B180" s="20"/>
      <c r="C180" s="20"/>
      <c r="D180" s="181"/>
      <c r="E180" s="20"/>
      <c r="F180" s="20"/>
      <c r="G180" s="20"/>
      <c r="H180" s="20"/>
      <c r="I180" s="20"/>
      <c r="J180" s="20"/>
      <c r="K180" s="20"/>
      <c r="L180" s="20"/>
      <c r="M180" s="181"/>
      <c r="N180" s="181"/>
      <c r="O180" s="20"/>
      <c r="P180" s="181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</row>
    <row r="181" spans="1:42" ht="15.75" customHeight="1">
      <c r="A181" s="20"/>
      <c r="B181" s="20"/>
      <c r="C181" s="20"/>
      <c r="D181" s="181"/>
      <c r="E181" s="20"/>
      <c r="F181" s="20"/>
      <c r="G181" s="20"/>
      <c r="H181" s="20"/>
      <c r="I181" s="20"/>
      <c r="J181" s="20"/>
      <c r="K181" s="20"/>
      <c r="L181" s="20"/>
      <c r="M181" s="181"/>
      <c r="N181" s="181"/>
      <c r="O181" s="20"/>
      <c r="P181" s="181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</row>
    <row r="182" spans="1:42" ht="15.75" customHeight="1">
      <c r="A182" s="20"/>
      <c r="B182" s="20"/>
      <c r="C182" s="20"/>
      <c r="D182" s="181"/>
      <c r="E182" s="20"/>
      <c r="F182" s="20"/>
      <c r="G182" s="20"/>
      <c r="H182" s="20"/>
      <c r="I182" s="20"/>
      <c r="J182" s="20"/>
      <c r="K182" s="20"/>
      <c r="L182" s="20"/>
      <c r="M182" s="181"/>
      <c r="N182" s="181"/>
      <c r="O182" s="20"/>
      <c r="P182" s="181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</row>
    <row r="183" spans="1:42" ht="15.75" customHeight="1">
      <c r="A183" s="20"/>
      <c r="B183" s="20"/>
      <c r="C183" s="20"/>
      <c r="D183" s="181"/>
      <c r="E183" s="20"/>
      <c r="F183" s="20"/>
      <c r="G183" s="20"/>
      <c r="H183" s="20"/>
      <c r="I183" s="20"/>
      <c r="J183" s="20"/>
      <c r="K183" s="20"/>
      <c r="L183" s="20"/>
      <c r="M183" s="181"/>
      <c r="N183" s="181"/>
      <c r="O183" s="20"/>
      <c r="P183" s="181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</row>
    <row r="184" spans="1:42" ht="15.75" customHeight="1">
      <c r="A184" s="20"/>
      <c r="B184" s="20"/>
      <c r="C184" s="20"/>
      <c r="D184" s="181"/>
      <c r="E184" s="20"/>
      <c r="F184" s="20"/>
      <c r="G184" s="20"/>
      <c r="H184" s="20"/>
      <c r="I184" s="20"/>
      <c r="J184" s="20"/>
      <c r="K184" s="20"/>
      <c r="L184" s="20"/>
      <c r="M184" s="181"/>
      <c r="N184" s="181"/>
      <c r="O184" s="20"/>
      <c r="P184" s="181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</row>
    <row r="185" spans="1:42" ht="15.75" customHeight="1">
      <c r="A185" s="20"/>
      <c r="B185" s="20"/>
      <c r="C185" s="20"/>
      <c r="D185" s="181"/>
      <c r="E185" s="20"/>
      <c r="F185" s="20"/>
      <c r="G185" s="20"/>
      <c r="H185" s="20"/>
      <c r="I185" s="20"/>
      <c r="J185" s="20"/>
      <c r="K185" s="20"/>
      <c r="L185" s="20"/>
      <c r="M185" s="181"/>
      <c r="N185" s="181"/>
      <c r="O185" s="20"/>
      <c r="P185" s="181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</row>
    <row r="186" spans="1:42" ht="15.75" customHeight="1">
      <c r="A186" s="20"/>
      <c r="B186" s="20"/>
      <c r="C186" s="20"/>
      <c r="D186" s="181"/>
      <c r="E186" s="20"/>
      <c r="F186" s="20"/>
      <c r="G186" s="20"/>
      <c r="H186" s="20"/>
      <c r="I186" s="20"/>
      <c r="J186" s="20"/>
      <c r="K186" s="20"/>
      <c r="L186" s="20"/>
      <c r="M186" s="181"/>
      <c r="N186" s="181"/>
      <c r="O186" s="20"/>
      <c r="P186" s="181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</row>
    <row r="187" spans="1:42" ht="15.75" customHeight="1">
      <c r="A187" s="20"/>
      <c r="B187" s="20"/>
      <c r="C187" s="20"/>
      <c r="D187" s="181"/>
      <c r="E187" s="20"/>
      <c r="F187" s="20"/>
      <c r="G187" s="20"/>
      <c r="H187" s="20"/>
      <c r="I187" s="20"/>
      <c r="J187" s="20"/>
      <c r="K187" s="20"/>
      <c r="L187" s="20"/>
      <c r="M187" s="181"/>
      <c r="N187" s="181"/>
      <c r="O187" s="20"/>
      <c r="P187" s="181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</row>
    <row r="188" spans="1:42" ht="15.75" customHeight="1">
      <c r="A188" s="20"/>
      <c r="B188" s="20"/>
      <c r="C188" s="20"/>
      <c r="D188" s="181"/>
      <c r="E188" s="20"/>
      <c r="F188" s="20"/>
      <c r="G188" s="20"/>
      <c r="H188" s="20"/>
      <c r="I188" s="20"/>
      <c r="J188" s="20"/>
      <c r="K188" s="20"/>
      <c r="L188" s="20"/>
      <c r="M188" s="181"/>
      <c r="N188" s="181"/>
      <c r="O188" s="20"/>
      <c r="P188" s="181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</row>
    <row r="189" spans="1:42" ht="15.75" customHeight="1">
      <c r="A189" s="20"/>
      <c r="B189" s="20"/>
      <c r="C189" s="20"/>
      <c r="D189" s="181"/>
      <c r="E189" s="20"/>
      <c r="F189" s="20"/>
      <c r="G189" s="20"/>
      <c r="H189" s="20"/>
      <c r="I189" s="20"/>
      <c r="J189" s="20"/>
      <c r="K189" s="20"/>
      <c r="L189" s="20"/>
      <c r="M189" s="181"/>
      <c r="N189" s="181"/>
      <c r="O189" s="20"/>
      <c r="P189" s="181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</row>
    <row r="190" spans="1:42" ht="15.75" customHeight="1">
      <c r="A190" s="20"/>
      <c r="B190" s="20"/>
      <c r="C190" s="20"/>
      <c r="D190" s="181"/>
      <c r="E190" s="20"/>
      <c r="F190" s="20"/>
      <c r="G190" s="20"/>
      <c r="H190" s="20"/>
      <c r="I190" s="20"/>
      <c r="J190" s="20"/>
      <c r="K190" s="20"/>
      <c r="L190" s="20"/>
      <c r="M190" s="181"/>
      <c r="N190" s="181"/>
      <c r="O190" s="20"/>
      <c r="P190" s="181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</row>
    <row r="191" spans="1:42" ht="15.75" customHeight="1">
      <c r="A191" s="20"/>
      <c r="B191" s="20"/>
      <c r="C191" s="20"/>
      <c r="D191" s="181"/>
      <c r="E191" s="20"/>
      <c r="F191" s="20"/>
      <c r="G191" s="20"/>
      <c r="H191" s="20"/>
      <c r="I191" s="20"/>
      <c r="J191" s="20"/>
      <c r="K191" s="20"/>
      <c r="L191" s="20"/>
      <c r="M191" s="181"/>
      <c r="N191" s="181"/>
      <c r="O191" s="20"/>
      <c r="P191" s="181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</row>
    <row r="192" spans="1:42" ht="15.75" customHeight="1">
      <c r="A192" s="20"/>
      <c r="B192" s="20"/>
      <c r="C192" s="20"/>
      <c r="D192" s="181"/>
      <c r="E192" s="20"/>
      <c r="F192" s="20"/>
      <c r="G192" s="20"/>
      <c r="H192" s="20"/>
      <c r="I192" s="20"/>
      <c r="J192" s="20"/>
      <c r="K192" s="20"/>
      <c r="L192" s="20"/>
      <c r="M192" s="181"/>
      <c r="N192" s="181"/>
      <c r="O192" s="20"/>
      <c r="P192" s="181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</row>
    <row r="193" spans="1:42" ht="15.75" customHeight="1">
      <c r="A193" s="20"/>
      <c r="B193" s="20"/>
      <c r="C193" s="20"/>
      <c r="D193" s="181"/>
      <c r="E193" s="20"/>
      <c r="F193" s="20"/>
      <c r="G193" s="20"/>
      <c r="H193" s="20"/>
      <c r="I193" s="20"/>
      <c r="J193" s="20"/>
      <c r="K193" s="20"/>
      <c r="L193" s="20"/>
      <c r="M193" s="181"/>
      <c r="N193" s="181"/>
      <c r="O193" s="20"/>
      <c r="P193" s="181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</row>
    <row r="194" spans="1:42" ht="15.75" customHeight="1">
      <c r="A194" s="20"/>
      <c r="B194" s="20"/>
      <c r="C194" s="20"/>
      <c r="D194" s="181"/>
      <c r="E194" s="20"/>
      <c r="F194" s="20"/>
      <c r="G194" s="20"/>
      <c r="H194" s="20"/>
      <c r="I194" s="20"/>
      <c r="J194" s="20"/>
      <c r="K194" s="20"/>
      <c r="L194" s="20"/>
      <c r="M194" s="181"/>
      <c r="N194" s="181"/>
      <c r="O194" s="20"/>
      <c r="P194" s="181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</row>
    <row r="195" spans="1:42" ht="15.75" customHeight="1">
      <c r="A195" s="20"/>
      <c r="B195" s="20"/>
      <c r="C195" s="20"/>
      <c r="D195" s="181"/>
      <c r="E195" s="20"/>
      <c r="F195" s="20"/>
      <c r="G195" s="20"/>
      <c r="H195" s="20"/>
      <c r="I195" s="20"/>
      <c r="J195" s="20"/>
      <c r="K195" s="20"/>
      <c r="L195" s="20"/>
      <c r="M195" s="181"/>
      <c r="N195" s="181"/>
      <c r="O195" s="20"/>
      <c r="P195" s="181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</row>
    <row r="196" spans="1:42" ht="15.75" customHeight="1">
      <c r="A196" s="20"/>
      <c r="B196" s="20"/>
      <c r="C196" s="20"/>
      <c r="D196" s="181"/>
      <c r="E196" s="20"/>
      <c r="F196" s="20"/>
      <c r="G196" s="20"/>
      <c r="H196" s="20"/>
      <c r="I196" s="20"/>
      <c r="J196" s="20"/>
      <c r="K196" s="20"/>
      <c r="L196" s="20"/>
      <c r="M196" s="181"/>
      <c r="N196" s="181"/>
      <c r="O196" s="20"/>
      <c r="P196" s="181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</row>
    <row r="197" spans="1:42" ht="15.75" customHeight="1">
      <c r="A197" s="20"/>
      <c r="B197" s="20"/>
      <c r="C197" s="20"/>
      <c r="D197" s="181"/>
      <c r="E197" s="20"/>
      <c r="F197" s="20"/>
      <c r="G197" s="20"/>
      <c r="H197" s="20"/>
      <c r="I197" s="20"/>
      <c r="J197" s="20"/>
      <c r="K197" s="20"/>
      <c r="L197" s="20"/>
      <c r="M197" s="181"/>
      <c r="N197" s="181"/>
      <c r="O197" s="20"/>
      <c r="P197" s="181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</row>
    <row r="198" spans="1:42" ht="15.75" customHeight="1">
      <c r="A198" s="20"/>
      <c r="B198" s="20"/>
      <c r="C198" s="20"/>
      <c r="D198" s="181"/>
      <c r="E198" s="20"/>
      <c r="F198" s="20"/>
      <c r="G198" s="20"/>
      <c r="H198" s="20"/>
      <c r="I198" s="20"/>
      <c r="J198" s="20"/>
      <c r="K198" s="20"/>
      <c r="L198" s="20"/>
      <c r="M198" s="181"/>
      <c r="N198" s="181"/>
      <c r="O198" s="20"/>
      <c r="P198" s="181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</row>
    <row r="199" spans="1:42" ht="15.75" customHeight="1">
      <c r="A199" s="20"/>
      <c r="B199" s="20"/>
      <c r="C199" s="20"/>
      <c r="D199" s="181"/>
      <c r="E199" s="20"/>
      <c r="F199" s="20"/>
      <c r="G199" s="20"/>
      <c r="H199" s="20"/>
      <c r="I199" s="20"/>
      <c r="J199" s="20"/>
      <c r="K199" s="20"/>
      <c r="L199" s="20"/>
      <c r="M199" s="181"/>
      <c r="N199" s="181"/>
      <c r="O199" s="20"/>
      <c r="P199" s="181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</row>
    <row r="200" spans="1:42" ht="15.75" customHeight="1">
      <c r="A200" s="20"/>
      <c r="B200" s="20"/>
      <c r="C200" s="20"/>
      <c r="D200" s="181"/>
      <c r="E200" s="20"/>
      <c r="F200" s="20"/>
      <c r="G200" s="20"/>
      <c r="H200" s="20"/>
      <c r="I200" s="20"/>
      <c r="J200" s="20"/>
      <c r="K200" s="20"/>
      <c r="L200" s="20"/>
      <c r="M200" s="181"/>
      <c r="N200" s="181"/>
      <c r="O200" s="20"/>
      <c r="P200" s="181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</row>
    <row r="201" spans="1:42" ht="15.75" customHeight="1">
      <c r="A201" s="20"/>
      <c r="B201" s="20"/>
      <c r="C201" s="20"/>
      <c r="D201" s="181"/>
      <c r="E201" s="20"/>
      <c r="F201" s="20"/>
      <c r="G201" s="20"/>
      <c r="H201" s="20"/>
      <c r="I201" s="20"/>
      <c r="J201" s="20"/>
      <c r="K201" s="20"/>
      <c r="L201" s="20"/>
      <c r="M201" s="181"/>
      <c r="N201" s="181"/>
      <c r="O201" s="20"/>
      <c r="P201" s="181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</row>
    <row r="202" spans="1:42" ht="15.75" customHeight="1">
      <c r="A202" s="20"/>
      <c r="B202" s="20"/>
      <c r="C202" s="20"/>
      <c r="D202" s="181"/>
      <c r="E202" s="20"/>
      <c r="F202" s="20"/>
      <c r="G202" s="20"/>
      <c r="H202" s="20"/>
      <c r="I202" s="20"/>
      <c r="J202" s="20"/>
      <c r="K202" s="20"/>
      <c r="L202" s="20"/>
      <c r="M202" s="181"/>
      <c r="N202" s="181"/>
      <c r="O202" s="20"/>
      <c r="P202" s="181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</row>
    <row r="203" spans="1:42" ht="15.75" customHeight="1">
      <c r="A203" s="20"/>
      <c r="B203" s="20"/>
      <c r="C203" s="20"/>
      <c r="D203" s="181"/>
      <c r="E203" s="20"/>
      <c r="F203" s="20"/>
      <c r="G203" s="20"/>
      <c r="H203" s="20"/>
      <c r="I203" s="20"/>
      <c r="J203" s="20"/>
      <c r="K203" s="20"/>
      <c r="L203" s="20"/>
      <c r="M203" s="181"/>
      <c r="N203" s="181"/>
      <c r="O203" s="20"/>
      <c r="P203" s="181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</row>
    <row r="204" spans="1:42" ht="15.75" customHeight="1">
      <c r="A204" s="20"/>
      <c r="B204" s="20"/>
      <c r="C204" s="20"/>
      <c r="D204" s="181"/>
      <c r="E204" s="20"/>
      <c r="F204" s="20"/>
      <c r="G204" s="20"/>
      <c r="H204" s="20"/>
      <c r="I204" s="20"/>
      <c r="J204" s="20"/>
      <c r="K204" s="20"/>
      <c r="L204" s="20"/>
      <c r="M204" s="181"/>
      <c r="N204" s="181"/>
      <c r="O204" s="20"/>
      <c r="P204" s="181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</row>
    <row r="205" spans="1:42" ht="15.75" customHeight="1">
      <c r="A205" s="20"/>
      <c r="B205" s="20"/>
      <c r="C205" s="20"/>
      <c r="D205" s="181"/>
      <c r="E205" s="20"/>
      <c r="F205" s="20"/>
      <c r="G205" s="20"/>
      <c r="H205" s="20"/>
      <c r="I205" s="20"/>
      <c r="J205" s="20"/>
      <c r="K205" s="20"/>
      <c r="L205" s="20"/>
      <c r="M205" s="181"/>
      <c r="N205" s="181"/>
      <c r="O205" s="20"/>
      <c r="P205" s="181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</row>
    <row r="206" spans="1:42" ht="15.75" customHeight="1">
      <c r="A206" s="20"/>
      <c r="B206" s="20"/>
      <c r="C206" s="20"/>
      <c r="D206" s="181"/>
      <c r="E206" s="20"/>
      <c r="F206" s="20"/>
      <c r="G206" s="20"/>
      <c r="H206" s="20"/>
      <c r="I206" s="20"/>
      <c r="J206" s="20"/>
      <c r="K206" s="20"/>
      <c r="L206" s="20"/>
      <c r="M206" s="181"/>
      <c r="N206" s="181"/>
      <c r="O206" s="20"/>
      <c r="P206" s="181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</row>
    <row r="207" spans="1:42" ht="15.75" customHeight="1">
      <c r="A207" s="20"/>
      <c r="B207" s="20"/>
      <c r="C207" s="20"/>
      <c r="D207" s="181"/>
      <c r="E207" s="20"/>
      <c r="F207" s="20"/>
      <c r="G207" s="20"/>
      <c r="H207" s="20"/>
      <c r="I207" s="20"/>
      <c r="J207" s="20"/>
      <c r="K207" s="20"/>
      <c r="L207" s="20"/>
      <c r="M207" s="181"/>
      <c r="N207" s="181"/>
      <c r="O207" s="20"/>
      <c r="P207" s="181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</row>
    <row r="208" spans="1:42" ht="15.75" customHeight="1">
      <c r="A208" s="20"/>
      <c r="B208" s="20"/>
      <c r="C208" s="20"/>
      <c r="D208" s="181"/>
      <c r="E208" s="20"/>
      <c r="F208" s="20"/>
      <c r="G208" s="20"/>
      <c r="H208" s="20"/>
      <c r="I208" s="20"/>
      <c r="J208" s="20"/>
      <c r="K208" s="20"/>
      <c r="L208" s="20"/>
      <c r="M208" s="181"/>
      <c r="N208" s="181"/>
      <c r="O208" s="20"/>
      <c r="P208" s="181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</row>
    <row r="209" spans="1:42" ht="15.75" customHeight="1">
      <c r="A209" s="20"/>
      <c r="B209" s="20"/>
      <c r="C209" s="20"/>
      <c r="D209" s="181"/>
      <c r="E209" s="20"/>
      <c r="F209" s="20"/>
      <c r="G209" s="20"/>
      <c r="H209" s="20"/>
      <c r="I209" s="20"/>
      <c r="J209" s="20"/>
      <c r="K209" s="20"/>
      <c r="L209" s="20"/>
      <c r="M209" s="181"/>
      <c r="N209" s="181"/>
      <c r="O209" s="20"/>
      <c r="P209" s="181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</row>
    <row r="210" spans="1:42" ht="15.75" customHeight="1">
      <c r="A210" s="20"/>
      <c r="B210" s="20"/>
      <c r="C210" s="20"/>
      <c r="D210" s="181"/>
      <c r="E210" s="20"/>
      <c r="F210" s="20"/>
      <c r="G210" s="20"/>
      <c r="H210" s="20"/>
      <c r="I210" s="20"/>
      <c r="J210" s="20"/>
      <c r="K210" s="20"/>
      <c r="L210" s="20"/>
      <c r="M210" s="181"/>
      <c r="N210" s="181"/>
      <c r="O210" s="20"/>
      <c r="P210" s="181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</row>
    <row r="211" spans="1:42" ht="15.75" customHeight="1">
      <c r="A211" s="20"/>
      <c r="B211" s="20"/>
      <c r="C211" s="20"/>
      <c r="D211" s="181"/>
      <c r="E211" s="20"/>
      <c r="F211" s="20"/>
      <c r="G211" s="20"/>
      <c r="H211" s="20"/>
      <c r="I211" s="20"/>
      <c r="J211" s="20"/>
      <c r="K211" s="20"/>
      <c r="L211" s="20"/>
      <c r="M211" s="181"/>
      <c r="N211" s="181"/>
      <c r="O211" s="20"/>
      <c r="P211" s="181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</row>
    <row r="212" spans="1:42" ht="15.75" customHeight="1">
      <c r="A212" s="20"/>
      <c r="B212" s="20"/>
      <c r="C212" s="20"/>
      <c r="D212" s="181"/>
      <c r="E212" s="20"/>
      <c r="F212" s="20"/>
      <c r="G212" s="20"/>
      <c r="H212" s="20"/>
      <c r="I212" s="20"/>
      <c r="J212" s="20"/>
      <c r="K212" s="20"/>
      <c r="L212" s="20"/>
      <c r="M212" s="181"/>
      <c r="N212" s="181"/>
      <c r="O212" s="20"/>
      <c r="P212" s="181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</row>
    <row r="213" spans="1:42" ht="15.75" customHeight="1">
      <c r="A213" s="20"/>
      <c r="B213" s="20"/>
      <c r="C213" s="20"/>
      <c r="D213" s="181"/>
      <c r="E213" s="20"/>
      <c r="F213" s="20"/>
      <c r="G213" s="20"/>
      <c r="H213" s="20"/>
      <c r="I213" s="20"/>
      <c r="J213" s="20"/>
      <c r="K213" s="20"/>
      <c r="L213" s="20"/>
      <c r="M213" s="181"/>
      <c r="N213" s="181"/>
      <c r="O213" s="20"/>
      <c r="P213" s="181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</row>
    <row r="214" spans="1:42" ht="15.75" customHeight="1">
      <c r="A214" s="20"/>
      <c r="B214" s="20"/>
      <c r="C214" s="20"/>
      <c r="D214" s="181"/>
      <c r="E214" s="20"/>
      <c r="F214" s="20"/>
      <c r="G214" s="20"/>
      <c r="H214" s="20"/>
      <c r="I214" s="20"/>
      <c r="J214" s="20"/>
      <c r="K214" s="20"/>
      <c r="L214" s="20"/>
      <c r="M214" s="181"/>
      <c r="N214" s="181"/>
      <c r="O214" s="20"/>
      <c r="P214" s="181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</row>
    <row r="215" spans="1:42" ht="15.75" customHeight="1">
      <c r="A215" s="20"/>
      <c r="B215" s="20"/>
      <c r="C215" s="20"/>
      <c r="D215" s="181"/>
      <c r="E215" s="20"/>
      <c r="F215" s="20"/>
      <c r="G215" s="20"/>
      <c r="H215" s="20"/>
      <c r="I215" s="20"/>
      <c r="J215" s="20"/>
      <c r="K215" s="20"/>
      <c r="L215" s="20"/>
      <c r="M215" s="181"/>
      <c r="N215" s="181"/>
      <c r="O215" s="20"/>
      <c r="P215" s="181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</row>
    <row r="216" spans="1:42" ht="15.75" customHeight="1">
      <c r="A216" s="20"/>
      <c r="B216" s="20"/>
      <c r="C216" s="20"/>
      <c r="D216" s="181"/>
      <c r="E216" s="20"/>
      <c r="F216" s="20"/>
      <c r="G216" s="20"/>
      <c r="H216" s="20"/>
      <c r="I216" s="20"/>
      <c r="J216" s="20"/>
      <c r="K216" s="20"/>
      <c r="L216" s="20"/>
      <c r="M216" s="181"/>
      <c r="N216" s="181"/>
      <c r="O216" s="20"/>
      <c r="P216" s="181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</row>
    <row r="217" spans="1:42" ht="15.75" customHeight="1">
      <c r="A217" s="20"/>
      <c r="B217" s="20"/>
      <c r="C217" s="20"/>
      <c r="D217" s="181"/>
      <c r="E217" s="20"/>
      <c r="F217" s="20"/>
      <c r="G217" s="20"/>
      <c r="H217" s="20"/>
      <c r="I217" s="20"/>
      <c r="J217" s="20"/>
      <c r="K217" s="20"/>
      <c r="L217" s="20"/>
      <c r="M217" s="181"/>
      <c r="N217" s="181"/>
      <c r="O217" s="20"/>
      <c r="P217" s="181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</row>
    <row r="218" spans="1:42" ht="15.75" customHeight="1">
      <c r="A218" s="20"/>
      <c r="B218" s="20"/>
      <c r="C218" s="20"/>
      <c r="D218" s="181"/>
      <c r="E218" s="20"/>
      <c r="F218" s="20"/>
      <c r="G218" s="20"/>
      <c r="H218" s="20"/>
      <c r="I218" s="20"/>
      <c r="J218" s="20"/>
      <c r="K218" s="20"/>
      <c r="L218" s="20"/>
      <c r="M218" s="181"/>
      <c r="N218" s="181"/>
      <c r="O218" s="20"/>
      <c r="P218" s="181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</row>
    <row r="219" spans="1:42" ht="15.75" customHeight="1">
      <c r="A219" s="20"/>
      <c r="B219" s="20"/>
      <c r="C219" s="20"/>
      <c r="D219" s="181"/>
      <c r="E219" s="20"/>
      <c r="F219" s="20"/>
      <c r="G219" s="20"/>
      <c r="H219" s="20"/>
      <c r="I219" s="20"/>
      <c r="J219" s="20"/>
      <c r="K219" s="20"/>
      <c r="L219" s="20"/>
      <c r="M219" s="181"/>
      <c r="N219" s="181"/>
      <c r="O219" s="20"/>
      <c r="P219" s="181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</row>
    <row r="220" spans="1:42" ht="15.75" customHeight="1">
      <c r="A220" s="20"/>
      <c r="B220" s="20"/>
      <c r="C220" s="20"/>
      <c r="D220" s="181"/>
      <c r="E220" s="20"/>
      <c r="F220" s="20"/>
      <c r="G220" s="20"/>
      <c r="H220" s="20"/>
      <c r="I220" s="20"/>
      <c r="J220" s="20"/>
      <c r="K220" s="20"/>
      <c r="L220" s="20"/>
      <c r="M220" s="181"/>
      <c r="N220" s="181"/>
      <c r="O220" s="20"/>
      <c r="P220" s="181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</row>
    <row r="221" spans="1:42" ht="15.75" customHeight="1">
      <c r="A221" s="20"/>
      <c r="B221" s="20"/>
      <c r="C221" s="20"/>
      <c r="D221" s="181"/>
      <c r="E221" s="20"/>
      <c r="F221" s="20"/>
      <c r="G221" s="20"/>
      <c r="H221" s="20"/>
      <c r="I221" s="20"/>
      <c r="J221" s="20"/>
      <c r="K221" s="20"/>
      <c r="L221" s="20"/>
      <c r="M221" s="181"/>
      <c r="N221" s="181"/>
      <c r="O221" s="20"/>
      <c r="P221" s="181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</row>
    <row r="222" spans="1:42" ht="15.75" customHeight="1">
      <c r="A222" s="20"/>
      <c r="B222" s="20"/>
      <c r="C222" s="20"/>
      <c r="D222" s="181"/>
      <c r="E222" s="20"/>
      <c r="F222" s="20"/>
      <c r="G222" s="20"/>
      <c r="H222" s="20"/>
      <c r="I222" s="20"/>
      <c r="J222" s="20"/>
      <c r="K222" s="20"/>
      <c r="L222" s="20"/>
      <c r="M222" s="181"/>
      <c r="N222" s="181"/>
      <c r="O222" s="20"/>
      <c r="P222" s="181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</row>
    <row r="223" spans="1:42" ht="15.75" customHeight="1">
      <c r="A223" s="20"/>
      <c r="B223" s="20"/>
      <c r="C223" s="20"/>
      <c r="D223" s="181"/>
      <c r="E223" s="20"/>
      <c r="F223" s="20"/>
      <c r="G223" s="20"/>
      <c r="H223" s="20"/>
      <c r="I223" s="20"/>
      <c r="J223" s="20"/>
      <c r="K223" s="20"/>
      <c r="L223" s="20"/>
      <c r="M223" s="181"/>
      <c r="N223" s="181"/>
      <c r="O223" s="20"/>
      <c r="P223" s="181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</row>
    <row r="224" spans="1:42" ht="15.75" customHeight="1">
      <c r="A224" s="20"/>
      <c r="B224" s="20"/>
      <c r="C224" s="20"/>
      <c r="D224" s="181"/>
      <c r="E224" s="20"/>
      <c r="F224" s="20"/>
      <c r="G224" s="20"/>
      <c r="H224" s="20"/>
      <c r="I224" s="20"/>
      <c r="J224" s="20"/>
      <c r="K224" s="20"/>
      <c r="L224" s="20"/>
      <c r="M224" s="181"/>
      <c r="N224" s="181"/>
      <c r="O224" s="20"/>
      <c r="P224" s="181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</row>
    <row r="225" spans="1:42" ht="15.75" customHeight="1">
      <c r="A225" s="20"/>
      <c r="B225" s="20"/>
      <c r="C225" s="20"/>
      <c r="D225" s="181"/>
      <c r="E225" s="20"/>
      <c r="F225" s="20"/>
      <c r="G225" s="20"/>
      <c r="H225" s="20"/>
      <c r="I225" s="20"/>
      <c r="J225" s="20"/>
      <c r="K225" s="20"/>
      <c r="L225" s="20"/>
      <c r="M225" s="181"/>
      <c r="N225" s="181"/>
      <c r="O225" s="20"/>
      <c r="P225" s="181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</row>
    <row r="226" spans="1:42" ht="15.75" customHeight="1">
      <c r="A226" s="20"/>
      <c r="B226" s="20"/>
      <c r="C226" s="20"/>
      <c r="D226" s="181"/>
      <c r="E226" s="20"/>
      <c r="F226" s="20"/>
      <c r="G226" s="20"/>
      <c r="H226" s="20"/>
      <c r="I226" s="20"/>
      <c r="J226" s="20"/>
      <c r="K226" s="20"/>
      <c r="L226" s="20"/>
      <c r="M226" s="181"/>
      <c r="N226" s="181"/>
      <c r="O226" s="20"/>
      <c r="P226" s="181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</row>
    <row r="227" spans="1:42" ht="15.75" customHeight="1">
      <c r="A227" s="20"/>
      <c r="B227" s="20"/>
      <c r="C227" s="20"/>
      <c r="D227" s="181"/>
      <c r="E227" s="20"/>
      <c r="F227" s="20"/>
      <c r="G227" s="20"/>
      <c r="H227" s="20"/>
      <c r="I227" s="20"/>
      <c r="J227" s="20"/>
      <c r="K227" s="20"/>
      <c r="L227" s="20"/>
      <c r="M227" s="181"/>
      <c r="N227" s="181"/>
      <c r="O227" s="20"/>
      <c r="P227" s="181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</row>
    <row r="228" spans="1:42" ht="15.75" customHeight="1">
      <c r="A228" s="20"/>
      <c r="B228" s="20"/>
      <c r="C228" s="20"/>
      <c r="D228" s="181"/>
      <c r="E228" s="20"/>
      <c r="F228" s="20"/>
      <c r="G228" s="20"/>
      <c r="H228" s="20"/>
      <c r="I228" s="20"/>
      <c r="J228" s="20"/>
      <c r="K228" s="20"/>
      <c r="L228" s="20"/>
      <c r="M228" s="181"/>
      <c r="N228" s="181"/>
      <c r="O228" s="20"/>
      <c r="P228" s="181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</row>
    <row r="229" spans="1:42" ht="15.75" customHeight="1">
      <c r="A229" s="20"/>
      <c r="B229" s="20"/>
      <c r="C229" s="20"/>
      <c r="D229" s="181"/>
      <c r="E229" s="20"/>
      <c r="F229" s="20"/>
      <c r="G229" s="20"/>
      <c r="H229" s="20"/>
      <c r="I229" s="20"/>
      <c r="J229" s="20"/>
      <c r="K229" s="20"/>
      <c r="L229" s="20"/>
      <c r="M229" s="181"/>
      <c r="N229" s="181"/>
      <c r="O229" s="20"/>
      <c r="P229" s="181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</row>
    <row r="230" spans="1:42" ht="15.75" customHeight="1">
      <c r="A230" s="20"/>
      <c r="B230" s="20"/>
      <c r="C230" s="20"/>
      <c r="D230" s="181"/>
      <c r="E230" s="20"/>
      <c r="F230" s="20"/>
      <c r="G230" s="20"/>
      <c r="H230" s="20"/>
      <c r="I230" s="20"/>
      <c r="J230" s="20"/>
      <c r="K230" s="20"/>
      <c r="L230" s="20"/>
      <c r="M230" s="181"/>
      <c r="N230" s="181"/>
      <c r="O230" s="20"/>
      <c r="P230" s="181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</row>
    <row r="231" spans="1:42" ht="15.75" customHeight="1">
      <c r="A231" s="20"/>
      <c r="B231" s="20"/>
      <c r="C231" s="20"/>
      <c r="D231" s="181"/>
      <c r="E231" s="20"/>
      <c r="F231" s="20"/>
      <c r="G231" s="20"/>
      <c r="H231" s="20"/>
      <c r="I231" s="20"/>
      <c r="J231" s="20"/>
      <c r="K231" s="20"/>
      <c r="L231" s="20"/>
      <c r="M231" s="181"/>
      <c r="N231" s="181"/>
      <c r="O231" s="20"/>
      <c r="P231" s="181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</row>
    <row r="232" spans="1:42" ht="15.75" customHeight="1">
      <c r="A232" s="20"/>
      <c r="B232" s="20"/>
      <c r="C232" s="20"/>
      <c r="D232" s="181"/>
      <c r="E232" s="20"/>
      <c r="F232" s="20"/>
      <c r="G232" s="20"/>
      <c r="H232" s="20"/>
      <c r="I232" s="20"/>
      <c r="J232" s="20"/>
      <c r="K232" s="20"/>
      <c r="L232" s="20"/>
      <c r="M232" s="181"/>
      <c r="N232" s="181"/>
      <c r="O232" s="20"/>
      <c r="P232" s="181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</row>
    <row r="233" spans="1:42" ht="15.75" customHeight="1">
      <c r="A233" s="20"/>
      <c r="B233" s="20"/>
      <c r="C233" s="20"/>
      <c r="D233" s="181"/>
      <c r="E233" s="20"/>
      <c r="F233" s="20"/>
      <c r="G233" s="20"/>
      <c r="H233" s="20"/>
      <c r="I233" s="20"/>
      <c r="J233" s="20"/>
      <c r="K233" s="20"/>
      <c r="L233" s="20"/>
      <c r="M233" s="181"/>
      <c r="N233" s="181"/>
      <c r="O233" s="20"/>
      <c r="P233" s="181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</row>
    <row r="234" spans="1:42" ht="15.75" customHeight="1">
      <c r="A234" s="20"/>
      <c r="B234" s="20"/>
      <c r="C234" s="20"/>
      <c r="D234" s="181"/>
      <c r="E234" s="20"/>
      <c r="F234" s="20"/>
      <c r="G234" s="20"/>
      <c r="H234" s="20"/>
      <c r="I234" s="20"/>
      <c r="J234" s="20"/>
      <c r="K234" s="20"/>
      <c r="L234" s="20"/>
      <c r="M234" s="181"/>
      <c r="N234" s="181"/>
      <c r="O234" s="20"/>
      <c r="P234" s="181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</row>
    <row r="235" spans="1:42" ht="15.75" customHeight="1">
      <c r="A235" s="20"/>
      <c r="B235" s="20"/>
      <c r="C235" s="20"/>
      <c r="D235" s="181"/>
      <c r="E235" s="20"/>
      <c r="F235" s="20"/>
      <c r="G235" s="20"/>
      <c r="H235" s="20"/>
      <c r="I235" s="20"/>
      <c r="J235" s="20"/>
      <c r="K235" s="20"/>
      <c r="L235" s="20"/>
      <c r="M235" s="181"/>
      <c r="N235" s="181"/>
      <c r="O235" s="20"/>
      <c r="P235" s="181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</row>
    <row r="236" spans="1:42" ht="15.75" customHeight="1">
      <c r="A236" s="20"/>
      <c r="B236" s="20"/>
      <c r="C236" s="20"/>
      <c r="D236" s="181"/>
      <c r="E236" s="20"/>
      <c r="F236" s="20"/>
      <c r="G236" s="20"/>
      <c r="H236" s="20"/>
      <c r="I236" s="20"/>
      <c r="J236" s="20"/>
      <c r="K236" s="20"/>
      <c r="L236" s="20"/>
      <c r="M236" s="181"/>
      <c r="N236" s="181"/>
      <c r="O236" s="20"/>
      <c r="P236" s="181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</row>
    <row r="237" spans="1:42" ht="15.75" customHeight="1">
      <c r="A237" s="20"/>
      <c r="B237" s="20"/>
      <c r="C237" s="20"/>
      <c r="D237" s="181"/>
      <c r="E237" s="20"/>
      <c r="F237" s="20"/>
      <c r="G237" s="20"/>
      <c r="H237" s="20"/>
      <c r="I237" s="20"/>
      <c r="J237" s="20"/>
      <c r="K237" s="20"/>
      <c r="L237" s="20"/>
      <c r="M237" s="181"/>
      <c r="N237" s="181"/>
      <c r="O237" s="20"/>
      <c r="P237" s="181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</row>
    <row r="238" spans="1:42" ht="15.75" customHeight="1">
      <c r="A238" s="20"/>
      <c r="B238" s="20"/>
      <c r="C238" s="20"/>
      <c r="D238" s="181"/>
      <c r="E238" s="20"/>
      <c r="F238" s="20"/>
      <c r="G238" s="20"/>
      <c r="H238" s="20"/>
      <c r="I238" s="20"/>
      <c r="J238" s="20"/>
      <c r="K238" s="20"/>
      <c r="L238" s="20"/>
      <c r="M238" s="181"/>
      <c r="N238" s="181"/>
      <c r="O238" s="20"/>
      <c r="P238" s="181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</row>
    <row r="239" spans="1:42" ht="15.75" customHeight="1">
      <c r="A239" s="20"/>
      <c r="B239" s="20"/>
      <c r="C239" s="20"/>
      <c r="D239" s="181"/>
      <c r="E239" s="20"/>
      <c r="F239" s="20"/>
      <c r="G239" s="20"/>
      <c r="H239" s="20"/>
      <c r="I239" s="20"/>
      <c r="J239" s="20"/>
      <c r="K239" s="20"/>
      <c r="L239" s="20"/>
      <c r="M239" s="181"/>
      <c r="N239" s="181"/>
      <c r="O239" s="20"/>
      <c r="P239" s="181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</row>
    <row r="240" spans="1:42" ht="15.75" customHeight="1">
      <c r="A240" s="20"/>
      <c r="B240" s="20"/>
      <c r="C240" s="20"/>
      <c r="D240" s="181"/>
      <c r="E240" s="20"/>
      <c r="F240" s="20"/>
      <c r="G240" s="20"/>
      <c r="H240" s="20"/>
      <c r="I240" s="20"/>
      <c r="J240" s="20"/>
      <c r="K240" s="20"/>
      <c r="L240" s="20"/>
      <c r="M240" s="181"/>
      <c r="N240" s="181"/>
      <c r="O240" s="20"/>
      <c r="P240" s="181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</row>
    <row r="241" spans="1:42" ht="15.75" customHeight="1">
      <c r="A241" s="20"/>
      <c r="B241" s="20"/>
      <c r="C241" s="20"/>
      <c r="D241" s="181"/>
      <c r="E241" s="20"/>
      <c r="F241" s="20"/>
      <c r="G241" s="20"/>
      <c r="H241" s="20"/>
      <c r="I241" s="20"/>
      <c r="J241" s="20"/>
      <c r="K241" s="20"/>
      <c r="L241" s="20"/>
      <c r="M241" s="181"/>
      <c r="N241" s="181"/>
      <c r="O241" s="20"/>
      <c r="P241" s="181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</row>
    <row r="242" spans="1:42" ht="15.75" customHeight="1">
      <c r="A242" s="20"/>
      <c r="B242" s="20"/>
      <c r="C242" s="20"/>
      <c r="D242" s="181"/>
      <c r="E242" s="20"/>
      <c r="F242" s="20"/>
      <c r="G242" s="20"/>
      <c r="H242" s="20"/>
      <c r="I242" s="20"/>
      <c r="J242" s="20"/>
      <c r="K242" s="20"/>
      <c r="L242" s="20"/>
      <c r="M242" s="181"/>
      <c r="N242" s="181"/>
      <c r="O242" s="20"/>
      <c r="P242" s="181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</row>
    <row r="243" spans="1:42" ht="15.75" customHeight="1">
      <c r="A243" s="20"/>
      <c r="B243" s="20"/>
      <c r="C243" s="20"/>
      <c r="D243" s="181"/>
      <c r="E243" s="20"/>
      <c r="F243" s="20"/>
      <c r="G243" s="20"/>
      <c r="H243" s="20"/>
      <c r="I243" s="20"/>
      <c r="J243" s="20"/>
      <c r="K243" s="20"/>
      <c r="L243" s="20"/>
      <c r="M243" s="181"/>
      <c r="N243" s="181"/>
      <c r="O243" s="20"/>
      <c r="P243" s="181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</row>
    <row r="244" spans="1:42" ht="15.75" customHeight="1">
      <c r="A244" s="20"/>
      <c r="B244" s="20"/>
      <c r="C244" s="20"/>
      <c r="D244" s="181"/>
      <c r="E244" s="20"/>
      <c r="F244" s="20"/>
      <c r="G244" s="20"/>
      <c r="H244" s="20"/>
      <c r="I244" s="20"/>
      <c r="J244" s="20"/>
      <c r="K244" s="20"/>
      <c r="L244" s="20"/>
      <c r="M244" s="181"/>
      <c r="N244" s="181"/>
      <c r="O244" s="20"/>
      <c r="P244" s="181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</row>
    <row r="245" spans="1:42" ht="15.75" customHeight="1">
      <c r="A245" s="20"/>
      <c r="B245" s="20"/>
      <c r="C245" s="20"/>
      <c r="D245" s="181"/>
      <c r="E245" s="20"/>
      <c r="F245" s="20"/>
      <c r="G245" s="20"/>
      <c r="H245" s="20"/>
      <c r="I245" s="20"/>
      <c r="J245" s="20"/>
      <c r="K245" s="20"/>
      <c r="L245" s="20"/>
      <c r="M245" s="181"/>
      <c r="N245" s="181"/>
      <c r="O245" s="20"/>
      <c r="P245" s="181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</row>
    <row r="246" spans="1:42" ht="15.75" customHeight="1">
      <c r="A246" s="20"/>
      <c r="B246" s="20"/>
      <c r="C246" s="20"/>
      <c r="D246" s="181"/>
      <c r="E246" s="20"/>
      <c r="F246" s="20"/>
      <c r="G246" s="20"/>
      <c r="H246" s="20"/>
      <c r="I246" s="20"/>
      <c r="J246" s="20"/>
      <c r="K246" s="20"/>
      <c r="L246" s="20"/>
      <c r="M246" s="181"/>
      <c r="N246" s="181"/>
      <c r="O246" s="20"/>
      <c r="P246" s="181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</row>
    <row r="247" spans="1:42" ht="15.75" customHeight="1">
      <c r="A247" s="20"/>
      <c r="B247" s="20"/>
      <c r="C247" s="20"/>
      <c r="D247" s="181"/>
      <c r="E247" s="20"/>
      <c r="F247" s="20"/>
      <c r="G247" s="20"/>
      <c r="H247" s="20"/>
      <c r="I247" s="20"/>
      <c r="J247" s="20"/>
      <c r="K247" s="20"/>
      <c r="L247" s="20"/>
      <c r="M247" s="181"/>
      <c r="N247" s="181"/>
      <c r="O247" s="20"/>
      <c r="P247" s="181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 ht="15.75" customHeight="1">
      <c r="A248" s="20"/>
      <c r="B248" s="20"/>
      <c r="C248" s="20"/>
      <c r="D248" s="181"/>
      <c r="E248" s="20"/>
      <c r="F248" s="20"/>
      <c r="G248" s="20"/>
      <c r="H248" s="20"/>
      <c r="I248" s="20"/>
      <c r="J248" s="20"/>
      <c r="K248" s="20"/>
      <c r="L248" s="20"/>
      <c r="M248" s="181"/>
      <c r="N248" s="181"/>
      <c r="O248" s="20"/>
      <c r="P248" s="181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5.75" customHeight="1">
      <c r="A249" s="20"/>
      <c r="B249" s="20"/>
      <c r="C249" s="20"/>
      <c r="D249" s="181"/>
      <c r="E249" s="20"/>
      <c r="F249" s="20"/>
      <c r="G249" s="20"/>
      <c r="H249" s="20"/>
      <c r="I249" s="20"/>
      <c r="J249" s="20"/>
      <c r="K249" s="20"/>
      <c r="L249" s="20"/>
      <c r="M249" s="181"/>
      <c r="N249" s="181"/>
      <c r="O249" s="20"/>
      <c r="P249" s="181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</row>
    <row r="250" spans="1:42" ht="15.75" customHeight="1">
      <c r="A250" s="20"/>
      <c r="B250" s="20"/>
      <c r="C250" s="20"/>
      <c r="D250" s="181"/>
      <c r="E250" s="20"/>
      <c r="F250" s="20"/>
      <c r="G250" s="20"/>
      <c r="H250" s="20"/>
      <c r="I250" s="20"/>
      <c r="J250" s="20"/>
      <c r="K250" s="20"/>
      <c r="L250" s="20"/>
      <c r="M250" s="181"/>
      <c r="N250" s="181"/>
      <c r="O250" s="20"/>
      <c r="P250" s="181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</row>
    <row r="251" spans="1:42" ht="15.75" customHeight="1">
      <c r="A251" s="20"/>
      <c r="B251" s="20"/>
      <c r="C251" s="20"/>
      <c r="D251" s="181"/>
      <c r="E251" s="20"/>
      <c r="F251" s="20"/>
      <c r="G251" s="20"/>
      <c r="H251" s="20"/>
      <c r="I251" s="20"/>
      <c r="J251" s="20"/>
      <c r="K251" s="20"/>
      <c r="L251" s="20"/>
      <c r="M251" s="181"/>
      <c r="N251" s="181"/>
      <c r="O251" s="20"/>
      <c r="P251" s="181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</row>
    <row r="252" spans="1:42" ht="15.75" customHeight="1">
      <c r="A252" s="20"/>
      <c r="B252" s="20"/>
      <c r="C252" s="20"/>
      <c r="D252" s="181"/>
      <c r="E252" s="20"/>
      <c r="F252" s="20"/>
      <c r="G252" s="20"/>
      <c r="H252" s="20"/>
      <c r="I252" s="20"/>
      <c r="J252" s="20"/>
      <c r="K252" s="20"/>
      <c r="L252" s="20"/>
      <c r="M252" s="181"/>
      <c r="N252" s="181"/>
      <c r="O252" s="20"/>
      <c r="P252" s="181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</row>
    <row r="253" spans="1:42" ht="15.75" customHeight="1">
      <c r="A253" s="20"/>
      <c r="B253" s="20"/>
      <c r="C253" s="20"/>
      <c r="D253" s="181"/>
      <c r="E253" s="20"/>
      <c r="F253" s="20"/>
      <c r="G253" s="20"/>
      <c r="H253" s="20"/>
      <c r="I253" s="20"/>
      <c r="J253" s="20"/>
      <c r="K253" s="20"/>
      <c r="L253" s="20"/>
      <c r="M253" s="181"/>
      <c r="N253" s="181"/>
      <c r="O253" s="20"/>
      <c r="P253" s="181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</row>
    <row r="254" spans="1:42" ht="15.75" customHeight="1">
      <c r="A254" s="20"/>
      <c r="B254" s="20"/>
      <c r="C254" s="20"/>
      <c r="D254" s="181"/>
      <c r="E254" s="20"/>
      <c r="F254" s="20"/>
      <c r="G254" s="20"/>
      <c r="H254" s="20"/>
      <c r="I254" s="20"/>
      <c r="J254" s="20"/>
      <c r="K254" s="20"/>
      <c r="L254" s="20"/>
      <c r="M254" s="181"/>
      <c r="N254" s="181"/>
      <c r="O254" s="20"/>
      <c r="P254" s="181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</row>
    <row r="255" spans="1:42" ht="15.75" customHeight="1">
      <c r="A255" s="20"/>
      <c r="B255" s="20"/>
      <c r="C255" s="20"/>
      <c r="D255" s="181"/>
      <c r="E255" s="20"/>
      <c r="F255" s="20"/>
      <c r="G255" s="20"/>
      <c r="H255" s="20"/>
      <c r="I255" s="20"/>
      <c r="J255" s="20"/>
      <c r="K255" s="20"/>
      <c r="L255" s="20"/>
      <c r="M255" s="181"/>
      <c r="N255" s="181"/>
      <c r="O255" s="20"/>
      <c r="P255" s="181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</row>
    <row r="256" spans="1:42" ht="15.75" customHeight="1">
      <c r="A256" s="20"/>
      <c r="B256" s="20"/>
      <c r="C256" s="20"/>
      <c r="D256" s="181"/>
      <c r="E256" s="20"/>
      <c r="F256" s="20"/>
      <c r="G256" s="20"/>
      <c r="H256" s="20"/>
      <c r="I256" s="20"/>
      <c r="J256" s="20"/>
      <c r="K256" s="20"/>
      <c r="L256" s="20"/>
      <c r="M256" s="181"/>
      <c r="N256" s="181"/>
      <c r="O256" s="20"/>
      <c r="P256" s="181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</row>
    <row r="257" spans="1:42" ht="15.75" customHeight="1">
      <c r="A257" s="20"/>
      <c r="B257" s="20"/>
      <c r="C257" s="20"/>
      <c r="D257" s="181"/>
      <c r="E257" s="20"/>
      <c r="F257" s="20"/>
      <c r="G257" s="20"/>
      <c r="H257" s="20"/>
      <c r="I257" s="20"/>
      <c r="J257" s="20"/>
      <c r="K257" s="20"/>
      <c r="L257" s="20"/>
      <c r="M257" s="181"/>
      <c r="N257" s="181"/>
      <c r="O257" s="20"/>
      <c r="P257" s="181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</row>
    <row r="258" spans="1:42" ht="15.75" customHeight="1">
      <c r="A258" s="20"/>
      <c r="B258" s="20"/>
      <c r="C258" s="20"/>
      <c r="D258" s="181"/>
      <c r="E258" s="20"/>
      <c r="F258" s="20"/>
      <c r="G258" s="20"/>
      <c r="H258" s="20"/>
      <c r="I258" s="20"/>
      <c r="J258" s="20"/>
      <c r="K258" s="20"/>
      <c r="L258" s="20"/>
      <c r="M258" s="181"/>
      <c r="N258" s="181"/>
      <c r="O258" s="20"/>
      <c r="P258" s="181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</row>
    <row r="259" spans="1:42" ht="15.75" customHeight="1">
      <c r="A259" s="20"/>
      <c r="B259" s="20"/>
      <c r="C259" s="20"/>
      <c r="D259" s="181"/>
      <c r="E259" s="20"/>
      <c r="F259" s="20"/>
      <c r="G259" s="20"/>
      <c r="H259" s="20"/>
      <c r="I259" s="20"/>
      <c r="J259" s="20"/>
      <c r="K259" s="20"/>
      <c r="L259" s="20"/>
      <c r="M259" s="181"/>
      <c r="N259" s="181"/>
      <c r="O259" s="20"/>
      <c r="P259" s="181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</row>
    <row r="260" spans="1:42" ht="15.75" customHeight="1">
      <c r="A260" s="20"/>
      <c r="B260" s="20"/>
      <c r="C260" s="20"/>
      <c r="D260" s="181"/>
      <c r="E260" s="20"/>
      <c r="F260" s="20"/>
      <c r="G260" s="20"/>
      <c r="H260" s="20"/>
      <c r="I260" s="20"/>
      <c r="J260" s="20"/>
      <c r="K260" s="20"/>
      <c r="L260" s="20"/>
      <c r="M260" s="181"/>
      <c r="N260" s="181"/>
      <c r="O260" s="20"/>
      <c r="P260" s="181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</row>
    <row r="261" spans="1:42" ht="15.75" customHeight="1">
      <c r="A261" s="20"/>
      <c r="B261" s="20"/>
      <c r="C261" s="20"/>
      <c r="D261" s="181"/>
      <c r="E261" s="20"/>
      <c r="F261" s="20"/>
      <c r="G261" s="20"/>
      <c r="H261" s="20"/>
      <c r="I261" s="20"/>
      <c r="J261" s="20"/>
      <c r="K261" s="20"/>
      <c r="L261" s="20"/>
      <c r="M261" s="181"/>
      <c r="N261" s="181"/>
      <c r="O261" s="20"/>
      <c r="P261" s="181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</row>
    <row r="262" spans="1:42" ht="15.75" customHeight="1">
      <c r="A262" s="20"/>
      <c r="B262" s="20"/>
      <c r="C262" s="20"/>
      <c r="D262" s="181"/>
      <c r="E262" s="20"/>
      <c r="F262" s="20"/>
      <c r="G262" s="20"/>
      <c r="H262" s="20"/>
      <c r="I262" s="20"/>
      <c r="J262" s="20"/>
      <c r="K262" s="20"/>
      <c r="L262" s="20"/>
      <c r="M262" s="181"/>
      <c r="N262" s="181"/>
      <c r="O262" s="20"/>
      <c r="P262" s="181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</row>
    <row r="263" spans="1:42" ht="15.75" customHeight="1">
      <c r="A263" s="20"/>
      <c r="B263" s="20"/>
      <c r="C263" s="20"/>
      <c r="D263" s="181"/>
      <c r="E263" s="20"/>
      <c r="F263" s="20"/>
      <c r="G263" s="20"/>
      <c r="H263" s="20"/>
      <c r="I263" s="20"/>
      <c r="J263" s="20"/>
      <c r="K263" s="20"/>
      <c r="L263" s="20"/>
      <c r="M263" s="181"/>
      <c r="N263" s="181"/>
      <c r="O263" s="20"/>
      <c r="P263" s="181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</row>
    <row r="264" spans="1:42" ht="15.75" customHeight="1">
      <c r="A264" s="20"/>
      <c r="B264" s="20"/>
      <c r="C264" s="20"/>
      <c r="D264" s="181"/>
      <c r="E264" s="20"/>
      <c r="F264" s="20"/>
      <c r="G264" s="20"/>
      <c r="H264" s="20"/>
      <c r="I264" s="20"/>
      <c r="J264" s="20"/>
      <c r="K264" s="20"/>
      <c r="L264" s="20"/>
      <c r="M264" s="181"/>
      <c r="N264" s="181"/>
      <c r="O264" s="20"/>
      <c r="P264" s="181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</row>
    <row r="265" spans="1:42" ht="15.75" customHeight="1">
      <c r="A265" s="20"/>
      <c r="B265" s="20"/>
      <c r="C265" s="20"/>
      <c r="D265" s="181"/>
      <c r="E265" s="20"/>
      <c r="F265" s="20"/>
      <c r="G265" s="20"/>
      <c r="H265" s="20"/>
      <c r="I265" s="20"/>
      <c r="J265" s="20"/>
      <c r="K265" s="20"/>
      <c r="L265" s="20"/>
      <c r="M265" s="181"/>
      <c r="N265" s="181"/>
      <c r="O265" s="20"/>
      <c r="P265" s="181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</row>
    <row r="266" spans="1:42" ht="15.75" customHeight="1">
      <c r="A266" s="20"/>
      <c r="B266" s="20"/>
      <c r="C266" s="20"/>
      <c r="D266" s="181"/>
      <c r="E266" s="20"/>
      <c r="F266" s="20"/>
      <c r="G266" s="20"/>
      <c r="H266" s="20"/>
      <c r="I266" s="20"/>
      <c r="J266" s="20"/>
      <c r="K266" s="20"/>
      <c r="L266" s="20"/>
      <c r="M266" s="181"/>
      <c r="N266" s="181"/>
      <c r="O266" s="20"/>
      <c r="P266" s="181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</row>
    <row r="267" spans="1:42" ht="15.75" customHeight="1">
      <c r="A267" s="20"/>
      <c r="B267" s="20"/>
      <c r="C267" s="20"/>
      <c r="D267" s="181"/>
      <c r="E267" s="20"/>
      <c r="F267" s="20"/>
      <c r="G267" s="20"/>
      <c r="H267" s="20"/>
      <c r="I267" s="20"/>
      <c r="J267" s="20"/>
      <c r="K267" s="20"/>
      <c r="L267" s="20"/>
      <c r="M267" s="181"/>
      <c r="N267" s="181"/>
      <c r="O267" s="20"/>
      <c r="P267" s="181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</row>
    <row r="268" spans="1:42" ht="15.75" customHeight="1">
      <c r="A268" s="20"/>
      <c r="B268" s="20"/>
      <c r="C268" s="20"/>
      <c r="D268" s="181"/>
      <c r="E268" s="20"/>
      <c r="F268" s="20"/>
      <c r="G268" s="20"/>
      <c r="H268" s="20"/>
      <c r="I268" s="20"/>
      <c r="J268" s="20"/>
      <c r="K268" s="20"/>
      <c r="L268" s="20"/>
      <c r="M268" s="181"/>
      <c r="N268" s="181"/>
      <c r="O268" s="20"/>
      <c r="P268" s="181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</row>
    <row r="269" spans="1:42" ht="15.75" customHeight="1">
      <c r="A269" s="20"/>
      <c r="B269" s="20"/>
      <c r="C269" s="20"/>
      <c r="D269" s="181"/>
      <c r="E269" s="20"/>
      <c r="F269" s="20"/>
      <c r="G269" s="20"/>
      <c r="H269" s="20"/>
      <c r="I269" s="20"/>
      <c r="J269" s="20"/>
      <c r="K269" s="20"/>
      <c r="L269" s="20"/>
      <c r="M269" s="181"/>
      <c r="N269" s="181"/>
      <c r="O269" s="20"/>
      <c r="P269" s="181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</row>
    <row r="270" spans="1:42" ht="15.75" customHeight="1">
      <c r="A270" s="20"/>
      <c r="B270" s="20"/>
      <c r="C270" s="20"/>
      <c r="D270" s="181"/>
      <c r="E270" s="20"/>
      <c r="F270" s="20"/>
      <c r="G270" s="20"/>
      <c r="H270" s="20"/>
      <c r="I270" s="20"/>
      <c r="J270" s="20"/>
      <c r="K270" s="20"/>
      <c r="L270" s="20"/>
      <c r="M270" s="181"/>
      <c r="N270" s="181"/>
      <c r="O270" s="20"/>
      <c r="P270" s="181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</row>
    <row r="271" spans="1:42" ht="15.75" customHeight="1">
      <c r="A271" s="20"/>
      <c r="B271" s="20"/>
      <c r="C271" s="20"/>
      <c r="D271" s="181"/>
      <c r="E271" s="20"/>
      <c r="F271" s="20"/>
      <c r="G271" s="20"/>
      <c r="H271" s="20"/>
      <c r="I271" s="20"/>
      <c r="J271" s="20"/>
      <c r="K271" s="20"/>
      <c r="L271" s="20"/>
      <c r="M271" s="181"/>
      <c r="N271" s="181"/>
      <c r="O271" s="20"/>
      <c r="P271" s="181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</row>
    <row r="272" spans="1:42" ht="15.75" customHeight="1">
      <c r="A272" s="20"/>
      <c r="B272" s="20"/>
      <c r="C272" s="20"/>
      <c r="D272" s="181"/>
      <c r="E272" s="20"/>
      <c r="F272" s="20"/>
      <c r="G272" s="20"/>
      <c r="H272" s="20"/>
      <c r="I272" s="20"/>
      <c r="J272" s="20"/>
      <c r="K272" s="20"/>
      <c r="L272" s="20"/>
      <c r="M272" s="181"/>
      <c r="N272" s="181"/>
      <c r="O272" s="20"/>
      <c r="P272" s="181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</row>
    <row r="273" spans="1:42" ht="15.75" customHeight="1">
      <c r="A273" s="20"/>
      <c r="B273" s="20"/>
      <c r="C273" s="20"/>
      <c r="D273" s="181"/>
      <c r="E273" s="20"/>
      <c r="F273" s="20"/>
      <c r="G273" s="20"/>
      <c r="H273" s="20"/>
      <c r="I273" s="20"/>
      <c r="J273" s="20"/>
      <c r="K273" s="20"/>
      <c r="L273" s="20"/>
      <c r="M273" s="181"/>
      <c r="N273" s="181"/>
      <c r="O273" s="20"/>
      <c r="P273" s="181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</row>
    <row r="274" spans="1:42" ht="15.75" customHeight="1">
      <c r="A274" s="20"/>
      <c r="B274" s="20"/>
      <c r="C274" s="20"/>
      <c r="D274" s="181"/>
      <c r="E274" s="20"/>
      <c r="F274" s="20"/>
      <c r="G274" s="20"/>
      <c r="H274" s="20"/>
      <c r="I274" s="20"/>
      <c r="J274" s="20"/>
      <c r="K274" s="20"/>
      <c r="L274" s="20"/>
      <c r="M274" s="181"/>
      <c r="N274" s="181"/>
      <c r="O274" s="20"/>
      <c r="P274" s="181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</row>
    <row r="275" spans="1:42" ht="15.75" customHeight="1">
      <c r="A275" s="20"/>
      <c r="B275" s="20"/>
      <c r="C275" s="20"/>
      <c r="D275" s="181"/>
      <c r="E275" s="20"/>
      <c r="F275" s="20"/>
      <c r="G275" s="20"/>
      <c r="H275" s="20"/>
      <c r="I275" s="20"/>
      <c r="J275" s="20"/>
      <c r="K275" s="20"/>
      <c r="L275" s="20"/>
      <c r="M275" s="181"/>
      <c r="N275" s="181"/>
      <c r="O275" s="20"/>
      <c r="P275" s="181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</row>
    <row r="276" spans="1:42" ht="15.75" customHeight="1">
      <c r="A276" s="20"/>
      <c r="B276" s="20"/>
      <c r="C276" s="20"/>
      <c r="D276" s="181"/>
      <c r="E276" s="20"/>
      <c r="F276" s="20"/>
      <c r="G276" s="20"/>
      <c r="H276" s="20"/>
      <c r="I276" s="20"/>
      <c r="J276" s="20"/>
      <c r="K276" s="20"/>
      <c r="L276" s="20"/>
      <c r="M276" s="181"/>
      <c r="N276" s="181"/>
      <c r="O276" s="20"/>
      <c r="P276" s="181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</row>
    <row r="277" spans="1:42" ht="15.75" customHeight="1">
      <c r="A277" s="20"/>
      <c r="B277" s="20"/>
      <c r="C277" s="20"/>
      <c r="D277" s="181"/>
      <c r="E277" s="20"/>
      <c r="F277" s="20"/>
      <c r="G277" s="20"/>
      <c r="H277" s="20"/>
      <c r="I277" s="20"/>
      <c r="J277" s="20"/>
      <c r="K277" s="20"/>
      <c r="L277" s="20"/>
      <c r="M277" s="181"/>
      <c r="N277" s="181"/>
      <c r="O277" s="20"/>
      <c r="P277" s="181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</row>
    <row r="278" spans="1:42" ht="15.75" customHeight="1">
      <c r="A278" s="20"/>
      <c r="B278" s="20"/>
      <c r="C278" s="20"/>
      <c r="D278" s="181"/>
      <c r="E278" s="20"/>
      <c r="F278" s="20"/>
      <c r="G278" s="20"/>
      <c r="H278" s="20"/>
      <c r="I278" s="20"/>
      <c r="J278" s="20"/>
      <c r="K278" s="20"/>
      <c r="L278" s="20"/>
      <c r="M278" s="181"/>
      <c r="N278" s="181"/>
      <c r="O278" s="20"/>
      <c r="P278" s="181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</row>
    <row r="279" spans="1:42" ht="15.75" customHeight="1">
      <c r="A279" s="20"/>
      <c r="B279" s="20"/>
      <c r="C279" s="20"/>
      <c r="D279" s="181"/>
      <c r="E279" s="20"/>
      <c r="F279" s="20"/>
      <c r="G279" s="20"/>
      <c r="H279" s="20"/>
      <c r="I279" s="20"/>
      <c r="J279" s="20"/>
      <c r="K279" s="20"/>
      <c r="L279" s="20"/>
      <c r="M279" s="181"/>
      <c r="N279" s="181"/>
      <c r="O279" s="20"/>
      <c r="P279" s="181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</row>
    <row r="280" spans="1:42" ht="15.75" customHeight="1">
      <c r="A280" s="20"/>
      <c r="B280" s="20"/>
      <c r="C280" s="20"/>
      <c r="D280" s="181"/>
      <c r="E280" s="20"/>
      <c r="F280" s="20"/>
      <c r="G280" s="20"/>
      <c r="H280" s="20"/>
      <c r="I280" s="20"/>
      <c r="J280" s="20"/>
      <c r="K280" s="20"/>
      <c r="L280" s="20"/>
      <c r="M280" s="181"/>
      <c r="N280" s="181"/>
      <c r="O280" s="20"/>
      <c r="P280" s="181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</row>
    <row r="281" spans="1:42" ht="15.75" customHeight="1">
      <c r="A281" s="20"/>
      <c r="B281" s="20"/>
      <c r="C281" s="20"/>
      <c r="D281" s="181"/>
      <c r="E281" s="20"/>
      <c r="F281" s="20"/>
      <c r="G281" s="20"/>
      <c r="H281" s="20"/>
      <c r="I281" s="20"/>
      <c r="J281" s="20"/>
      <c r="K281" s="20"/>
      <c r="L281" s="20"/>
      <c r="M281" s="181"/>
      <c r="N281" s="181"/>
      <c r="O281" s="20"/>
      <c r="P281" s="181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</row>
    <row r="282" spans="1:42" ht="15.75" customHeight="1">
      <c r="A282" s="20"/>
      <c r="B282" s="20"/>
      <c r="C282" s="20"/>
      <c r="D282" s="181"/>
      <c r="E282" s="20"/>
      <c r="F282" s="20"/>
      <c r="G282" s="20"/>
      <c r="H282" s="20"/>
      <c r="I282" s="20"/>
      <c r="J282" s="20"/>
      <c r="K282" s="20"/>
      <c r="L282" s="20"/>
      <c r="M282" s="181"/>
      <c r="N282" s="181"/>
      <c r="O282" s="20"/>
      <c r="P282" s="181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</row>
    <row r="283" spans="1:42" ht="15.75" customHeight="1">
      <c r="A283" s="20"/>
      <c r="B283" s="20"/>
      <c r="C283" s="20"/>
      <c r="D283" s="181"/>
      <c r="E283" s="20"/>
      <c r="F283" s="20"/>
      <c r="G283" s="20"/>
      <c r="H283" s="20"/>
      <c r="I283" s="20"/>
      <c r="J283" s="20"/>
      <c r="K283" s="20"/>
      <c r="L283" s="20"/>
      <c r="M283" s="181"/>
      <c r="N283" s="181"/>
      <c r="O283" s="20"/>
      <c r="P283" s="181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</row>
    <row r="284" spans="1:42" ht="15.75" customHeight="1">
      <c r="A284" s="20"/>
      <c r="B284" s="20"/>
      <c r="C284" s="20"/>
      <c r="D284" s="181"/>
      <c r="E284" s="20"/>
      <c r="F284" s="20"/>
      <c r="G284" s="20"/>
      <c r="H284" s="20"/>
      <c r="I284" s="20"/>
      <c r="J284" s="20"/>
      <c r="K284" s="20"/>
      <c r="L284" s="20"/>
      <c r="M284" s="181"/>
      <c r="N284" s="181"/>
      <c r="O284" s="20"/>
      <c r="P284" s="181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</row>
    <row r="285" spans="1:42" ht="15.75" customHeight="1">
      <c r="A285" s="20"/>
      <c r="B285" s="20"/>
      <c r="C285" s="20"/>
      <c r="D285" s="181"/>
      <c r="E285" s="20"/>
      <c r="F285" s="20"/>
      <c r="G285" s="20"/>
      <c r="H285" s="20"/>
      <c r="I285" s="20"/>
      <c r="J285" s="20"/>
      <c r="K285" s="20"/>
      <c r="L285" s="20"/>
      <c r="M285" s="181"/>
      <c r="N285" s="181"/>
      <c r="O285" s="20"/>
      <c r="P285" s="181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</row>
    <row r="286" spans="1:42" ht="15.75" customHeight="1">
      <c r="A286" s="20"/>
      <c r="B286" s="20"/>
      <c r="C286" s="20"/>
      <c r="D286" s="181"/>
      <c r="E286" s="20"/>
      <c r="F286" s="20"/>
      <c r="G286" s="20"/>
      <c r="H286" s="20"/>
      <c r="I286" s="20"/>
      <c r="J286" s="20"/>
      <c r="K286" s="20"/>
      <c r="L286" s="20"/>
      <c r="M286" s="181"/>
      <c r="N286" s="181"/>
      <c r="O286" s="20"/>
      <c r="P286" s="181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</row>
    <row r="287" spans="1:42" ht="15.75" customHeight="1">
      <c r="A287" s="20"/>
      <c r="B287" s="20"/>
      <c r="C287" s="20"/>
      <c r="D287" s="181"/>
      <c r="E287" s="20"/>
      <c r="F287" s="20"/>
      <c r="G287" s="20"/>
      <c r="H287" s="20"/>
      <c r="I287" s="20"/>
      <c r="J287" s="20"/>
      <c r="K287" s="20"/>
      <c r="L287" s="20"/>
      <c r="M287" s="181"/>
      <c r="N287" s="181"/>
      <c r="O287" s="20"/>
      <c r="P287" s="181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</row>
    <row r="288" spans="1:42" ht="15.75" customHeight="1">
      <c r="A288" s="20"/>
      <c r="B288" s="20"/>
      <c r="C288" s="20"/>
      <c r="D288" s="181"/>
      <c r="E288" s="20"/>
      <c r="F288" s="20"/>
      <c r="G288" s="20"/>
      <c r="H288" s="20"/>
      <c r="I288" s="20"/>
      <c r="J288" s="20"/>
      <c r="K288" s="20"/>
      <c r="L288" s="20"/>
      <c r="M288" s="181"/>
      <c r="N288" s="181"/>
      <c r="O288" s="20"/>
      <c r="P288" s="181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</row>
    <row r="289" spans="1:42" ht="15.75" customHeight="1">
      <c r="A289" s="20"/>
      <c r="B289" s="20"/>
      <c r="C289" s="20"/>
      <c r="D289" s="181"/>
      <c r="E289" s="20"/>
      <c r="F289" s="20"/>
      <c r="G289" s="20"/>
      <c r="H289" s="20"/>
      <c r="I289" s="20"/>
      <c r="J289" s="20"/>
      <c r="K289" s="20"/>
      <c r="L289" s="20"/>
      <c r="M289" s="181"/>
      <c r="N289" s="181"/>
      <c r="O289" s="20"/>
      <c r="P289" s="181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</row>
    <row r="290" spans="1:42" ht="15.75" customHeight="1">
      <c r="A290" s="20"/>
      <c r="B290" s="20"/>
      <c r="C290" s="20"/>
      <c r="D290" s="181"/>
      <c r="E290" s="20"/>
      <c r="F290" s="20"/>
      <c r="G290" s="20"/>
      <c r="H290" s="20"/>
      <c r="I290" s="20"/>
      <c r="J290" s="20"/>
      <c r="K290" s="20"/>
      <c r="L290" s="20"/>
      <c r="M290" s="181"/>
      <c r="N290" s="181"/>
      <c r="O290" s="20"/>
      <c r="P290" s="181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</row>
    <row r="291" spans="1:42" ht="15.75" customHeight="1">
      <c r="A291" s="20"/>
      <c r="B291" s="20"/>
      <c r="C291" s="20"/>
      <c r="D291" s="181"/>
      <c r="E291" s="20"/>
      <c r="F291" s="20"/>
      <c r="G291" s="20"/>
      <c r="H291" s="20"/>
      <c r="I291" s="20"/>
      <c r="J291" s="20"/>
      <c r="K291" s="20"/>
      <c r="L291" s="20"/>
      <c r="M291" s="181"/>
      <c r="N291" s="181"/>
      <c r="O291" s="20"/>
      <c r="P291" s="181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</row>
    <row r="292" spans="1:42" ht="15.75" customHeight="1">
      <c r="A292" s="20"/>
      <c r="B292" s="20"/>
      <c r="C292" s="20"/>
      <c r="D292" s="181"/>
      <c r="E292" s="20"/>
      <c r="F292" s="20"/>
      <c r="G292" s="20"/>
      <c r="H292" s="20"/>
      <c r="I292" s="20"/>
      <c r="J292" s="20"/>
      <c r="K292" s="20"/>
      <c r="L292" s="20"/>
      <c r="M292" s="181"/>
      <c r="N292" s="181"/>
      <c r="O292" s="20"/>
      <c r="P292" s="181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</row>
    <row r="293" spans="1:42" ht="15.75" customHeight="1">
      <c r="A293" s="20"/>
      <c r="B293" s="20"/>
      <c r="C293" s="20"/>
      <c r="D293" s="181"/>
      <c r="E293" s="20"/>
      <c r="F293" s="20"/>
      <c r="G293" s="20"/>
      <c r="H293" s="20"/>
      <c r="I293" s="20"/>
      <c r="J293" s="20"/>
      <c r="K293" s="20"/>
      <c r="L293" s="20"/>
      <c r="M293" s="181"/>
      <c r="N293" s="181"/>
      <c r="O293" s="20"/>
      <c r="P293" s="181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</row>
    <row r="294" spans="1:42" ht="15.75" customHeight="1">
      <c r="A294" s="20"/>
      <c r="B294" s="20"/>
      <c r="C294" s="20"/>
      <c r="D294" s="181"/>
      <c r="E294" s="20"/>
      <c r="F294" s="20"/>
      <c r="G294" s="20"/>
      <c r="H294" s="20"/>
      <c r="I294" s="20"/>
      <c r="J294" s="20"/>
      <c r="K294" s="20"/>
      <c r="L294" s="20"/>
      <c r="M294" s="181"/>
      <c r="N294" s="181"/>
      <c r="O294" s="20"/>
      <c r="P294" s="181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</row>
    <row r="295" spans="1:42" ht="15.75" customHeight="1">
      <c r="A295" s="20"/>
      <c r="B295" s="20"/>
      <c r="C295" s="20"/>
      <c r="D295" s="181"/>
      <c r="E295" s="20"/>
      <c r="F295" s="20"/>
      <c r="G295" s="20"/>
      <c r="H295" s="20"/>
      <c r="I295" s="20"/>
      <c r="J295" s="20"/>
      <c r="K295" s="20"/>
      <c r="L295" s="20"/>
      <c r="M295" s="181"/>
      <c r="N295" s="181"/>
      <c r="O295" s="20"/>
      <c r="P295" s="181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</row>
    <row r="296" spans="1:42" ht="15.75" customHeight="1">
      <c r="A296" s="20"/>
      <c r="B296" s="20"/>
      <c r="C296" s="20"/>
      <c r="D296" s="181"/>
      <c r="E296" s="20"/>
      <c r="F296" s="20"/>
      <c r="G296" s="20"/>
      <c r="H296" s="20"/>
      <c r="I296" s="20"/>
      <c r="J296" s="20"/>
      <c r="K296" s="20"/>
      <c r="L296" s="20"/>
      <c r="M296" s="181"/>
      <c r="N296" s="181"/>
      <c r="O296" s="20"/>
      <c r="P296" s="181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</row>
    <row r="297" spans="1:42" ht="15.75" customHeight="1">
      <c r="A297" s="20"/>
      <c r="B297" s="20"/>
      <c r="C297" s="20"/>
      <c r="D297" s="181"/>
      <c r="E297" s="20"/>
      <c r="F297" s="20"/>
      <c r="G297" s="20"/>
      <c r="H297" s="20"/>
      <c r="I297" s="20"/>
      <c r="J297" s="20"/>
      <c r="K297" s="20"/>
      <c r="L297" s="20"/>
      <c r="M297" s="181"/>
      <c r="N297" s="181"/>
      <c r="O297" s="20"/>
      <c r="P297" s="181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</row>
    <row r="298" spans="1:42" ht="15.75" customHeight="1">
      <c r="A298" s="20"/>
      <c r="B298" s="20"/>
      <c r="C298" s="20"/>
      <c r="D298" s="181"/>
      <c r="E298" s="20"/>
      <c r="F298" s="20"/>
      <c r="G298" s="20"/>
      <c r="H298" s="20"/>
      <c r="I298" s="20"/>
      <c r="J298" s="20"/>
      <c r="K298" s="20"/>
      <c r="L298" s="20"/>
      <c r="M298" s="181"/>
      <c r="N298" s="181"/>
      <c r="O298" s="20"/>
      <c r="P298" s="181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</row>
    <row r="299" spans="1:42" ht="15.75" customHeight="1">
      <c r="A299" s="20"/>
      <c r="B299" s="20"/>
      <c r="C299" s="20"/>
      <c r="D299" s="181"/>
      <c r="E299" s="20"/>
      <c r="F299" s="20"/>
      <c r="G299" s="20"/>
      <c r="H299" s="20"/>
      <c r="I299" s="20"/>
      <c r="J299" s="20"/>
      <c r="K299" s="20"/>
      <c r="L299" s="20"/>
      <c r="M299" s="181"/>
      <c r="N299" s="181"/>
      <c r="O299" s="20"/>
      <c r="P299" s="181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</row>
    <row r="300" spans="1:42" ht="15.75" customHeight="1">
      <c r="A300" s="20"/>
      <c r="B300" s="20"/>
      <c r="C300" s="20"/>
      <c r="D300" s="181"/>
      <c r="E300" s="20"/>
      <c r="F300" s="20"/>
      <c r="G300" s="20"/>
      <c r="H300" s="20"/>
      <c r="I300" s="20"/>
      <c r="J300" s="20"/>
      <c r="K300" s="20"/>
      <c r="L300" s="20"/>
      <c r="M300" s="181"/>
      <c r="N300" s="181"/>
      <c r="O300" s="20"/>
      <c r="P300" s="181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</row>
    <row r="301" spans="1:42" ht="15.75" customHeight="1">
      <c r="A301" s="20"/>
      <c r="B301" s="20"/>
      <c r="C301" s="20"/>
      <c r="D301" s="181"/>
      <c r="E301" s="20"/>
      <c r="F301" s="20"/>
      <c r="G301" s="20"/>
      <c r="H301" s="20"/>
      <c r="I301" s="20"/>
      <c r="J301" s="20"/>
      <c r="K301" s="20"/>
      <c r="L301" s="20"/>
      <c r="M301" s="181"/>
      <c r="N301" s="181"/>
      <c r="O301" s="20"/>
      <c r="P301" s="181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</row>
    <row r="302" spans="1:42" ht="15.75" customHeight="1">
      <c r="A302" s="20"/>
      <c r="B302" s="20"/>
      <c r="C302" s="20"/>
      <c r="D302" s="181"/>
      <c r="E302" s="20"/>
      <c r="F302" s="20"/>
      <c r="G302" s="20"/>
      <c r="H302" s="20"/>
      <c r="I302" s="20"/>
      <c r="J302" s="20"/>
      <c r="K302" s="20"/>
      <c r="L302" s="20"/>
      <c r="M302" s="181"/>
      <c r="N302" s="181"/>
      <c r="O302" s="20"/>
      <c r="P302" s="181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</row>
    <row r="303" spans="1:42" ht="15.75" customHeight="1">
      <c r="A303" s="20"/>
      <c r="B303" s="20"/>
      <c r="C303" s="20"/>
      <c r="D303" s="181"/>
      <c r="E303" s="20"/>
      <c r="F303" s="20"/>
      <c r="G303" s="20"/>
      <c r="H303" s="20"/>
      <c r="I303" s="20"/>
      <c r="J303" s="20"/>
      <c r="K303" s="20"/>
      <c r="L303" s="20"/>
      <c r="M303" s="181"/>
      <c r="N303" s="181"/>
      <c r="O303" s="20"/>
      <c r="P303" s="181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</row>
    <row r="304" spans="1:42" ht="15.75" customHeight="1">
      <c r="A304" s="20"/>
      <c r="B304" s="20"/>
      <c r="C304" s="20"/>
      <c r="D304" s="181"/>
      <c r="E304" s="20"/>
      <c r="F304" s="20"/>
      <c r="G304" s="20"/>
      <c r="H304" s="20"/>
      <c r="I304" s="20"/>
      <c r="J304" s="20"/>
      <c r="K304" s="20"/>
      <c r="L304" s="20"/>
      <c r="M304" s="181"/>
      <c r="N304" s="181"/>
      <c r="O304" s="20"/>
      <c r="P304" s="181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</row>
    <row r="305" spans="1:42" ht="15.75" customHeight="1">
      <c r="A305" s="20"/>
      <c r="B305" s="20"/>
      <c r="C305" s="20"/>
      <c r="D305" s="181"/>
      <c r="E305" s="20"/>
      <c r="F305" s="20"/>
      <c r="G305" s="20"/>
      <c r="H305" s="20"/>
      <c r="I305" s="20"/>
      <c r="J305" s="20"/>
      <c r="K305" s="20"/>
      <c r="L305" s="20"/>
      <c r="M305" s="181"/>
      <c r="N305" s="181"/>
      <c r="O305" s="20"/>
      <c r="P305" s="181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</row>
    <row r="306" spans="1:42" ht="15.75" customHeight="1">
      <c r="A306" s="20"/>
      <c r="B306" s="20"/>
      <c r="C306" s="20"/>
      <c r="D306" s="181"/>
      <c r="E306" s="20"/>
      <c r="F306" s="20"/>
      <c r="G306" s="20"/>
      <c r="H306" s="20"/>
      <c r="I306" s="20"/>
      <c r="J306" s="20"/>
      <c r="K306" s="20"/>
      <c r="L306" s="20"/>
      <c r="M306" s="181"/>
      <c r="N306" s="181"/>
      <c r="O306" s="20"/>
      <c r="P306" s="181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</row>
    <row r="307" spans="1:42" ht="15.75" customHeight="1">
      <c r="A307" s="20"/>
      <c r="B307" s="20"/>
      <c r="C307" s="20"/>
      <c r="D307" s="181"/>
      <c r="E307" s="20"/>
      <c r="F307" s="20"/>
      <c r="G307" s="20"/>
      <c r="H307" s="20"/>
      <c r="I307" s="20"/>
      <c r="J307" s="20"/>
      <c r="K307" s="20"/>
      <c r="L307" s="20"/>
      <c r="M307" s="181"/>
      <c r="N307" s="181"/>
      <c r="O307" s="20"/>
      <c r="P307" s="181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</row>
    <row r="308" spans="1:42" ht="15.75" customHeight="1">
      <c r="A308" s="20"/>
      <c r="B308" s="20"/>
      <c r="C308" s="20"/>
      <c r="D308" s="181"/>
      <c r="E308" s="20"/>
      <c r="F308" s="20"/>
      <c r="G308" s="20"/>
      <c r="H308" s="20"/>
      <c r="I308" s="20"/>
      <c r="J308" s="20"/>
      <c r="K308" s="20"/>
      <c r="L308" s="20"/>
      <c r="M308" s="181"/>
      <c r="N308" s="181"/>
      <c r="O308" s="20"/>
      <c r="P308" s="181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  <c r="AO308" s="20"/>
      <c r="AP308" s="20"/>
    </row>
    <row r="309" spans="1:42" ht="15.75" customHeight="1">
      <c r="A309" s="20"/>
      <c r="B309" s="20"/>
      <c r="C309" s="20"/>
      <c r="D309" s="181"/>
      <c r="E309" s="20"/>
      <c r="F309" s="20"/>
      <c r="G309" s="20"/>
      <c r="H309" s="20"/>
      <c r="I309" s="20"/>
      <c r="J309" s="20"/>
      <c r="K309" s="20"/>
      <c r="L309" s="20"/>
      <c r="M309" s="181"/>
      <c r="N309" s="181"/>
      <c r="O309" s="20"/>
      <c r="P309" s="181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  <c r="AO309" s="20"/>
      <c r="AP309" s="20"/>
    </row>
    <row r="310" spans="1:42" ht="15.75" customHeight="1">
      <c r="A310" s="20"/>
      <c r="B310" s="20"/>
      <c r="C310" s="20"/>
      <c r="D310" s="181"/>
      <c r="E310" s="20"/>
      <c r="F310" s="20"/>
      <c r="G310" s="20"/>
      <c r="H310" s="20"/>
      <c r="I310" s="20"/>
      <c r="J310" s="20"/>
      <c r="K310" s="20"/>
      <c r="L310" s="20"/>
      <c r="M310" s="181"/>
      <c r="N310" s="181"/>
      <c r="O310" s="20"/>
      <c r="P310" s="181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</row>
    <row r="311" spans="1:42" ht="15.75" customHeight="1">
      <c r="A311" s="20"/>
      <c r="B311" s="20"/>
      <c r="C311" s="20"/>
      <c r="D311" s="181"/>
      <c r="E311" s="20"/>
      <c r="F311" s="20"/>
      <c r="G311" s="20"/>
      <c r="H311" s="20"/>
      <c r="I311" s="20"/>
      <c r="J311" s="20"/>
      <c r="K311" s="20"/>
      <c r="L311" s="20"/>
      <c r="M311" s="181"/>
      <c r="N311" s="181"/>
      <c r="O311" s="20"/>
      <c r="P311" s="181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0"/>
      <c r="AJ311" s="20"/>
      <c r="AK311" s="20"/>
      <c r="AL311" s="20"/>
      <c r="AM311" s="20"/>
      <c r="AN311" s="20"/>
      <c r="AO311" s="20"/>
      <c r="AP311" s="20"/>
    </row>
    <row r="312" spans="1:42" ht="15.75" customHeight="1">
      <c r="A312" s="20"/>
      <c r="B312" s="20"/>
      <c r="C312" s="20"/>
      <c r="D312" s="181"/>
      <c r="E312" s="20"/>
      <c r="F312" s="20"/>
      <c r="G312" s="20"/>
      <c r="H312" s="20"/>
      <c r="I312" s="20"/>
      <c r="J312" s="20"/>
      <c r="K312" s="20"/>
      <c r="L312" s="20"/>
      <c r="M312" s="181"/>
      <c r="N312" s="181"/>
      <c r="O312" s="20"/>
      <c r="P312" s="181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0"/>
      <c r="AJ312" s="20"/>
      <c r="AK312" s="20"/>
      <c r="AL312" s="20"/>
      <c r="AM312" s="20"/>
      <c r="AN312" s="20"/>
      <c r="AO312" s="20"/>
      <c r="AP312" s="20"/>
    </row>
    <row r="313" spans="1:42" ht="15.75" customHeight="1">
      <c r="A313" s="20"/>
      <c r="B313" s="20"/>
      <c r="C313" s="20"/>
      <c r="D313" s="181"/>
      <c r="E313" s="20"/>
      <c r="F313" s="20"/>
      <c r="G313" s="20"/>
      <c r="H313" s="20"/>
      <c r="I313" s="20"/>
      <c r="J313" s="20"/>
      <c r="K313" s="20"/>
      <c r="L313" s="20"/>
      <c r="M313" s="181"/>
      <c r="N313" s="181"/>
      <c r="O313" s="20"/>
      <c r="P313" s="181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/>
      <c r="AO313" s="20"/>
      <c r="AP313" s="20"/>
    </row>
    <row r="314" spans="1:42" ht="15.75" customHeight="1">
      <c r="A314" s="20"/>
      <c r="B314" s="20"/>
      <c r="C314" s="20"/>
      <c r="D314" s="181"/>
      <c r="E314" s="20"/>
      <c r="F314" s="20"/>
      <c r="G314" s="20"/>
      <c r="H314" s="20"/>
      <c r="I314" s="20"/>
      <c r="J314" s="20"/>
      <c r="K314" s="20"/>
      <c r="L314" s="20"/>
      <c r="M314" s="181"/>
      <c r="N314" s="181"/>
      <c r="O314" s="20"/>
      <c r="P314" s="181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  <c r="AO314" s="20"/>
      <c r="AP314" s="20"/>
    </row>
    <row r="315" spans="1:42" ht="15.75" customHeight="1">
      <c r="A315" s="20"/>
      <c r="B315" s="20"/>
      <c r="C315" s="20"/>
      <c r="D315" s="181"/>
      <c r="E315" s="20"/>
      <c r="F315" s="20"/>
      <c r="G315" s="20"/>
      <c r="H315" s="20"/>
      <c r="I315" s="20"/>
      <c r="J315" s="20"/>
      <c r="K315" s="20"/>
      <c r="L315" s="20"/>
      <c r="M315" s="181"/>
      <c r="N315" s="181"/>
      <c r="O315" s="20"/>
      <c r="P315" s="181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</row>
    <row r="316" spans="1:42" ht="15.75" customHeight="1">
      <c r="A316" s="20"/>
      <c r="B316" s="20"/>
      <c r="C316" s="20"/>
      <c r="D316" s="181"/>
      <c r="E316" s="20"/>
      <c r="F316" s="20"/>
      <c r="G316" s="20"/>
      <c r="H316" s="20"/>
      <c r="I316" s="20"/>
      <c r="J316" s="20"/>
      <c r="K316" s="20"/>
      <c r="L316" s="20"/>
      <c r="M316" s="181"/>
      <c r="N316" s="181"/>
      <c r="O316" s="20"/>
      <c r="P316" s="181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  <c r="AO316" s="20"/>
      <c r="AP316" s="20"/>
    </row>
    <row r="317" spans="1:42" ht="15.75" customHeight="1">
      <c r="A317" s="20"/>
      <c r="B317" s="20"/>
      <c r="C317" s="20"/>
      <c r="D317" s="181"/>
      <c r="E317" s="20"/>
      <c r="F317" s="20"/>
      <c r="G317" s="20"/>
      <c r="H317" s="20"/>
      <c r="I317" s="20"/>
      <c r="J317" s="20"/>
      <c r="K317" s="20"/>
      <c r="L317" s="20"/>
      <c r="M317" s="181"/>
      <c r="N317" s="181"/>
      <c r="O317" s="20"/>
      <c r="P317" s="181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</row>
    <row r="318" spans="1:42" ht="15.75" customHeight="1">
      <c r="A318" s="20"/>
      <c r="B318" s="20"/>
      <c r="C318" s="20"/>
      <c r="D318" s="181"/>
      <c r="E318" s="20"/>
      <c r="F318" s="20"/>
      <c r="G318" s="20"/>
      <c r="H318" s="20"/>
      <c r="I318" s="20"/>
      <c r="J318" s="20"/>
      <c r="K318" s="20"/>
      <c r="L318" s="20"/>
      <c r="M318" s="181"/>
      <c r="N318" s="181"/>
      <c r="O318" s="20"/>
      <c r="P318" s="181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  <c r="AO318" s="20"/>
      <c r="AP318" s="20"/>
    </row>
    <row r="319" spans="1:42" ht="15.75" customHeight="1">
      <c r="A319" s="20"/>
      <c r="B319" s="20"/>
      <c r="C319" s="20"/>
      <c r="D319" s="181"/>
      <c r="E319" s="20"/>
      <c r="F319" s="20"/>
      <c r="G319" s="20"/>
      <c r="H319" s="20"/>
      <c r="I319" s="20"/>
      <c r="J319" s="20"/>
      <c r="K319" s="20"/>
      <c r="L319" s="20"/>
      <c r="M319" s="181"/>
      <c r="N319" s="181"/>
      <c r="O319" s="20"/>
      <c r="P319" s="181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L319" s="20"/>
      <c r="AM319" s="20"/>
      <c r="AN319" s="20"/>
      <c r="AO319" s="20"/>
      <c r="AP319" s="20"/>
    </row>
    <row r="320" spans="1:42" ht="15.75" customHeight="1">
      <c r="A320" s="20"/>
      <c r="B320" s="20"/>
      <c r="C320" s="20"/>
      <c r="D320" s="181"/>
      <c r="E320" s="20"/>
      <c r="F320" s="20"/>
      <c r="G320" s="20"/>
      <c r="H320" s="20"/>
      <c r="I320" s="20"/>
      <c r="J320" s="20"/>
      <c r="K320" s="20"/>
      <c r="L320" s="20"/>
      <c r="M320" s="181"/>
      <c r="N320" s="181"/>
      <c r="O320" s="20"/>
      <c r="P320" s="181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L320" s="20"/>
      <c r="AM320" s="20"/>
      <c r="AN320" s="20"/>
      <c r="AO320" s="20"/>
      <c r="AP320" s="20"/>
    </row>
    <row r="321" spans="1:42" ht="15.75" customHeight="1">
      <c r="A321" s="20"/>
      <c r="B321" s="20"/>
      <c r="C321" s="20"/>
      <c r="D321" s="181"/>
      <c r="E321" s="20"/>
      <c r="F321" s="20"/>
      <c r="G321" s="20"/>
      <c r="H321" s="20"/>
      <c r="I321" s="20"/>
      <c r="J321" s="20"/>
      <c r="K321" s="20"/>
      <c r="L321" s="20"/>
      <c r="M321" s="181"/>
      <c r="N321" s="181"/>
      <c r="O321" s="20"/>
      <c r="P321" s="181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L321" s="20"/>
      <c r="AM321" s="20"/>
      <c r="AN321" s="20"/>
      <c r="AO321" s="20"/>
      <c r="AP321" s="20"/>
    </row>
    <row r="322" spans="1:42" ht="15.75" customHeight="1">
      <c r="A322" s="20"/>
      <c r="B322" s="20"/>
      <c r="C322" s="20"/>
      <c r="D322" s="181"/>
      <c r="E322" s="20"/>
      <c r="F322" s="20"/>
      <c r="G322" s="20"/>
      <c r="H322" s="20"/>
      <c r="I322" s="20"/>
      <c r="J322" s="20"/>
      <c r="K322" s="20"/>
      <c r="L322" s="20"/>
      <c r="M322" s="181"/>
      <c r="N322" s="181"/>
      <c r="O322" s="20"/>
      <c r="P322" s="181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  <c r="AO322" s="20"/>
      <c r="AP322" s="20"/>
    </row>
    <row r="323" spans="1:42" ht="15.75" customHeight="1">
      <c r="A323" s="20"/>
      <c r="B323" s="20"/>
      <c r="C323" s="20"/>
      <c r="D323" s="181"/>
      <c r="E323" s="20"/>
      <c r="F323" s="20"/>
      <c r="G323" s="20"/>
      <c r="H323" s="20"/>
      <c r="I323" s="20"/>
      <c r="J323" s="20"/>
      <c r="K323" s="20"/>
      <c r="L323" s="20"/>
      <c r="M323" s="181"/>
      <c r="N323" s="181"/>
      <c r="O323" s="20"/>
      <c r="P323" s="181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L323" s="20"/>
      <c r="AM323" s="20"/>
      <c r="AN323" s="20"/>
      <c r="AO323" s="20"/>
      <c r="AP323" s="20"/>
    </row>
    <row r="324" spans="1:42" ht="15.75" customHeight="1">
      <c r="A324" s="20"/>
      <c r="B324" s="20"/>
      <c r="C324" s="20"/>
      <c r="D324" s="181"/>
      <c r="E324" s="20"/>
      <c r="F324" s="20"/>
      <c r="G324" s="20"/>
      <c r="H324" s="20"/>
      <c r="I324" s="20"/>
      <c r="J324" s="20"/>
      <c r="K324" s="20"/>
      <c r="L324" s="20"/>
      <c r="M324" s="181"/>
      <c r="N324" s="181"/>
      <c r="O324" s="20"/>
      <c r="P324" s="181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L324" s="20"/>
      <c r="AM324" s="20"/>
      <c r="AN324" s="20"/>
      <c r="AO324" s="20"/>
      <c r="AP324" s="20"/>
    </row>
    <row r="325" spans="1:42" ht="15.75" customHeight="1">
      <c r="A325" s="20"/>
      <c r="B325" s="20"/>
      <c r="C325" s="20"/>
      <c r="D325" s="181"/>
      <c r="E325" s="20"/>
      <c r="F325" s="20"/>
      <c r="G325" s="20"/>
      <c r="H325" s="20"/>
      <c r="I325" s="20"/>
      <c r="J325" s="20"/>
      <c r="K325" s="20"/>
      <c r="L325" s="20"/>
      <c r="M325" s="181"/>
      <c r="N325" s="181"/>
      <c r="O325" s="20"/>
      <c r="P325" s="181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/>
      <c r="AN325" s="20"/>
      <c r="AO325" s="20"/>
      <c r="AP325" s="20"/>
    </row>
    <row r="326" spans="1:42" ht="15.75" customHeight="1">
      <c r="A326" s="20"/>
      <c r="B326" s="20"/>
      <c r="C326" s="20"/>
      <c r="D326" s="181"/>
      <c r="E326" s="20"/>
      <c r="F326" s="20"/>
      <c r="G326" s="20"/>
      <c r="H326" s="20"/>
      <c r="I326" s="20"/>
      <c r="J326" s="20"/>
      <c r="K326" s="20"/>
      <c r="L326" s="20"/>
      <c r="M326" s="181"/>
      <c r="N326" s="181"/>
      <c r="O326" s="20"/>
      <c r="P326" s="181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</row>
    <row r="327" spans="1:42" ht="15.75" customHeight="1">
      <c r="A327" s="20"/>
      <c r="B327" s="20"/>
      <c r="C327" s="20"/>
      <c r="D327" s="181"/>
      <c r="E327" s="20"/>
      <c r="F327" s="20"/>
      <c r="G327" s="20"/>
      <c r="H327" s="20"/>
      <c r="I327" s="20"/>
      <c r="J327" s="20"/>
      <c r="K327" s="20"/>
      <c r="L327" s="20"/>
      <c r="M327" s="181"/>
      <c r="N327" s="181"/>
      <c r="O327" s="20"/>
      <c r="P327" s="181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</row>
    <row r="328" spans="1:42" ht="15.75" customHeight="1">
      <c r="A328" s="20"/>
      <c r="B328" s="20"/>
      <c r="C328" s="20"/>
      <c r="D328" s="181"/>
      <c r="E328" s="20"/>
      <c r="F328" s="20"/>
      <c r="G328" s="20"/>
      <c r="H328" s="20"/>
      <c r="I328" s="20"/>
      <c r="J328" s="20"/>
      <c r="K328" s="20"/>
      <c r="L328" s="20"/>
      <c r="M328" s="181"/>
      <c r="N328" s="181"/>
      <c r="O328" s="20"/>
      <c r="P328" s="181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</row>
    <row r="329" spans="1:42" ht="15.75" customHeight="1">
      <c r="A329" s="20"/>
      <c r="B329" s="20"/>
      <c r="C329" s="20"/>
      <c r="D329" s="181"/>
      <c r="E329" s="20"/>
      <c r="F329" s="20"/>
      <c r="G329" s="20"/>
      <c r="H329" s="20"/>
      <c r="I329" s="20"/>
      <c r="J329" s="20"/>
      <c r="K329" s="20"/>
      <c r="L329" s="20"/>
      <c r="M329" s="181"/>
      <c r="N329" s="181"/>
      <c r="O329" s="20"/>
      <c r="P329" s="181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</row>
    <row r="330" spans="1:42" ht="15.75" customHeight="1">
      <c r="A330" s="20"/>
      <c r="B330" s="20"/>
      <c r="C330" s="20"/>
      <c r="D330" s="181"/>
      <c r="E330" s="20"/>
      <c r="F330" s="20"/>
      <c r="G330" s="20"/>
      <c r="H330" s="20"/>
      <c r="I330" s="20"/>
      <c r="J330" s="20"/>
      <c r="K330" s="20"/>
      <c r="L330" s="20"/>
      <c r="M330" s="181"/>
      <c r="N330" s="181"/>
      <c r="O330" s="20"/>
      <c r="P330" s="181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</row>
    <row r="331" spans="1:42" ht="15.75" customHeight="1">
      <c r="A331" s="20"/>
      <c r="B331" s="20"/>
      <c r="C331" s="20"/>
      <c r="D331" s="181"/>
      <c r="E331" s="20"/>
      <c r="F331" s="20"/>
      <c r="G331" s="20"/>
      <c r="H331" s="20"/>
      <c r="I331" s="20"/>
      <c r="J331" s="20"/>
      <c r="K331" s="20"/>
      <c r="L331" s="20"/>
      <c r="M331" s="181"/>
      <c r="N331" s="181"/>
      <c r="O331" s="20"/>
      <c r="P331" s="181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</row>
    <row r="332" spans="1:42" ht="15.75" customHeight="1">
      <c r="A332" s="20"/>
      <c r="B332" s="20"/>
      <c r="C332" s="20"/>
      <c r="D332" s="181"/>
      <c r="E332" s="20"/>
      <c r="F332" s="20"/>
      <c r="G332" s="20"/>
      <c r="H332" s="20"/>
      <c r="I332" s="20"/>
      <c r="J332" s="20"/>
      <c r="K332" s="20"/>
      <c r="L332" s="20"/>
      <c r="M332" s="181"/>
      <c r="N332" s="181"/>
      <c r="O332" s="20"/>
      <c r="P332" s="181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  <c r="AO332" s="20"/>
      <c r="AP332" s="20"/>
    </row>
    <row r="333" spans="1:42" ht="15.75" customHeight="1">
      <c r="A333" s="20"/>
      <c r="B333" s="20"/>
      <c r="C333" s="20"/>
      <c r="D333" s="181"/>
      <c r="E333" s="20"/>
      <c r="F333" s="20"/>
      <c r="G333" s="20"/>
      <c r="H333" s="20"/>
      <c r="I333" s="20"/>
      <c r="J333" s="20"/>
      <c r="K333" s="20"/>
      <c r="L333" s="20"/>
      <c r="M333" s="181"/>
      <c r="N333" s="181"/>
      <c r="O333" s="20"/>
      <c r="P333" s="181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  <c r="AO333" s="20"/>
      <c r="AP333" s="20"/>
    </row>
    <row r="334" spans="1:42" ht="15.75" customHeight="1">
      <c r="A334" s="20"/>
      <c r="B334" s="20"/>
      <c r="C334" s="20"/>
      <c r="D334" s="181"/>
      <c r="E334" s="20"/>
      <c r="F334" s="20"/>
      <c r="G334" s="20"/>
      <c r="H334" s="20"/>
      <c r="I334" s="20"/>
      <c r="J334" s="20"/>
      <c r="K334" s="20"/>
      <c r="L334" s="20"/>
      <c r="M334" s="181"/>
      <c r="N334" s="181"/>
      <c r="O334" s="20"/>
      <c r="P334" s="181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</row>
    <row r="335" spans="1:42" ht="15.75" customHeight="1">
      <c r="A335" s="20"/>
      <c r="B335" s="20"/>
      <c r="C335" s="20"/>
      <c r="D335" s="181"/>
      <c r="E335" s="20"/>
      <c r="F335" s="20"/>
      <c r="G335" s="20"/>
      <c r="H335" s="20"/>
      <c r="I335" s="20"/>
      <c r="J335" s="20"/>
      <c r="K335" s="20"/>
      <c r="L335" s="20"/>
      <c r="M335" s="181"/>
      <c r="N335" s="181"/>
      <c r="O335" s="20"/>
      <c r="P335" s="181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L335" s="20"/>
      <c r="AM335" s="20"/>
      <c r="AN335" s="20"/>
      <c r="AO335" s="20"/>
      <c r="AP335" s="20"/>
    </row>
    <row r="336" spans="1:42" ht="15.75" customHeight="1">
      <c r="A336" s="20"/>
      <c r="B336" s="20"/>
      <c r="C336" s="20"/>
      <c r="D336" s="181"/>
      <c r="E336" s="20"/>
      <c r="F336" s="20"/>
      <c r="G336" s="20"/>
      <c r="H336" s="20"/>
      <c r="I336" s="20"/>
      <c r="J336" s="20"/>
      <c r="K336" s="20"/>
      <c r="L336" s="20"/>
      <c r="M336" s="181"/>
      <c r="N336" s="181"/>
      <c r="O336" s="20"/>
      <c r="P336" s="181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L336" s="20"/>
      <c r="AM336" s="20"/>
      <c r="AN336" s="20"/>
      <c r="AO336" s="20"/>
      <c r="AP336" s="20"/>
    </row>
    <row r="337" spans="1:42" ht="15.75" customHeight="1">
      <c r="A337" s="20"/>
      <c r="B337" s="20"/>
      <c r="C337" s="20"/>
      <c r="D337" s="181"/>
      <c r="E337" s="20"/>
      <c r="F337" s="20"/>
      <c r="G337" s="20"/>
      <c r="H337" s="20"/>
      <c r="I337" s="20"/>
      <c r="J337" s="20"/>
      <c r="K337" s="20"/>
      <c r="L337" s="20"/>
      <c r="M337" s="181"/>
      <c r="N337" s="181"/>
      <c r="O337" s="20"/>
      <c r="P337" s="181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  <c r="AO337" s="20"/>
      <c r="AP337" s="20"/>
    </row>
    <row r="338" spans="1:42" ht="15.75" customHeight="1">
      <c r="A338" s="20"/>
      <c r="B338" s="20"/>
      <c r="C338" s="20"/>
      <c r="D338" s="181"/>
      <c r="E338" s="20"/>
      <c r="F338" s="20"/>
      <c r="G338" s="20"/>
      <c r="H338" s="20"/>
      <c r="I338" s="20"/>
      <c r="J338" s="20"/>
      <c r="K338" s="20"/>
      <c r="L338" s="20"/>
      <c r="M338" s="181"/>
      <c r="N338" s="181"/>
      <c r="O338" s="20"/>
      <c r="P338" s="181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L338" s="20"/>
      <c r="AM338" s="20"/>
      <c r="AN338" s="20"/>
      <c r="AO338" s="20"/>
      <c r="AP338" s="20"/>
    </row>
    <row r="339" spans="1:42" ht="15.75" customHeight="1">
      <c r="A339" s="20"/>
      <c r="B339" s="20"/>
      <c r="C339" s="20"/>
      <c r="D339" s="181"/>
      <c r="E339" s="20"/>
      <c r="F339" s="20"/>
      <c r="G339" s="20"/>
      <c r="H339" s="20"/>
      <c r="I339" s="20"/>
      <c r="J339" s="20"/>
      <c r="K339" s="20"/>
      <c r="L339" s="20"/>
      <c r="M339" s="181"/>
      <c r="N339" s="181"/>
      <c r="O339" s="20"/>
      <c r="P339" s="181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L339" s="20"/>
      <c r="AM339" s="20"/>
      <c r="AN339" s="20"/>
      <c r="AO339" s="20"/>
      <c r="AP339" s="20"/>
    </row>
    <row r="340" spans="1:42" ht="15.75" customHeight="1">
      <c r="A340" s="20"/>
      <c r="B340" s="20"/>
      <c r="C340" s="20"/>
      <c r="D340" s="181"/>
      <c r="E340" s="20"/>
      <c r="F340" s="20"/>
      <c r="G340" s="20"/>
      <c r="H340" s="20"/>
      <c r="I340" s="20"/>
      <c r="J340" s="20"/>
      <c r="K340" s="20"/>
      <c r="L340" s="20"/>
      <c r="M340" s="181"/>
      <c r="N340" s="181"/>
      <c r="O340" s="20"/>
      <c r="P340" s="181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  <c r="AO340" s="20"/>
      <c r="AP340" s="20"/>
    </row>
    <row r="341" spans="1:42" ht="15.75" customHeight="1">
      <c r="A341" s="20"/>
      <c r="B341" s="20"/>
      <c r="C341" s="20"/>
      <c r="D341" s="181"/>
      <c r="E341" s="20"/>
      <c r="F341" s="20"/>
      <c r="G341" s="20"/>
      <c r="H341" s="20"/>
      <c r="I341" s="20"/>
      <c r="J341" s="20"/>
      <c r="K341" s="20"/>
      <c r="L341" s="20"/>
      <c r="M341" s="181"/>
      <c r="N341" s="181"/>
      <c r="O341" s="20"/>
      <c r="P341" s="181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  <c r="AO341" s="20"/>
      <c r="AP341" s="20"/>
    </row>
    <row r="342" spans="1:42" ht="15.75" customHeight="1">
      <c r="A342" s="20"/>
      <c r="B342" s="20"/>
      <c r="C342" s="20"/>
      <c r="D342" s="181"/>
      <c r="E342" s="20"/>
      <c r="F342" s="20"/>
      <c r="G342" s="20"/>
      <c r="H342" s="20"/>
      <c r="I342" s="20"/>
      <c r="J342" s="20"/>
      <c r="K342" s="20"/>
      <c r="L342" s="20"/>
      <c r="M342" s="181"/>
      <c r="N342" s="181"/>
      <c r="O342" s="20"/>
      <c r="P342" s="181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  <c r="AO342" s="20"/>
      <c r="AP342" s="20"/>
    </row>
    <row r="343" spans="1:42" ht="15.75" customHeight="1">
      <c r="A343" s="20"/>
      <c r="B343" s="20"/>
      <c r="C343" s="20"/>
      <c r="D343" s="181"/>
      <c r="E343" s="20"/>
      <c r="F343" s="20"/>
      <c r="G343" s="20"/>
      <c r="H343" s="20"/>
      <c r="I343" s="20"/>
      <c r="J343" s="20"/>
      <c r="K343" s="20"/>
      <c r="L343" s="20"/>
      <c r="M343" s="181"/>
      <c r="N343" s="181"/>
      <c r="O343" s="20"/>
      <c r="P343" s="181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</row>
    <row r="344" spans="1:42" ht="15.75" customHeight="1">
      <c r="A344" s="20"/>
      <c r="B344" s="20"/>
      <c r="C344" s="20"/>
      <c r="D344" s="181"/>
      <c r="E344" s="20"/>
      <c r="F344" s="20"/>
      <c r="G344" s="20"/>
      <c r="H344" s="20"/>
      <c r="I344" s="20"/>
      <c r="J344" s="20"/>
      <c r="K344" s="20"/>
      <c r="L344" s="20"/>
      <c r="M344" s="181"/>
      <c r="N344" s="181"/>
      <c r="O344" s="20"/>
      <c r="P344" s="181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</row>
    <row r="345" spans="1:42" ht="15.75" customHeight="1">
      <c r="A345" s="20"/>
      <c r="B345" s="20"/>
      <c r="C345" s="20"/>
      <c r="D345" s="181"/>
      <c r="E345" s="20"/>
      <c r="F345" s="20"/>
      <c r="G345" s="20"/>
      <c r="H345" s="20"/>
      <c r="I345" s="20"/>
      <c r="J345" s="20"/>
      <c r="K345" s="20"/>
      <c r="L345" s="20"/>
      <c r="M345" s="181"/>
      <c r="N345" s="181"/>
      <c r="O345" s="20"/>
      <c r="P345" s="181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  <c r="AO345" s="20"/>
      <c r="AP345" s="20"/>
    </row>
    <row r="346" spans="1:42" ht="15.75" customHeight="1">
      <c r="A346" s="20"/>
      <c r="B346" s="20"/>
      <c r="C346" s="20"/>
      <c r="D346" s="181"/>
      <c r="E346" s="20"/>
      <c r="F346" s="20"/>
      <c r="G346" s="20"/>
      <c r="H346" s="20"/>
      <c r="I346" s="20"/>
      <c r="J346" s="20"/>
      <c r="K346" s="20"/>
      <c r="L346" s="20"/>
      <c r="M346" s="181"/>
      <c r="N346" s="181"/>
      <c r="O346" s="20"/>
      <c r="P346" s="181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</row>
    <row r="347" spans="1:42" ht="15.75" customHeight="1">
      <c r="A347" s="20"/>
      <c r="B347" s="20"/>
      <c r="C347" s="20"/>
      <c r="D347" s="181"/>
      <c r="E347" s="20"/>
      <c r="F347" s="20"/>
      <c r="G347" s="20"/>
      <c r="H347" s="20"/>
      <c r="I347" s="20"/>
      <c r="J347" s="20"/>
      <c r="K347" s="20"/>
      <c r="L347" s="20"/>
      <c r="M347" s="181"/>
      <c r="N347" s="181"/>
      <c r="O347" s="20"/>
      <c r="P347" s="181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L347" s="20"/>
      <c r="AM347" s="20"/>
      <c r="AN347" s="20"/>
      <c r="AO347" s="20"/>
      <c r="AP347" s="20"/>
    </row>
    <row r="348" spans="1:42" ht="15.75" customHeight="1">
      <c r="A348" s="20"/>
      <c r="B348" s="20"/>
      <c r="C348" s="20"/>
      <c r="D348" s="181"/>
      <c r="E348" s="20"/>
      <c r="F348" s="20"/>
      <c r="G348" s="20"/>
      <c r="H348" s="20"/>
      <c r="I348" s="20"/>
      <c r="J348" s="20"/>
      <c r="K348" s="20"/>
      <c r="L348" s="20"/>
      <c r="M348" s="181"/>
      <c r="N348" s="181"/>
      <c r="O348" s="20"/>
      <c r="P348" s="181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  <c r="AO348" s="20"/>
      <c r="AP348" s="20"/>
    </row>
    <row r="349" spans="1:42" ht="15.75" customHeight="1">
      <c r="A349" s="20"/>
      <c r="B349" s="20"/>
      <c r="C349" s="20"/>
      <c r="D349" s="181"/>
      <c r="E349" s="20"/>
      <c r="F349" s="20"/>
      <c r="G349" s="20"/>
      <c r="H349" s="20"/>
      <c r="I349" s="20"/>
      <c r="J349" s="20"/>
      <c r="K349" s="20"/>
      <c r="L349" s="20"/>
      <c r="M349" s="181"/>
      <c r="N349" s="181"/>
      <c r="O349" s="20"/>
      <c r="P349" s="181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</row>
    <row r="350" spans="1:42" ht="15.75" customHeight="1">
      <c r="A350" s="20"/>
      <c r="B350" s="20"/>
      <c r="C350" s="20"/>
      <c r="D350" s="181"/>
      <c r="E350" s="20"/>
      <c r="F350" s="20"/>
      <c r="G350" s="20"/>
      <c r="H350" s="20"/>
      <c r="I350" s="20"/>
      <c r="J350" s="20"/>
      <c r="K350" s="20"/>
      <c r="L350" s="20"/>
      <c r="M350" s="181"/>
      <c r="N350" s="181"/>
      <c r="O350" s="20"/>
      <c r="P350" s="181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  <c r="AO350" s="20"/>
      <c r="AP350" s="20"/>
    </row>
    <row r="351" spans="1:42" ht="15.75" customHeight="1">
      <c r="A351" s="20"/>
      <c r="B351" s="20"/>
      <c r="C351" s="20"/>
      <c r="D351" s="181"/>
      <c r="E351" s="20"/>
      <c r="F351" s="20"/>
      <c r="G351" s="20"/>
      <c r="H351" s="20"/>
      <c r="I351" s="20"/>
      <c r="J351" s="20"/>
      <c r="K351" s="20"/>
      <c r="L351" s="20"/>
      <c r="M351" s="181"/>
      <c r="N351" s="181"/>
      <c r="O351" s="20"/>
      <c r="P351" s="181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20"/>
      <c r="AP351" s="20"/>
    </row>
    <row r="352" spans="1:42" ht="15.75" customHeight="1">
      <c r="A352" s="20"/>
      <c r="B352" s="20"/>
      <c r="C352" s="20"/>
      <c r="D352" s="181"/>
      <c r="E352" s="20"/>
      <c r="F352" s="20"/>
      <c r="G352" s="20"/>
      <c r="H352" s="20"/>
      <c r="I352" s="20"/>
      <c r="J352" s="20"/>
      <c r="K352" s="20"/>
      <c r="L352" s="20"/>
      <c r="M352" s="181"/>
      <c r="N352" s="181"/>
      <c r="O352" s="20"/>
      <c r="P352" s="181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</row>
    <row r="353" spans="1:42" ht="15.75" customHeight="1">
      <c r="A353" s="20"/>
      <c r="B353" s="20"/>
      <c r="C353" s="20"/>
      <c r="D353" s="181"/>
      <c r="E353" s="20"/>
      <c r="F353" s="20"/>
      <c r="G353" s="20"/>
      <c r="H353" s="20"/>
      <c r="I353" s="20"/>
      <c r="J353" s="20"/>
      <c r="K353" s="20"/>
      <c r="L353" s="20"/>
      <c r="M353" s="181"/>
      <c r="N353" s="181"/>
      <c r="O353" s="20"/>
      <c r="P353" s="181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  <c r="AO353" s="20"/>
      <c r="AP353" s="20"/>
    </row>
    <row r="354" spans="1:42" ht="15.75" customHeight="1">
      <c r="A354" s="20"/>
      <c r="B354" s="20"/>
      <c r="C354" s="20"/>
      <c r="D354" s="181"/>
      <c r="E354" s="20"/>
      <c r="F354" s="20"/>
      <c r="G354" s="20"/>
      <c r="H354" s="20"/>
      <c r="I354" s="20"/>
      <c r="J354" s="20"/>
      <c r="K354" s="20"/>
      <c r="L354" s="20"/>
      <c r="M354" s="181"/>
      <c r="N354" s="181"/>
      <c r="O354" s="20"/>
      <c r="P354" s="181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  <c r="AO354" s="20"/>
      <c r="AP354" s="20"/>
    </row>
    <row r="355" spans="1:42" ht="15.75" customHeight="1">
      <c r="A355" s="20"/>
      <c r="B355" s="20"/>
      <c r="C355" s="20"/>
      <c r="D355" s="181"/>
      <c r="E355" s="20"/>
      <c r="F355" s="20"/>
      <c r="G355" s="20"/>
      <c r="H355" s="20"/>
      <c r="I355" s="20"/>
      <c r="J355" s="20"/>
      <c r="K355" s="20"/>
      <c r="L355" s="20"/>
      <c r="M355" s="181"/>
      <c r="N355" s="181"/>
      <c r="O355" s="20"/>
      <c r="P355" s="181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</row>
    <row r="356" spans="1:42" ht="15.75" customHeight="1">
      <c r="A356" s="20"/>
      <c r="B356" s="20"/>
      <c r="C356" s="20"/>
      <c r="D356" s="181"/>
      <c r="E356" s="20"/>
      <c r="F356" s="20"/>
      <c r="G356" s="20"/>
      <c r="H356" s="20"/>
      <c r="I356" s="20"/>
      <c r="J356" s="20"/>
      <c r="K356" s="20"/>
      <c r="L356" s="20"/>
      <c r="M356" s="181"/>
      <c r="N356" s="181"/>
      <c r="O356" s="20"/>
      <c r="P356" s="181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</row>
    <row r="357" spans="1:42" ht="15.75" customHeight="1">
      <c r="A357" s="20"/>
      <c r="B357" s="20"/>
      <c r="C357" s="20"/>
      <c r="D357" s="181"/>
      <c r="E357" s="20"/>
      <c r="F357" s="20"/>
      <c r="G357" s="20"/>
      <c r="H357" s="20"/>
      <c r="I357" s="20"/>
      <c r="J357" s="20"/>
      <c r="K357" s="20"/>
      <c r="L357" s="20"/>
      <c r="M357" s="181"/>
      <c r="N357" s="181"/>
      <c r="O357" s="20"/>
      <c r="P357" s="181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</row>
    <row r="358" spans="1:42" ht="15.75" customHeight="1">
      <c r="A358" s="20"/>
      <c r="B358" s="20"/>
      <c r="C358" s="20"/>
      <c r="D358" s="181"/>
      <c r="E358" s="20"/>
      <c r="F358" s="20"/>
      <c r="G358" s="20"/>
      <c r="H358" s="20"/>
      <c r="I358" s="20"/>
      <c r="J358" s="20"/>
      <c r="K358" s="20"/>
      <c r="L358" s="20"/>
      <c r="M358" s="181"/>
      <c r="N358" s="181"/>
      <c r="O358" s="20"/>
      <c r="P358" s="181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</row>
    <row r="359" spans="1:42" ht="15.75" customHeight="1">
      <c r="A359" s="20"/>
      <c r="B359" s="20"/>
      <c r="C359" s="20"/>
      <c r="D359" s="181"/>
      <c r="E359" s="20"/>
      <c r="F359" s="20"/>
      <c r="G359" s="20"/>
      <c r="H359" s="20"/>
      <c r="I359" s="20"/>
      <c r="J359" s="20"/>
      <c r="K359" s="20"/>
      <c r="L359" s="20"/>
      <c r="M359" s="181"/>
      <c r="N359" s="181"/>
      <c r="O359" s="20"/>
      <c r="P359" s="181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</row>
    <row r="360" spans="1:42" ht="15.75" customHeight="1">
      <c r="A360" s="20"/>
      <c r="B360" s="20"/>
      <c r="C360" s="20"/>
      <c r="D360" s="181"/>
      <c r="E360" s="20"/>
      <c r="F360" s="20"/>
      <c r="G360" s="20"/>
      <c r="H360" s="20"/>
      <c r="I360" s="20"/>
      <c r="J360" s="20"/>
      <c r="K360" s="20"/>
      <c r="L360" s="20"/>
      <c r="M360" s="181"/>
      <c r="N360" s="181"/>
      <c r="O360" s="20"/>
      <c r="P360" s="181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</row>
    <row r="361" spans="1:42" ht="15.75" customHeight="1">
      <c r="A361" s="20"/>
      <c r="B361" s="20"/>
      <c r="C361" s="20"/>
      <c r="D361" s="181"/>
      <c r="E361" s="20"/>
      <c r="F361" s="20"/>
      <c r="G361" s="20"/>
      <c r="H361" s="20"/>
      <c r="I361" s="20"/>
      <c r="J361" s="20"/>
      <c r="K361" s="20"/>
      <c r="L361" s="20"/>
      <c r="M361" s="181"/>
      <c r="N361" s="181"/>
      <c r="O361" s="20"/>
      <c r="P361" s="181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</row>
    <row r="362" spans="1:42" ht="15.75" customHeight="1">
      <c r="A362" s="20"/>
      <c r="B362" s="20"/>
      <c r="C362" s="20"/>
      <c r="D362" s="181"/>
      <c r="E362" s="20"/>
      <c r="F362" s="20"/>
      <c r="G362" s="20"/>
      <c r="H362" s="20"/>
      <c r="I362" s="20"/>
      <c r="J362" s="20"/>
      <c r="K362" s="20"/>
      <c r="L362" s="20"/>
      <c r="M362" s="181"/>
      <c r="N362" s="181"/>
      <c r="O362" s="20"/>
      <c r="P362" s="181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  <c r="AO362" s="20"/>
      <c r="AP362" s="20"/>
    </row>
    <row r="363" spans="1:42" ht="15.75" customHeight="1">
      <c r="A363" s="20"/>
      <c r="B363" s="20"/>
      <c r="C363" s="20"/>
      <c r="D363" s="181"/>
      <c r="E363" s="20"/>
      <c r="F363" s="20"/>
      <c r="G363" s="20"/>
      <c r="H363" s="20"/>
      <c r="I363" s="20"/>
      <c r="J363" s="20"/>
      <c r="K363" s="20"/>
      <c r="L363" s="20"/>
      <c r="M363" s="181"/>
      <c r="N363" s="181"/>
      <c r="O363" s="20"/>
      <c r="P363" s="181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  <c r="AO363" s="20"/>
      <c r="AP363" s="20"/>
    </row>
    <row r="364" spans="1:42" ht="15.75" customHeight="1">
      <c r="A364" s="20"/>
      <c r="B364" s="20"/>
      <c r="C364" s="20"/>
      <c r="D364" s="181"/>
      <c r="E364" s="20"/>
      <c r="F364" s="20"/>
      <c r="G364" s="20"/>
      <c r="H364" s="20"/>
      <c r="I364" s="20"/>
      <c r="J364" s="20"/>
      <c r="K364" s="20"/>
      <c r="L364" s="20"/>
      <c r="M364" s="181"/>
      <c r="N364" s="181"/>
      <c r="O364" s="20"/>
      <c r="P364" s="181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  <c r="AO364" s="20"/>
      <c r="AP364" s="20"/>
    </row>
    <row r="365" spans="1:42" ht="15.75" customHeight="1">
      <c r="A365" s="20"/>
      <c r="B365" s="20"/>
      <c r="C365" s="20"/>
      <c r="D365" s="181"/>
      <c r="E365" s="20"/>
      <c r="F365" s="20"/>
      <c r="G365" s="20"/>
      <c r="H365" s="20"/>
      <c r="I365" s="20"/>
      <c r="J365" s="20"/>
      <c r="K365" s="20"/>
      <c r="L365" s="20"/>
      <c r="M365" s="181"/>
      <c r="N365" s="181"/>
      <c r="O365" s="20"/>
      <c r="P365" s="181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  <c r="AO365" s="20"/>
      <c r="AP365" s="20"/>
    </row>
    <row r="366" spans="1:42" ht="15.75" customHeight="1">
      <c r="A366" s="20"/>
      <c r="B366" s="20"/>
      <c r="C366" s="20"/>
      <c r="D366" s="181"/>
      <c r="E366" s="20"/>
      <c r="F366" s="20"/>
      <c r="G366" s="20"/>
      <c r="H366" s="20"/>
      <c r="I366" s="20"/>
      <c r="J366" s="20"/>
      <c r="K366" s="20"/>
      <c r="L366" s="20"/>
      <c r="M366" s="181"/>
      <c r="N366" s="181"/>
      <c r="O366" s="20"/>
      <c r="P366" s="181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  <c r="AO366" s="20"/>
      <c r="AP366" s="20"/>
    </row>
    <row r="367" spans="1:42" ht="15.75" customHeight="1">
      <c r="A367" s="20"/>
      <c r="B367" s="20"/>
      <c r="C367" s="20"/>
      <c r="D367" s="181"/>
      <c r="E367" s="20"/>
      <c r="F367" s="20"/>
      <c r="G367" s="20"/>
      <c r="H367" s="20"/>
      <c r="I367" s="20"/>
      <c r="J367" s="20"/>
      <c r="K367" s="20"/>
      <c r="L367" s="20"/>
      <c r="M367" s="181"/>
      <c r="N367" s="181"/>
      <c r="O367" s="20"/>
      <c r="P367" s="181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  <c r="AO367" s="20"/>
      <c r="AP367" s="20"/>
    </row>
    <row r="368" spans="1:42" ht="15.75" customHeight="1">
      <c r="A368" s="20"/>
      <c r="B368" s="20"/>
      <c r="C368" s="20"/>
      <c r="D368" s="181"/>
      <c r="E368" s="20"/>
      <c r="F368" s="20"/>
      <c r="G368" s="20"/>
      <c r="H368" s="20"/>
      <c r="I368" s="20"/>
      <c r="J368" s="20"/>
      <c r="K368" s="20"/>
      <c r="L368" s="20"/>
      <c r="M368" s="181"/>
      <c r="N368" s="181"/>
      <c r="O368" s="20"/>
      <c r="P368" s="181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</row>
    <row r="369" spans="1:42" ht="15.75" customHeight="1">
      <c r="A369" s="20"/>
      <c r="B369" s="20"/>
      <c r="C369" s="20"/>
      <c r="D369" s="181"/>
      <c r="E369" s="20"/>
      <c r="F369" s="20"/>
      <c r="G369" s="20"/>
      <c r="H369" s="20"/>
      <c r="I369" s="20"/>
      <c r="J369" s="20"/>
      <c r="K369" s="20"/>
      <c r="L369" s="20"/>
      <c r="M369" s="181"/>
      <c r="N369" s="181"/>
      <c r="O369" s="20"/>
      <c r="P369" s="181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</row>
    <row r="370" spans="1:42" ht="15.75" customHeight="1">
      <c r="A370" s="20"/>
      <c r="B370" s="20"/>
      <c r="C370" s="20"/>
      <c r="D370" s="181"/>
      <c r="E370" s="20"/>
      <c r="F370" s="20"/>
      <c r="G370" s="20"/>
      <c r="H370" s="20"/>
      <c r="I370" s="20"/>
      <c r="J370" s="20"/>
      <c r="K370" s="20"/>
      <c r="L370" s="20"/>
      <c r="M370" s="181"/>
      <c r="N370" s="181"/>
      <c r="O370" s="20"/>
      <c r="P370" s="181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</row>
    <row r="371" spans="1:42" ht="15.75" customHeight="1">
      <c r="A371" s="20"/>
      <c r="B371" s="20"/>
      <c r="C371" s="20"/>
      <c r="D371" s="181"/>
      <c r="E371" s="20"/>
      <c r="F371" s="20"/>
      <c r="G371" s="20"/>
      <c r="H371" s="20"/>
      <c r="I371" s="20"/>
      <c r="J371" s="20"/>
      <c r="K371" s="20"/>
      <c r="L371" s="20"/>
      <c r="M371" s="181"/>
      <c r="N371" s="181"/>
      <c r="O371" s="20"/>
      <c r="P371" s="181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20"/>
      <c r="AP371" s="20"/>
    </row>
    <row r="372" spans="1:42" ht="15.75" customHeight="1">
      <c r="A372" s="20"/>
      <c r="B372" s="20"/>
      <c r="C372" s="20"/>
      <c r="D372" s="181"/>
      <c r="E372" s="20"/>
      <c r="F372" s="20"/>
      <c r="G372" s="20"/>
      <c r="H372" s="20"/>
      <c r="I372" s="20"/>
      <c r="J372" s="20"/>
      <c r="K372" s="20"/>
      <c r="L372" s="20"/>
      <c r="M372" s="181"/>
      <c r="N372" s="181"/>
      <c r="O372" s="20"/>
      <c r="P372" s="181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  <c r="AO372" s="20"/>
      <c r="AP372" s="20"/>
    </row>
    <row r="373" spans="1:42" ht="15.75" customHeight="1">
      <c r="A373" s="20"/>
      <c r="B373" s="20"/>
      <c r="C373" s="20"/>
      <c r="D373" s="181"/>
      <c r="E373" s="20"/>
      <c r="F373" s="20"/>
      <c r="G373" s="20"/>
      <c r="H373" s="20"/>
      <c r="I373" s="20"/>
      <c r="J373" s="20"/>
      <c r="K373" s="20"/>
      <c r="L373" s="20"/>
      <c r="M373" s="181"/>
      <c r="N373" s="181"/>
      <c r="O373" s="20"/>
      <c r="P373" s="181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</row>
    <row r="374" spans="1:42" ht="15.75" customHeight="1">
      <c r="A374" s="20"/>
      <c r="B374" s="20"/>
      <c r="C374" s="20"/>
      <c r="D374" s="181"/>
      <c r="E374" s="20"/>
      <c r="F374" s="20"/>
      <c r="G374" s="20"/>
      <c r="H374" s="20"/>
      <c r="I374" s="20"/>
      <c r="J374" s="20"/>
      <c r="K374" s="20"/>
      <c r="L374" s="20"/>
      <c r="M374" s="181"/>
      <c r="N374" s="181"/>
      <c r="O374" s="20"/>
      <c r="P374" s="181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20"/>
      <c r="AP374" s="20"/>
    </row>
    <row r="375" spans="1:42" ht="15.75" customHeight="1">
      <c r="A375" s="20"/>
      <c r="B375" s="20"/>
      <c r="C375" s="20"/>
      <c r="D375" s="181"/>
      <c r="E375" s="20"/>
      <c r="F375" s="20"/>
      <c r="G375" s="20"/>
      <c r="H375" s="20"/>
      <c r="I375" s="20"/>
      <c r="J375" s="20"/>
      <c r="K375" s="20"/>
      <c r="L375" s="20"/>
      <c r="M375" s="181"/>
      <c r="N375" s="181"/>
      <c r="O375" s="20"/>
      <c r="P375" s="181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</row>
    <row r="376" spans="1:42" ht="15.75" customHeight="1">
      <c r="A376" s="20"/>
      <c r="B376" s="20"/>
      <c r="C376" s="20"/>
      <c r="D376" s="181"/>
      <c r="E376" s="20"/>
      <c r="F376" s="20"/>
      <c r="G376" s="20"/>
      <c r="H376" s="20"/>
      <c r="I376" s="20"/>
      <c r="J376" s="20"/>
      <c r="K376" s="20"/>
      <c r="L376" s="20"/>
      <c r="M376" s="181"/>
      <c r="N376" s="181"/>
      <c r="O376" s="20"/>
      <c r="P376" s="181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  <c r="AO376" s="20"/>
      <c r="AP376" s="20"/>
    </row>
    <row r="377" spans="1:42" ht="15.75" customHeight="1">
      <c r="A377" s="20"/>
      <c r="B377" s="20"/>
      <c r="C377" s="20"/>
      <c r="D377" s="181"/>
      <c r="E377" s="20"/>
      <c r="F377" s="20"/>
      <c r="G377" s="20"/>
      <c r="H377" s="20"/>
      <c r="I377" s="20"/>
      <c r="J377" s="20"/>
      <c r="K377" s="20"/>
      <c r="L377" s="20"/>
      <c r="M377" s="181"/>
      <c r="N377" s="181"/>
      <c r="O377" s="20"/>
      <c r="P377" s="181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  <c r="AO377" s="20"/>
      <c r="AP377" s="20"/>
    </row>
    <row r="378" spans="1:42" ht="15.75" customHeight="1">
      <c r="A378" s="20"/>
      <c r="B378" s="20"/>
      <c r="C378" s="20"/>
      <c r="D378" s="181"/>
      <c r="E378" s="20"/>
      <c r="F378" s="20"/>
      <c r="G378" s="20"/>
      <c r="H378" s="20"/>
      <c r="I378" s="20"/>
      <c r="J378" s="20"/>
      <c r="K378" s="20"/>
      <c r="L378" s="20"/>
      <c r="M378" s="181"/>
      <c r="N378" s="181"/>
      <c r="O378" s="20"/>
      <c r="P378" s="181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  <c r="AO378" s="20"/>
      <c r="AP378" s="20"/>
    </row>
    <row r="379" spans="1:42" ht="15.75" customHeight="1">
      <c r="A379" s="20"/>
      <c r="B379" s="20"/>
      <c r="C379" s="20"/>
      <c r="D379" s="181"/>
      <c r="E379" s="20"/>
      <c r="F379" s="20"/>
      <c r="G379" s="20"/>
      <c r="H379" s="20"/>
      <c r="I379" s="20"/>
      <c r="J379" s="20"/>
      <c r="K379" s="20"/>
      <c r="L379" s="20"/>
      <c r="M379" s="181"/>
      <c r="N379" s="181"/>
      <c r="O379" s="20"/>
      <c r="P379" s="181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  <c r="AO379" s="20"/>
      <c r="AP379" s="20"/>
    </row>
    <row r="380" spans="1:42" ht="15.75" customHeight="1">
      <c r="A380" s="20"/>
      <c r="B380" s="20"/>
      <c r="C380" s="20"/>
      <c r="D380" s="181"/>
      <c r="E380" s="20"/>
      <c r="F380" s="20"/>
      <c r="G380" s="20"/>
      <c r="H380" s="20"/>
      <c r="I380" s="20"/>
      <c r="J380" s="20"/>
      <c r="K380" s="20"/>
      <c r="L380" s="20"/>
      <c r="M380" s="181"/>
      <c r="N380" s="181"/>
      <c r="O380" s="20"/>
      <c r="P380" s="181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  <c r="AO380" s="20"/>
      <c r="AP380" s="20"/>
    </row>
    <row r="381" spans="1:42" ht="15.75" customHeight="1">
      <c r="A381" s="20"/>
      <c r="B381" s="20"/>
      <c r="C381" s="20"/>
      <c r="D381" s="181"/>
      <c r="E381" s="20"/>
      <c r="F381" s="20"/>
      <c r="G381" s="20"/>
      <c r="H381" s="20"/>
      <c r="I381" s="20"/>
      <c r="J381" s="20"/>
      <c r="K381" s="20"/>
      <c r="L381" s="20"/>
      <c r="M381" s="181"/>
      <c r="N381" s="181"/>
      <c r="O381" s="20"/>
      <c r="P381" s="181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</row>
    <row r="382" spans="1:42" ht="15.75" customHeight="1">
      <c r="A382" s="20"/>
      <c r="B382" s="20"/>
      <c r="C382" s="20"/>
      <c r="D382" s="181"/>
      <c r="E382" s="20"/>
      <c r="F382" s="20"/>
      <c r="G382" s="20"/>
      <c r="H382" s="20"/>
      <c r="I382" s="20"/>
      <c r="J382" s="20"/>
      <c r="K382" s="20"/>
      <c r="L382" s="20"/>
      <c r="M382" s="181"/>
      <c r="N382" s="181"/>
      <c r="O382" s="20"/>
      <c r="P382" s="181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  <c r="AO382" s="20"/>
      <c r="AP382" s="20"/>
    </row>
    <row r="383" spans="1:42" ht="15.75" customHeight="1">
      <c r="A383" s="20"/>
      <c r="B383" s="20"/>
      <c r="C383" s="20"/>
      <c r="D383" s="181"/>
      <c r="E383" s="20"/>
      <c r="F383" s="20"/>
      <c r="G383" s="20"/>
      <c r="H383" s="20"/>
      <c r="I383" s="20"/>
      <c r="J383" s="20"/>
      <c r="K383" s="20"/>
      <c r="L383" s="20"/>
      <c r="M383" s="181"/>
      <c r="N383" s="181"/>
      <c r="O383" s="20"/>
      <c r="P383" s="181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</row>
    <row r="384" spans="1:42" ht="15.75" customHeight="1">
      <c r="A384" s="20"/>
      <c r="B384" s="20"/>
      <c r="C384" s="20"/>
      <c r="D384" s="181"/>
      <c r="E384" s="20"/>
      <c r="F384" s="20"/>
      <c r="G384" s="20"/>
      <c r="H384" s="20"/>
      <c r="I384" s="20"/>
      <c r="J384" s="20"/>
      <c r="K384" s="20"/>
      <c r="L384" s="20"/>
      <c r="M384" s="181"/>
      <c r="N384" s="181"/>
      <c r="O384" s="20"/>
      <c r="P384" s="181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</row>
    <row r="385" spans="1:42" ht="15.75" customHeight="1">
      <c r="A385" s="20"/>
      <c r="B385" s="20"/>
      <c r="C385" s="20"/>
      <c r="D385" s="181"/>
      <c r="E385" s="20"/>
      <c r="F385" s="20"/>
      <c r="G385" s="20"/>
      <c r="H385" s="20"/>
      <c r="I385" s="20"/>
      <c r="J385" s="20"/>
      <c r="K385" s="20"/>
      <c r="L385" s="20"/>
      <c r="M385" s="181"/>
      <c r="N385" s="181"/>
      <c r="O385" s="20"/>
      <c r="P385" s="181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</row>
    <row r="386" spans="1:42" ht="15.75" customHeight="1">
      <c r="A386" s="20"/>
      <c r="B386" s="20"/>
      <c r="C386" s="20"/>
      <c r="D386" s="181"/>
      <c r="E386" s="20"/>
      <c r="F386" s="20"/>
      <c r="G386" s="20"/>
      <c r="H386" s="20"/>
      <c r="I386" s="20"/>
      <c r="J386" s="20"/>
      <c r="K386" s="20"/>
      <c r="L386" s="20"/>
      <c r="M386" s="181"/>
      <c r="N386" s="181"/>
      <c r="O386" s="20"/>
      <c r="P386" s="181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</row>
    <row r="387" spans="1:42" ht="15.75" customHeight="1">
      <c r="A387" s="20"/>
      <c r="B387" s="20"/>
      <c r="C387" s="20"/>
      <c r="D387" s="181"/>
      <c r="E387" s="20"/>
      <c r="F387" s="20"/>
      <c r="G387" s="20"/>
      <c r="H387" s="20"/>
      <c r="I387" s="20"/>
      <c r="J387" s="20"/>
      <c r="K387" s="20"/>
      <c r="L387" s="20"/>
      <c r="M387" s="181"/>
      <c r="N387" s="181"/>
      <c r="O387" s="20"/>
      <c r="P387" s="181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</row>
    <row r="388" spans="1:42" ht="15.75" customHeight="1">
      <c r="A388" s="20"/>
      <c r="B388" s="20"/>
      <c r="C388" s="20"/>
      <c r="D388" s="181"/>
      <c r="E388" s="20"/>
      <c r="F388" s="20"/>
      <c r="G388" s="20"/>
      <c r="H388" s="20"/>
      <c r="I388" s="20"/>
      <c r="J388" s="20"/>
      <c r="K388" s="20"/>
      <c r="L388" s="20"/>
      <c r="M388" s="181"/>
      <c r="N388" s="181"/>
      <c r="O388" s="20"/>
      <c r="P388" s="181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</row>
    <row r="389" spans="1:42" ht="15.75" customHeight="1">
      <c r="A389" s="20"/>
      <c r="B389" s="20"/>
      <c r="C389" s="20"/>
      <c r="D389" s="181"/>
      <c r="E389" s="20"/>
      <c r="F389" s="20"/>
      <c r="G389" s="20"/>
      <c r="H389" s="20"/>
      <c r="I389" s="20"/>
      <c r="J389" s="20"/>
      <c r="K389" s="20"/>
      <c r="L389" s="20"/>
      <c r="M389" s="181"/>
      <c r="N389" s="181"/>
      <c r="O389" s="20"/>
      <c r="P389" s="181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</row>
    <row r="390" spans="1:42" ht="15.75" customHeight="1">
      <c r="A390" s="20"/>
      <c r="B390" s="20"/>
      <c r="C390" s="20"/>
      <c r="D390" s="181"/>
      <c r="E390" s="20"/>
      <c r="F390" s="20"/>
      <c r="G390" s="20"/>
      <c r="H390" s="20"/>
      <c r="I390" s="20"/>
      <c r="J390" s="20"/>
      <c r="K390" s="20"/>
      <c r="L390" s="20"/>
      <c r="M390" s="181"/>
      <c r="N390" s="181"/>
      <c r="O390" s="20"/>
      <c r="P390" s="181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</row>
    <row r="391" spans="1:42" ht="15.75" customHeight="1">
      <c r="A391" s="20"/>
      <c r="B391" s="20"/>
      <c r="C391" s="20"/>
      <c r="D391" s="181"/>
      <c r="E391" s="20"/>
      <c r="F391" s="20"/>
      <c r="G391" s="20"/>
      <c r="H391" s="20"/>
      <c r="I391" s="20"/>
      <c r="J391" s="20"/>
      <c r="K391" s="20"/>
      <c r="L391" s="20"/>
      <c r="M391" s="181"/>
      <c r="N391" s="181"/>
      <c r="O391" s="20"/>
      <c r="P391" s="181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  <c r="AO391" s="20"/>
      <c r="AP391" s="20"/>
    </row>
    <row r="392" spans="1:42" ht="15.75" customHeight="1">
      <c r="A392" s="20"/>
      <c r="B392" s="20"/>
      <c r="C392" s="20"/>
      <c r="D392" s="181"/>
      <c r="E392" s="20"/>
      <c r="F392" s="20"/>
      <c r="G392" s="20"/>
      <c r="H392" s="20"/>
      <c r="I392" s="20"/>
      <c r="J392" s="20"/>
      <c r="K392" s="20"/>
      <c r="L392" s="20"/>
      <c r="M392" s="181"/>
      <c r="N392" s="181"/>
      <c r="O392" s="20"/>
      <c r="P392" s="181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</row>
    <row r="393" spans="1:42" ht="15.75" customHeight="1">
      <c r="A393" s="20"/>
      <c r="B393" s="20"/>
      <c r="C393" s="20"/>
      <c r="D393" s="181"/>
      <c r="E393" s="20"/>
      <c r="F393" s="20"/>
      <c r="G393" s="20"/>
      <c r="H393" s="20"/>
      <c r="I393" s="20"/>
      <c r="J393" s="20"/>
      <c r="K393" s="20"/>
      <c r="L393" s="20"/>
      <c r="M393" s="181"/>
      <c r="N393" s="181"/>
      <c r="O393" s="20"/>
      <c r="P393" s="181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  <c r="AO393" s="20"/>
      <c r="AP393" s="20"/>
    </row>
    <row r="394" spans="1:42" ht="15.75" customHeight="1">
      <c r="A394" s="20"/>
      <c r="B394" s="20"/>
      <c r="C394" s="20"/>
      <c r="D394" s="181"/>
      <c r="E394" s="20"/>
      <c r="F394" s="20"/>
      <c r="G394" s="20"/>
      <c r="H394" s="20"/>
      <c r="I394" s="20"/>
      <c r="J394" s="20"/>
      <c r="K394" s="20"/>
      <c r="L394" s="20"/>
      <c r="M394" s="181"/>
      <c r="N394" s="181"/>
      <c r="O394" s="20"/>
      <c r="P394" s="181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</row>
    <row r="395" spans="1:42" ht="15.75" customHeight="1">
      <c r="A395" s="20"/>
      <c r="B395" s="20"/>
      <c r="C395" s="20"/>
      <c r="D395" s="181"/>
      <c r="E395" s="20"/>
      <c r="F395" s="20"/>
      <c r="G395" s="20"/>
      <c r="H395" s="20"/>
      <c r="I395" s="20"/>
      <c r="J395" s="20"/>
      <c r="K395" s="20"/>
      <c r="L395" s="20"/>
      <c r="M395" s="181"/>
      <c r="N395" s="181"/>
      <c r="O395" s="20"/>
      <c r="P395" s="181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</row>
    <row r="396" spans="1:42" ht="15.75" customHeight="1">
      <c r="A396" s="20"/>
      <c r="B396" s="20"/>
      <c r="C396" s="20"/>
      <c r="D396" s="181"/>
      <c r="E396" s="20"/>
      <c r="F396" s="20"/>
      <c r="G396" s="20"/>
      <c r="H396" s="20"/>
      <c r="I396" s="20"/>
      <c r="J396" s="20"/>
      <c r="K396" s="20"/>
      <c r="L396" s="20"/>
      <c r="M396" s="181"/>
      <c r="N396" s="181"/>
      <c r="O396" s="20"/>
      <c r="P396" s="181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</row>
    <row r="397" spans="1:42" ht="15.75" customHeight="1">
      <c r="A397" s="20"/>
      <c r="B397" s="20"/>
      <c r="C397" s="20"/>
      <c r="D397" s="181"/>
      <c r="E397" s="20"/>
      <c r="F397" s="20"/>
      <c r="G397" s="20"/>
      <c r="H397" s="20"/>
      <c r="I397" s="20"/>
      <c r="J397" s="20"/>
      <c r="K397" s="20"/>
      <c r="L397" s="20"/>
      <c r="M397" s="181"/>
      <c r="N397" s="181"/>
      <c r="O397" s="20"/>
      <c r="P397" s="181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</row>
    <row r="398" spans="1:42" ht="15.75" customHeight="1">
      <c r="A398" s="20"/>
      <c r="B398" s="20"/>
      <c r="C398" s="20"/>
      <c r="D398" s="181"/>
      <c r="E398" s="20"/>
      <c r="F398" s="20"/>
      <c r="G398" s="20"/>
      <c r="H398" s="20"/>
      <c r="I398" s="20"/>
      <c r="J398" s="20"/>
      <c r="K398" s="20"/>
      <c r="L398" s="20"/>
      <c r="M398" s="181"/>
      <c r="N398" s="181"/>
      <c r="O398" s="20"/>
      <c r="P398" s="181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  <c r="AO398" s="20"/>
      <c r="AP398" s="20"/>
    </row>
    <row r="399" spans="1:42" ht="15.75" customHeight="1">
      <c r="A399" s="20"/>
      <c r="B399" s="20"/>
      <c r="C399" s="20"/>
      <c r="D399" s="181"/>
      <c r="E399" s="20"/>
      <c r="F399" s="20"/>
      <c r="G399" s="20"/>
      <c r="H399" s="20"/>
      <c r="I399" s="20"/>
      <c r="J399" s="20"/>
      <c r="K399" s="20"/>
      <c r="L399" s="20"/>
      <c r="M399" s="181"/>
      <c r="N399" s="181"/>
      <c r="O399" s="20"/>
      <c r="P399" s="181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20"/>
      <c r="AP399" s="20"/>
    </row>
    <row r="400" spans="1:42" ht="15.75" customHeight="1">
      <c r="A400" s="20"/>
      <c r="B400" s="20"/>
      <c r="C400" s="20"/>
      <c r="D400" s="181"/>
      <c r="E400" s="20"/>
      <c r="F400" s="20"/>
      <c r="G400" s="20"/>
      <c r="H400" s="20"/>
      <c r="I400" s="20"/>
      <c r="J400" s="20"/>
      <c r="K400" s="20"/>
      <c r="L400" s="20"/>
      <c r="M400" s="181"/>
      <c r="N400" s="181"/>
      <c r="O400" s="20"/>
      <c r="P400" s="181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  <c r="AO400" s="20"/>
      <c r="AP400" s="20"/>
    </row>
    <row r="401" spans="1:42" ht="15.75" customHeight="1">
      <c r="A401" s="20"/>
      <c r="B401" s="20"/>
      <c r="C401" s="20"/>
      <c r="D401" s="181"/>
      <c r="E401" s="20"/>
      <c r="F401" s="20"/>
      <c r="G401" s="20"/>
      <c r="H401" s="20"/>
      <c r="I401" s="20"/>
      <c r="J401" s="20"/>
      <c r="K401" s="20"/>
      <c r="L401" s="20"/>
      <c r="M401" s="181"/>
      <c r="N401" s="181"/>
      <c r="O401" s="20"/>
      <c r="P401" s="181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</row>
    <row r="402" spans="1:42" ht="15.75" customHeight="1">
      <c r="A402" s="20"/>
      <c r="B402" s="20"/>
      <c r="C402" s="20"/>
      <c r="D402" s="181"/>
      <c r="E402" s="20"/>
      <c r="F402" s="20"/>
      <c r="G402" s="20"/>
      <c r="H402" s="20"/>
      <c r="I402" s="20"/>
      <c r="J402" s="20"/>
      <c r="K402" s="20"/>
      <c r="L402" s="20"/>
      <c r="M402" s="181"/>
      <c r="N402" s="181"/>
      <c r="O402" s="20"/>
      <c r="P402" s="181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</row>
    <row r="403" spans="1:42" ht="15.75" customHeight="1">
      <c r="A403" s="20"/>
      <c r="B403" s="20"/>
      <c r="C403" s="20"/>
      <c r="D403" s="181"/>
      <c r="E403" s="20"/>
      <c r="F403" s="20"/>
      <c r="G403" s="20"/>
      <c r="H403" s="20"/>
      <c r="I403" s="20"/>
      <c r="J403" s="20"/>
      <c r="K403" s="20"/>
      <c r="L403" s="20"/>
      <c r="M403" s="181"/>
      <c r="N403" s="181"/>
      <c r="O403" s="20"/>
      <c r="P403" s="181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</row>
    <row r="404" spans="1:42" ht="15.75" customHeight="1">
      <c r="A404" s="20"/>
      <c r="B404" s="20"/>
      <c r="C404" s="20"/>
      <c r="D404" s="181"/>
      <c r="E404" s="20"/>
      <c r="F404" s="20"/>
      <c r="G404" s="20"/>
      <c r="H404" s="20"/>
      <c r="I404" s="20"/>
      <c r="J404" s="20"/>
      <c r="K404" s="20"/>
      <c r="L404" s="20"/>
      <c r="M404" s="181"/>
      <c r="N404" s="181"/>
      <c r="O404" s="20"/>
      <c r="P404" s="181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  <c r="AO404" s="20"/>
      <c r="AP404" s="20"/>
    </row>
    <row r="405" spans="1:42" ht="15.75" customHeight="1">
      <c r="A405" s="20"/>
      <c r="B405" s="20"/>
      <c r="C405" s="20"/>
      <c r="D405" s="181"/>
      <c r="E405" s="20"/>
      <c r="F405" s="20"/>
      <c r="G405" s="20"/>
      <c r="H405" s="20"/>
      <c r="I405" s="20"/>
      <c r="J405" s="20"/>
      <c r="K405" s="20"/>
      <c r="L405" s="20"/>
      <c r="M405" s="181"/>
      <c r="N405" s="181"/>
      <c r="O405" s="20"/>
      <c r="P405" s="181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/>
      <c r="AN405" s="20"/>
      <c r="AO405" s="20"/>
      <c r="AP405" s="20"/>
    </row>
    <row r="406" spans="1:42" ht="15.75" customHeight="1">
      <c r="A406" s="20"/>
      <c r="B406" s="20"/>
      <c r="C406" s="20"/>
      <c r="D406" s="181"/>
      <c r="E406" s="20"/>
      <c r="F406" s="20"/>
      <c r="G406" s="20"/>
      <c r="H406" s="20"/>
      <c r="I406" s="20"/>
      <c r="J406" s="20"/>
      <c r="K406" s="20"/>
      <c r="L406" s="20"/>
      <c r="M406" s="181"/>
      <c r="N406" s="181"/>
      <c r="O406" s="20"/>
      <c r="P406" s="181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  <c r="AO406" s="20"/>
      <c r="AP406" s="20"/>
    </row>
    <row r="407" spans="1:42" ht="15.75" customHeight="1">
      <c r="A407" s="20"/>
      <c r="B407" s="20"/>
      <c r="C407" s="20"/>
      <c r="D407" s="181"/>
      <c r="E407" s="20"/>
      <c r="F407" s="20"/>
      <c r="G407" s="20"/>
      <c r="H407" s="20"/>
      <c r="I407" s="20"/>
      <c r="J407" s="20"/>
      <c r="K407" s="20"/>
      <c r="L407" s="20"/>
      <c r="M407" s="181"/>
      <c r="N407" s="181"/>
      <c r="O407" s="20"/>
      <c r="P407" s="181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L407" s="20"/>
      <c r="AM407" s="20"/>
      <c r="AN407" s="20"/>
      <c r="AO407" s="20"/>
      <c r="AP407" s="20"/>
    </row>
    <row r="408" spans="1:42" ht="15.75" customHeight="1">
      <c r="A408" s="20"/>
      <c r="B408" s="20"/>
      <c r="C408" s="20"/>
      <c r="D408" s="181"/>
      <c r="E408" s="20"/>
      <c r="F408" s="20"/>
      <c r="G408" s="20"/>
      <c r="H408" s="20"/>
      <c r="I408" s="20"/>
      <c r="J408" s="20"/>
      <c r="K408" s="20"/>
      <c r="L408" s="20"/>
      <c r="M408" s="181"/>
      <c r="N408" s="181"/>
      <c r="O408" s="20"/>
      <c r="P408" s="181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L408" s="20"/>
      <c r="AM408" s="20"/>
      <c r="AN408" s="20"/>
      <c r="AO408" s="20"/>
      <c r="AP408" s="20"/>
    </row>
    <row r="409" spans="1:42" ht="15.75" customHeight="1">
      <c r="A409" s="20"/>
      <c r="B409" s="20"/>
      <c r="C409" s="20"/>
      <c r="D409" s="181"/>
      <c r="E409" s="20"/>
      <c r="F409" s="20"/>
      <c r="G409" s="20"/>
      <c r="H409" s="20"/>
      <c r="I409" s="20"/>
      <c r="J409" s="20"/>
      <c r="K409" s="20"/>
      <c r="L409" s="20"/>
      <c r="M409" s="181"/>
      <c r="N409" s="181"/>
      <c r="O409" s="20"/>
      <c r="P409" s="181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  <c r="AO409" s="20"/>
      <c r="AP409" s="20"/>
    </row>
    <row r="410" spans="1:42" ht="15.75" customHeight="1">
      <c r="A410" s="20"/>
      <c r="B410" s="20"/>
      <c r="C410" s="20"/>
      <c r="D410" s="181"/>
      <c r="E410" s="20"/>
      <c r="F410" s="20"/>
      <c r="G410" s="20"/>
      <c r="H410" s="20"/>
      <c r="I410" s="20"/>
      <c r="J410" s="20"/>
      <c r="K410" s="20"/>
      <c r="L410" s="20"/>
      <c r="M410" s="181"/>
      <c r="N410" s="181"/>
      <c r="O410" s="20"/>
      <c r="P410" s="181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  <c r="AO410" s="20"/>
      <c r="AP410" s="20"/>
    </row>
    <row r="411" spans="1:42" ht="15.75" customHeight="1">
      <c r="A411" s="20"/>
      <c r="B411" s="20"/>
      <c r="C411" s="20"/>
      <c r="D411" s="181"/>
      <c r="E411" s="20"/>
      <c r="F411" s="20"/>
      <c r="G411" s="20"/>
      <c r="H411" s="20"/>
      <c r="I411" s="20"/>
      <c r="J411" s="20"/>
      <c r="K411" s="20"/>
      <c r="L411" s="20"/>
      <c r="M411" s="181"/>
      <c r="N411" s="181"/>
      <c r="O411" s="20"/>
      <c r="P411" s="181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20"/>
      <c r="AP411" s="20"/>
    </row>
    <row r="412" spans="1:42" ht="15.75" customHeight="1">
      <c r="A412" s="20"/>
      <c r="B412" s="20"/>
      <c r="C412" s="20"/>
      <c r="D412" s="181"/>
      <c r="E412" s="20"/>
      <c r="F412" s="20"/>
      <c r="G412" s="20"/>
      <c r="H412" s="20"/>
      <c r="I412" s="20"/>
      <c r="J412" s="20"/>
      <c r="K412" s="20"/>
      <c r="L412" s="20"/>
      <c r="M412" s="181"/>
      <c r="N412" s="181"/>
      <c r="O412" s="20"/>
      <c r="P412" s="181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/>
      <c r="AM412" s="20"/>
      <c r="AN412" s="20"/>
      <c r="AO412" s="20"/>
      <c r="AP412" s="20"/>
    </row>
    <row r="413" spans="1:42" ht="15.75" customHeight="1">
      <c r="A413" s="20"/>
      <c r="B413" s="20"/>
      <c r="C413" s="20"/>
      <c r="D413" s="181"/>
      <c r="E413" s="20"/>
      <c r="F413" s="20"/>
      <c r="G413" s="20"/>
      <c r="H413" s="20"/>
      <c r="I413" s="20"/>
      <c r="J413" s="20"/>
      <c r="K413" s="20"/>
      <c r="L413" s="20"/>
      <c r="M413" s="181"/>
      <c r="N413" s="181"/>
      <c r="O413" s="20"/>
      <c r="P413" s="181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</row>
    <row r="414" spans="1:42" ht="15.75" customHeight="1">
      <c r="A414" s="20"/>
      <c r="B414" s="20"/>
      <c r="C414" s="20"/>
      <c r="D414" s="181"/>
      <c r="E414" s="20"/>
      <c r="F414" s="20"/>
      <c r="G414" s="20"/>
      <c r="H414" s="20"/>
      <c r="I414" s="20"/>
      <c r="J414" s="20"/>
      <c r="K414" s="20"/>
      <c r="L414" s="20"/>
      <c r="M414" s="181"/>
      <c r="N414" s="181"/>
      <c r="O414" s="20"/>
      <c r="P414" s="181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</row>
    <row r="415" spans="1:42" ht="15.75" customHeight="1">
      <c r="A415" s="20"/>
      <c r="B415" s="20"/>
      <c r="C415" s="20"/>
      <c r="D415" s="181"/>
      <c r="E415" s="20"/>
      <c r="F415" s="20"/>
      <c r="G415" s="20"/>
      <c r="H415" s="20"/>
      <c r="I415" s="20"/>
      <c r="J415" s="20"/>
      <c r="K415" s="20"/>
      <c r="L415" s="20"/>
      <c r="M415" s="181"/>
      <c r="N415" s="181"/>
      <c r="O415" s="20"/>
      <c r="P415" s="181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</row>
    <row r="416" spans="1:42" ht="15.75" customHeight="1">
      <c r="A416" s="20"/>
      <c r="B416" s="20"/>
      <c r="C416" s="20"/>
      <c r="D416" s="181"/>
      <c r="E416" s="20"/>
      <c r="F416" s="20"/>
      <c r="G416" s="20"/>
      <c r="H416" s="20"/>
      <c r="I416" s="20"/>
      <c r="J416" s="20"/>
      <c r="K416" s="20"/>
      <c r="L416" s="20"/>
      <c r="M416" s="181"/>
      <c r="N416" s="181"/>
      <c r="O416" s="20"/>
      <c r="P416" s="181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</row>
    <row r="417" spans="1:42" ht="15.75" customHeight="1">
      <c r="A417" s="20"/>
      <c r="B417" s="20"/>
      <c r="C417" s="20"/>
      <c r="D417" s="181"/>
      <c r="E417" s="20"/>
      <c r="F417" s="20"/>
      <c r="G417" s="20"/>
      <c r="H417" s="20"/>
      <c r="I417" s="20"/>
      <c r="J417" s="20"/>
      <c r="K417" s="20"/>
      <c r="L417" s="20"/>
      <c r="M417" s="181"/>
      <c r="N417" s="181"/>
      <c r="O417" s="20"/>
      <c r="P417" s="181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</row>
    <row r="418" spans="1:42" ht="15.75" customHeight="1">
      <c r="A418" s="20"/>
      <c r="B418" s="20"/>
      <c r="C418" s="20"/>
      <c r="D418" s="181"/>
      <c r="E418" s="20"/>
      <c r="F418" s="20"/>
      <c r="G418" s="20"/>
      <c r="H418" s="20"/>
      <c r="I418" s="20"/>
      <c r="J418" s="20"/>
      <c r="K418" s="20"/>
      <c r="L418" s="20"/>
      <c r="M418" s="181"/>
      <c r="N418" s="181"/>
      <c r="O418" s="20"/>
      <c r="P418" s="181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  <c r="AO418" s="20"/>
      <c r="AP418" s="20"/>
    </row>
    <row r="419" spans="1:42" ht="15.75" customHeight="1">
      <c r="A419" s="20"/>
      <c r="B419" s="20"/>
      <c r="C419" s="20"/>
      <c r="D419" s="181"/>
      <c r="E419" s="20"/>
      <c r="F419" s="20"/>
      <c r="G419" s="20"/>
      <c r="H419" s="20"/>
      <c r="I419" s="20"/>
      <c r="J419" s="20"/>
      <c r="K419" s="20"/>
      <c r="L419" s="20"/>
      <c r="M419" s="181"/>
      <c r="N419" s="181"/>
      <c r="O419" s="20"/>
      <c r="P419" s="181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  <c r="AO419" s="20"/>
      <c r="AP419" s="20"/>
    </row>
    <row r="420" spans="1:42" ht="15.75" customHeight="1">
      <c r="A420" s="20"/>
      <c r="B420" s="20"/>
      <c r="C420" s="20"/>
      <c r="D420" s="181"/>
      <c r="E420" s="20"/>
      <c r="F420" s="20"/>
      <c r="G420" s="20"/>
      <c r="H420" s="20"/>
      <c r="I420" s="20"/>
      <c r="J420" s="20"/>
      <c r="K420" s="20"/>
      <c r="L420" s="20"/>
      <c r="M420" s="181"/>
      <c r="N420" s="181"/>
      <c r="O420" s="20"/>
      <c r="P420" s="181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  <c r="AO420" s="20"/>
      <c r="AP420" s="20"/>
    </row>
    <row r="421" spans="1:42" ht="15.75" customHeight="1">
      <c r="A421" s="20"/>
      <c r="B421" s="20"/>
      <c r="C421" s="20"/>
      <c r="D421" s="181"/>
      <c r="E421" s="20"/>
      <c r="F421" s="20"/>
      <c r="G421" s="20"/>
      <c r="H421" s="20"/>
      <c r="I421" s="20"/>
      <c r="J421" s="20"/>
      <c r="K421" s="20"/>
      <c r="L421" s="20"/>
      <c r="M421" s="181"/>
      <c r="N421" s="181"/>
      <c r="O421" s="20"/>
      <c r="P421" s="181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L421" s="20"/>
      <c r="AM421" s="20"/>
      <c r="AN421" s="20"/>
      <c r="AO421" s="20"/>
      <c r="AP421" s="20"/>
    </row>
    <row r="422" spans="1:42" ht="15.75" customHeight="1">
      <c r="A422" s="20"/>
      <c r="B422" s="20"/>
      <c r="C422" s="20"/>
      <c r="D422" s="181"/>
      <c r="E422" s="20"/>
      <c r="F422" s="20"/>
      <c r="G422" s="20"/>
      <c r="H422" s="20"/>
      <c r="I422" s="20"/>
      <c r="J422" s="20"/>
      <c r="K422" s="20"/>
      <c r="L422" s="20"/>
      <c r="M422" s="181"/>
      <c r="N422" s="181"/>
      <c r="O422" s="20"/>
      <c r="P422" s="181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L422" s="20"/>
      <c r="AM422" s="20"/>
      <c r="AN422" s="20"/>
      <c r="AO422" s="20"/>
      <c r="AP422" s="20"/>
    </row>
    <row r="423" spans="1:42" ht="15.75" customHeight="1">
      <c r="A423" s="20"/>
      <c r="B423" s="20"/>
      <c r="C423" s="20"/>
      <c r="D423" s="181"/>
      <c r="E423" s="20"/>
      <c r="F423" s="20"/>
      <c r="G423" s="20"/>
      <c r="H423" s="20"/>
      <c r="I423" s="20"/>
      <c r="J423" s="20"/>
      <c r="K423" s="20"/>
      <c r="L423" s="20"/>
      <c r="M423" s="181"/>
      <c r="N423" s="181"/>
      <c r="O423" s="20"/>
      <c r="P423" s="181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L423" s="20"/>
      <c r="AM423" s="20"/>
      <c r="AN423" s="20"/>
      <c r="AO423" s="20"/>
      <c r="AP423" s="20"/>
    </row>
    <row r="424" spans="1:42" ht="15.75" customHeight="1">
      <c r="A424" s="20"/>
      <c r="B424" s="20"/>
      <c r="C424" s="20"/>
      <c r="D424" s="181"/>
      <c r="E424" s="20"/>
      <c r="F424" s="20"/>
      <c r="G424" s="20"/>
      <c r="H424" s="20"/>
      <c r="I424" s="20"/>
      <c r="J424" s="20"/>
      <c r="K424" s="20"/>
      <c r="L424" s="20"/>
      <c r="M424" s="181"/>
      <c r="N424" s="181"/>
      <c r="O424" s="20"/>
      <c r="P424" s="181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L424" s="20"/>
      <c r="AM424" s="20"/>
      <c r="AN424" s="20"/>
      <c r="AO424" s="20"/>
      <c r="AP424" s="20"/>
    </row>
    <row r="425" spans="1:42" ht="15.75" customHeight="1">
      <c r="A425" s="20"/>
      <c r="B425" s="20"/>
      <c r="C425" s="20"/>
      <c r="D425" s="181"/>
      <c r="E425" s="20"/>
      <c r="F425" s="20"/>
      <c r="G425" s="20"/>
      <c r="H425" s="20"/>
      <c r="I425" s="20"/>
      <c r="J425" s="20"/>
      <c r="K425" s="20"/>
      <c r="L425" s="20"/>
      <c r="M425" s="181"/>
      <c r="N425" s="181"/>
      <c r="O425" s="20"/>
      <c r="P425" s="181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  <c r="AO425" s="20"/>
      <c r="AP425" s="20"/>
    </row>
    <row r="426" spans="1:42" ht="15.75" customHeight="1">
      <c r="A426" s="20"/>
      <c r="B426" s="20"/>
      <c r="C426" s="20"/>
      <c r="D426" s="181"/>
      <c r="E426" s="20"/>
      <c r="F426" s="20"/>
      <c r="G426" s="20"/>
      <c r="H426" s="20"/>
      <c r="I426" s="20"/>
      <c r="J426" s="20"/>
      <c r="K426" s="20"/>
      <c r="L426" s="20"/>
      <c r="M426" s="181"/>
      <c r="N426" s="181"/>
      <c r="O426" s="20"/>
      <c r="P426" s="181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  <c r="AO426" s="20"/>
      <c r="AP426" s="20"/>
    </row>
    <row r="427" spans="1:42" ht="15.75" customHeight="1">
      <c r="A427" s="20"/>
      <c r="B427" s="20"/>
      <c r="C427" s="20"/>
      <c r="D427" s="181"/>
      <c r="E427" s="20"/>
      <c r="F427" s="20"/>
      <c r="G427" s="20"/>
      <c r="H427" s="20"/>
      <c r="I427" s="20"/>
      <c r="J427" s="20"/>
      <c r="K427" s="20"/>
      <c r="L427" s="20"/>
      <c r="M427" s="181"/>
      <c r="N427" s="181"/>
      <c r="O427" s="20"/>
      <c r="P427" s="181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  <c r="AO427" s="20"/>
      <c r="AP427" s="20"/>
    </row>
    <row r="428" spans="1:42" ht="15.75" customHeight="1">
      <c r="A428" s="20"/>
      <c r="B428" s="20"/>
      <c r="C428" s="20"/>
      <c r="D428" s="181"/>
      <c r="E428" s="20"/>
      <c r="F428" s="20"/>
      <c r="G428" s="20"/>
      <c r="H428" s="20"/>
      <c r="I428" s="20"/>
      <c r="J428" s="20"/>
      <c r="K428" s="20"/>
      <c r="L428" s="20"/>
      <c r="M428" s="181"/>
      <c r="N428" s="181"/>
      <c r="O428" s="20"/>
      <c r="P428" s="181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  <c r="AO428" s="20"/>
      <c r="AP428" s="20"/>
    </row>
    <row r="429" spans="1:42" ht="15.75" customHeight="1">
      <c r="A429" s="20"/>
      <c r="B429" s="20"/>
      <c r="C429" s="20"/>
      <c r="D429" s="181"/>
      <c r="E429" s="20"/>
      <c r="F429" s="20"/>
      <c r="G429" s="20"/>
      <c r="H429" s="20"/>
      <c r="I429" s="20"/>
      <c r="J429" s="20"/>
      <c r="K429" s="20"/>
      <c r="L429" s="20"/>
      <c r="M429" s="181"/>
      <c r="N429" s="181"/>
      <c r="O429" s="20"/>
      <c r="P429" s="181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  <c r="AO429" s="20"/>
      <c r="AP429" s="20"/>
    </row>
    <row r="430" spans="1:42" ht="15.75" customHeight="1">
      <c r="A430" s="20"/>
      <c r="B430" s="20"/>
      <c r="C430" s="20"/>
      <c r="D430" s="181"/>
      <c r="E430" s="20"/>
      <c r="F430" s="20"/>
      <c r="G430" s="20"/>
      <c r="H430" s="20"/>
      <c r="I430" s="20"/>
      <c r="J430" s="20"/>
      <c r="K430" s="20"/>
      <c r="L430" s="20"/>
      <c r="M430" s="181"/>
      <c r="N430" s="181"/>
      <c r="O430" s="20"/>
      <c r="P430" s="181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  <c r="AO430" s="20"/>
      <c r="AP430" s="20"/>
    </row>
    <row r="431" spans="1:42" ht="15.75" customHeight="1">
      <c r="A431" s="20"/>
      <c r="B431" s="20"/>
      <c r="C431" s="20"/>
      <c r="D431" s="181"/>
      <c r="E431" s="20"/>
      <c r="F431" s="20"/>
      <c r="G431" s="20"/>
      <c r="H431" s="20"/>
      <c r="I431" s="20"/>
      <c r="J431" s="20"/>
      <c r="K431" s="20"/>
      <c r="L431" s="20"/>
      <c r="M431" s="181"/>
      <c r="N431" s="181"/>
      <c r="O431" s="20"/>
      <c r="P431" s="181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</row>
    <row r="432" spans="1:42" ht="15.75" customHeight="1">
      <c r="A432" s="20"/>
      <c r="B432" s="20"/>
      <c r="C432" s="20"/>
      <c r="D432" s="181"/>
      <c r="E432" s="20"/>
      <c r="F432" s="20"/>
      <c r="G432" s="20"/>
      <c r="H432" s="20"/>
      <c r="I432" s="20"/>
      <c r="J432" s="20"/>
      <c r="K432" s="20"/>
      <c r="L432" s="20"/>
      <c r="M432" s="181"/>
      <c r="N432" s="181"/>
      <c r="O432" s="20"/>
      <c r="P432" s="181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L432" s="20"/>
      <c r="AM432" s="20"/>
      <c r="AN432" s="20"/>
      <c r="AO432" s="20"/>
      <c r="AP432" s="20"/>
    </row>
    <row r="433" spans="1:42" ht="15.75" customHeight="1">
      <c r="A433" s="20"/>
      <c r="B433" s="20"/>
      <c r="C433" s="20"/>
      <c r="D433" s="181"/>
      <c r="E433" s="20"/>
      <c r="F433" s="20"/>
      <c r="G433" s="20"/>
      <c r="H433" s="20"/>
      <c r="I433" s="20"/>
      <c r="J433" s="20"/>
      <c r="K433" s="20"/>
      <c r="L433" s="20"/>
      <c r="M433" s="181"/>
      <c r="N433" s="181"/>
      <c r="O433" s="20"/>
      <c r="P433" s="181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  <c r="AO433" s="20"/>
      <c r="AP433" s="20"/>
    </row>
    <row r="434" spans="1:42" ht="15.75" customHeight="1">
      <c r="A434" s="20"/>
      <c r="B434" s="20"/>
      <c r="C434" s="20"/>
      <c r="D434" s="181"/>
      <c r="E434" s="20"/>
      <c r="F434" s="20"/>
      <c r="G434" s="20"/>
      <c r="H434" s="20"/>
      <c r="I434" s="20"/>
      <c r="J434" s="20"/>
      <c r="K434" s="20"/>
      <c r="L434" s="20"/>
      <c r="M434" s="181"/>
      <c r="N434" s="181"/>
      <c r="O434" s="20"/>
      <c r="P434" s="181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L434" s="20"/>
      <c r="AM434" s="20"/>
      <c r="AN434" s="20"/>
      <c r="AO434" s="20"/>
      <c r="AP434" s="20"/>
    </row>
    <row r="435" spans="1:42" ht="15.75" customHeight="1">
      <c r="A435" s="20"/>
      <c r="B435" s="20"/>
      <c r="C435" s="20"/>
      <c r="D435" s="181"/>
      <c r="E435" s="20"/>
      <c r="F435" s="20"/>
      <c r="G435" s="20"/>
      <c r="H435" s="20"/>
      <c r="I435" s="20"/>
      <c r="J435" s="20"/>
      <c r="K435" s="20"/>
      <c r="L435" s="20"/>
      <c r="M435" s="181"/>
      <c r="N435" s="181"/>
      <c r="O435" s="20"/>
      <c r="P435" s="181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L435" s="20"/>
      <c r="AM435" s="20"/>
      <c r="AN435" s="20"/>
      <c r="AO435" s="20"/>
      <c r="AP435" s="20"/>
    </row>
    <row r="436" spans="1:42" ht="15.75" customHeight="1">
      <c r="A436" s="20"/>
      <c r="B436" s="20"/>
      <c r="C436" s="20"/>
      <c r="D436" s="181"/>
      <c r="E436" s="20"/>
      <c r="F436" s="20"/>
      <c r="G436" s="20"/>
      <c r="H436" s="20"/>
      <c r="I436" s="20"/>
      <c r="J436" s="20"/>
      <c r="K436" s="20"/>
      <c r="L436" s="20"/>
      <c r="M436" s="181"/>
      <c r="N436" s="181"/>
      <c r="O436" s="20"/>
      <c r="P436" s="181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L436" s="20"/>
      <c r="AM436" s="20"/>
      <c r="AN436" s="20"/>
      <c r="AO436" s="20"/>
      <c r="AP436" s="20"/>
    </row>
    <row r="437" spans="1:42" ht="15.75" customHeight="1">
      <c r="A437" s="20"/>
      <c r="B437" s="20"/>
      <c r="C437" s="20"/>
      <c r="D437" s="181"/>
      <c r="E437" s="20"/>
      <c r="F437" s="20"/>
      <c r="G437" s="20"/>
      <c r="H437" s="20"/>
      <c r="I437" s="20"/>
      <c r="J437" s="20"/>
      <c r="K437" s="20"/>
      <c r="L437" s="20"/>
      <c r="M437" s="181"/>
      <c r="N437" s="181"/>
      <c r="O437" s="20"/>
      <c r="P437" s="181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0"/>
      <c r="AJ437" s="20"/>
      <c r="AK437" s="20"/>
      <c r="AL437" s="20"/>
      <c r="AM437" s="20"/>
      <c r="AN437" s="20"/>
      <c r="AO437" s="20"/>
      <c r="AP437" s="20"/>
    </row>
    <row r="438" spans="1:42" ht="15.75" customHeight="1">
      <c r="A438" s="20"/>
      <c r="B438" s="20"/>
      <c r="C438" s="20"/>
      <c r="D438" s="181"/>
      <c r="E438" s="20"/>
      <c r="F438" s="20"/>
      <c r="G438" s="20"/>
      <c r="H438" s="20"/>
      <c r="I438" s="20"/>
      <c r="J438" s="20"/>
      <c r="K438" s="20"/>
      <c r="L438" s="20"/>
      <c r="M438" s="181"/>
      <c r="N438" s="181"/>
      <c r="O438" s="20"/>
      <c r="P438" s="181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0"/>
      <c r="AJ438" s="20"/>
      <c r="AK438" s="20"/>
      <c r="AL438" s="20"/>
      <c r="AM438" s="20"/>
      <c r="AN438" s="20"/>
      <c r="AO438" s="20"/>
      <c r="AP438" s="20"/>
    </row>
    <row r="439" spans="1:42" ht="15.75" customHeight="1">
      <c r="A439" s="20"/>
      <c r="B439" s="20"/>
      <c r="C439" s="20"/>
      <c r="D439" s="181"/>
      <c r="E439" s="20"/>
      <c r="F439" s="20"/>
      <c r="G439" s="20"/>
      <c r="H439" s="20"/>
      <c r="I439" s="20"/>
      <c r="J439" s="20"/>
      <c r="K439" s="20"/>
      <c r="L439" s="20"/>
      <c r="M439" s="181"/>
      <c r="N439" s="181"/>
      <c r="O439" s="20"/>
      <c r="P439" s="181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L439" s="20"/>
      <c r="AM439" s="20"/>
      <c r="AN439" s="20"/>
      <c r="AO439" s="20"/>
      <c r="AP439" s="20"/>
    </row>
    <row r="440" spans="1:42" ht="15.75" customHeight="1">
      <c r="A440" s="20"/>
      <c r="B440" s="20"/>
      <c r="C440" s="20"/>
      <c r="D440" s="181"/>
      <c r="E440" s="20"/>
      <c r="F440" s="20"/>
      <c r="G440" s="20"/>
      <c r="H440" s="20"/>
      <c r="I440" s="20"/>
      <c r="J440" s="20"/>
      <c r="K440" s="20"/>
      <c r="L440" s="20"/>
      <c r="M440" s="181"/>
      <c r="N440" s="181"/>
      <c r="O440" s="20"/>
      <c r="P440" s="181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0"/>
      <c r="AJ440" s="20"/>
      <c r="AK440" s="20"/>
      <c r="AL440" s="20"/>
      <c r="AM440" s="20"/>
      <c r="AN440" s="20"/>
      <c r="AO440" s="20"/>
      <c r="AP440" s="20"/>
    </row>
    <row r="441" spans="1:42" ht="15.75" customHeight="1">
      <c r="A441" s="20"/>
      <c r="B441" s="20"/>
      <c r="C441" s="20"/>
      <c r="D441" s="181"/>
      <c r="E441" s="20"/>
      <c r="F441" s="20"/>
      <c r="G441" s="20"/>
      <c r="H441" s="20"/>
      <c r="I441" s="20"/>
      <c r="J441" s="20"/>
      <c r="K441" s="20"/>
      <c r="L441" s="20"/>
      <c r="M441" s="181"/>
      <c r="N441" s="181"/>
      <c r="O441" s="20"/>
      <c r="P441" s="181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0"/>
      <c r="AJ441" s="20"/>
      <c r="AK441" s="20"/>
      <c r="AL441" s="20"/>
      <c r="AM441" s="20"/>
      <c r="AN441" s="20"/>
      <c r="AO441" s="20"/>
      <c r="AP441" s="20"/>
    </row>
    <row r="442" spans="1:42" ht="15.75" customHeight="1">
      <c r="A442" s="20"/>
      <c r="B442" s="20"/>
      <c r="C442" s="20"/>
      <c r="D442" s="181"/>
      <c r="E442" s="20"/>
      <c r="F442" s="20"/>
      <c r="G442" s="20"/>
      <c r="H442" s="20"/>
      <c r="I442" s="20"/>
      <c r="J442" s="20"/>
      <c r="K442" s="20"/>
      <c r="L442" s="20"/>
      <c r="M442" s="181"/>
      <c r="N442" s="181"/>
      <c r="O442" s="20"/>
      <c r="P442" s="181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  <c r="AO442" s="20"/>
      <c r="AP442" s="20"/>
    </row>
    <row r="443" spans="1:42" ht="15.75" customHeight="1">
      <c r="A443" s="20"/>
      <c r="B443" s="20"/>
      <c r="C443" s="20"/>
      <c r="D443" s="181"/>
      <c r="E443" s="20"/>
      <c r="F443" s="20"/>
      <c r="G443" s="20"/>
      <c r="H443" s="20"/>
      <c r="I443" s="20"/>
      <c r="J443" s="20"/>
      <c r="K443" s="20"/>
      <c r="L443" s="20"/>
      <c r="M443" s="181"/>
      <c r="N443" s="181"/>
      <c r="O443" s="20"/>
      <c r="P443" s="181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  <c r="AO443" s="20"/>
      <c r="AP443" s="20"/>
    </row>
    <row r="444" spans="1:42" ht="15.75" customHeight="1">
      <c r="A444" s="20"/>
      <c r="B444" s="20"/>
      <c r="C444" s="20"/>
      <c r="D444" s="181"/>
      <c r="E444" s="20"/>
      <c r="F444" s="20"/>
      <c r="G444" s="20"/>
      <c r="H444" s="20"/>
      <c r="I444" s="20"/>
      <c r="J444" s="20"/>
      <c r="K444" s="20"/>
      <c r="L444" s="20"/>
      <c r="M444" s="181"/>
      <c r="N444" s="181"/>
      <c r="O444" s="20"/>
      <c r="P444" s="181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  <c r="AO444" s="20"/>
      <c r="AP444" s="20"/>
    </row>
    <row r="445" spans="1:42" ht="15.75" customHeight="1">
      <c r="A445" s="20"/>
      <c r="B445" s="20"/>
      <c r="C445" s="20"/>
      <c r="D445" s="181"/>
      <c r="E445" s="20"/>
      <c r="F445" s="20"/>
      <c r="G445" s="20"/>
      <c r="H445" s="20"/>
      <c r="I445" s="20"/>
      <c r="J445" s="20"/>
      <c r="K445" s="20"/>
      <c r="L445" s="20"/>
      <c r="M445" s="181"/>
      <c r="N445" s="181"/>
      <c r="O445" s="20"/>
      <c r="P445" s="181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  <c r="AO445" s="20"/>
      <c r="AP445" s="20"/>
    </row>
    <row r="446" spans="1:42" ht="15.75" customHeight="1">
      <c r="A446" s="20"/>
      <c r="B446" s="20"/>
      <c r="C446" s="20"/>
      <c r="D446" s="181"/>
      <c r="E446" s="20"/>
      <c r="F446" s="20"/>
      <c r="G446" s="20"/>
      <c r="H446" s="20"/>
      <c r="I446" s="20"/>
      <c r="J446" s="20"/>
      <c r="K446" s="20"/>
      <c r="L446" s="20"/>
      <c r="M446" s="181"/>
      <c r="N446" s="181"/>
      <c r="O446" s="20"/>
      <c r="P446" s="181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</row>
    <row r="447" spans="1:42" ht="15.75" customHeight="1">
      <c r="A447" s="20"/>
      <c r="B447" s="20"/>
      <c r="C447" s="20"/>
      <c r="D447" s="181"/>
      <c r="E447" s="20"/>
      <c r="F447" s="20"/>
      <c r="G447" s="20"/>
      <c r="H447" s="20"/>
      <c r="I447" s="20"/>
      <c r="J447" s="20"/>
      <c r="K447" s="20"/>
      <c r="L447" s="20"/>
      <c r="M447" s="181"/>
      <c r="N447" s="181"/>
      <c r="O447" s="20"/>
      <c r="P447" s="181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</row>
    <row r="448" spans="1:42" ht="15.75" customHeight="1">
      <c r="A448" s="20"/>
      <c r="B448" s="20"/>
      <c r="C448" s="20"/>
      <c r="D448" s="181"/>
      <c r="E448" s="20"/>
      <c r="F448" s="20"/>
      <c r="G448" s="20"/>
      <c r="H448" s="20"/>
      <c r="I448" s="20"/>
      <c r="J448" s="20"/>
      <c r="K448" s="20"/>
      <c r="L448" s="20"/>
      <c r="M448" s="181"/>
      <c r="N448" s="181"/>
      <c r="O448" s="20"/>
      <c r="P448" s="181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</row>
    <row r="449" spans="1:42" ht="15.75" customHeight="1">
      <c r="A449" s="20"/>
      <c r="B449" s="20"/>
      <c r="C449" s="20"/>
      <c r="D449" s="181"/>
      <c r="E449" s="20"/>
      <c r="F449" s="20"/>
      <c r="G449" s="20"/>
      <c r="H449" s="20"/>
      <c r="I449" s="20"/>
      <c r="J449" s="20"/>
      <c r="K449" s="20"/>
      <c r="L449" s="20"/>
      <c r="M449" s="181"/>
      <c r="N449" s="181"/>
      <c r="O449" s="20"/>
      <c r="P449" s="181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  <c r="AK449" s="20"/>
      <c r="AL449" s="20"/>
      <c r="AM449" s="20"/>
      <c r="AN449" s="20"/>
      <c r="AO449" s="20"/>
      <c r="AP449" s="20"/>
    </row>
    <row r="450" spans="1:42" ht="15.75" customHeight="1">
      <c r="A450" s="20"/>
      <c r="B450" s="20"/>
      <c r="C450" s="20"/>
      <c r="D450" s="181"/>
      <c r="E450" s="20"/>
      <c r="F450" s="20"/>
      <c r="G450" s="20"/>
      <c r="H450" s="20"/>
      <c r="I450" s="20"/>
      <c r="J450" s="20"/>
      <c r="K450" s="20"/>
      <c r="L450" s="20"/>
      <c r="M450" s="181"/>
      <c r="N450" s="181"/>
      <c r="O450" s="20"/>
      <c r="P450" s="181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0"/>
      <c r="AJ450" s="20"/>
      <c r="AK450" s="20"/>
      <c r="AL450" s="20"/>
      <c r="AM450" s="20"/>
      <c r="AN450" s="20"/>
      <c r="AO450" s="20"/>
      <c r="AP450" s="20"/>
    </row>
    <row r="451" spans="1:42" ht="15.75" customHeight="1">
      <c r="A451" s="20"/>
      <c r="B451" s="20"/>
      <c r="C451" s="20"/>
      <c r="D451" s="181"/>
      <c r="E451" s="20"/>
      <c r="F451" s="20"/>
      <c r="G451" s="20"/>
      <c r="H451" s="20"/>
      <c r="I451" s="20"/>
      <c r="J451" s="20"/>
      <c r="K451" s="20"/>
      <c r="L451" s="20"/>
      <c r="M451" s="181"/>
      <c r="N451" s="181"/>
      <c r="O451" s="20"/>
      <c r="P451" s="181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0"/>
      <c r="AJ451" s="20"/>
      <c r="AK451" s="20"/>
      <c r="AL451" s="20"/>
      <c r="AM451" s="20"/>
      <c r="AN451" s="20"/>
      <c r="AO451" s="20"/>
      <c r="AP451" s="20"/>
    </row>
    <row r="452" spans="1:42" ht="15.75" customHeight="1">
      <c r="A452" s="20"/>
      <c r="B452" s="20"/>
      <c r="C452" s="20"/>
      <c r="D452" s="181"/>
      <c r="E452" s="20"/>
      <c r="F452" s="20"/>
      <c r="G452" s="20"/>
      <c r="H452" s="20"/>
      <c r="I452" s="20"/>
      <c r="J452" s="20"/>
      <c r="K452" s="20"/>
      <c r="L452" s="20"/>
      <c r="M452" s="181"/>
      <c r="N452" s="181"/>
      <c r="O452" s="20"/>
      <c r="P452" s="181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0"/>
      <c r="AJ452" s="20"/>
      <c r="AK452" s="20"/>
      <c r="AL452" s="20"/>
      <c r="AM452" s="20"/>
      <c r="AN452" s="20"/>
      <c r="AO452" s="20"/>
      <c r="AP452" s="20"/>
    </row>
    <row r="453" spans="1:42" ht="15.75" customHeight="1">
      <c r="A453" s="20"/>
      <c r="B453" s="20"/>
      <c r="C453" s="20"/>
      <c r="D453" s="181"/>
      <c r="E453" s="20"/>
      <c r="F453" s="20"/>
      <c r="G453" s="20"/>
      <c r="H453" s="20"/>
      <c r="I453" s="20"/>
      <c r="J453" s="20"/>
      <c r="K453" s="20"/>
      <c r="L453" s="20"/>
      <c r="M453" s="181"/>
      <c r="N453" s="181"/>
      <c r="O453" s="20"/>
      <c r="P453" s="181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0"/>
      <c r="AJ453" s="20"/>
      <c r="AK453" s="20"/>
      <c r="AL453" s="20"/>
      <c r="AM453" s="20"/>
      <c r="AN453" s="20"/>
      <c r="AO453" s="20"/>
      <c r="AP453" s="20"/>
    </row>
    <row r="454" spans="1:42" ht="15.75" customHeight="1">
      <c r="A454" s="20"/>
      <c r="B454" s="20"/>
      <c r="C454" s="20"/>
      <c r="D454" s="181"/>
      <c r="E454" s="20"/>
      <c r="F454" s="20"/>
      <c r="G454" s="20"/>
      <c r="H454" s="20"/>
      <c r="I454" s="20"/>
      <c r="J454" s="20"/>
      <c r="K454" s="20"/>
      <c r="L454" s="20"/>
      <c r="M454" s="181"/>
      <c r="N454" s="181"/>
      <c r="O454" s="20"/>
      <c r="P454" s="181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0"/>
      <c r="AJ454" s="20"/>
      <c r="AK454" s="20"/>
      <c r="AL454" s="20"/>
      <c r="AM454" s="20"/>
      <c r="AN454" s="20"/>
      <c r="AO454" s="20"/>
      <c r="AP454" s="20"/>
    </row>
    <row r="455" spans="1:42" ht="15.75" customHeight="1">
      <c r="A455" s="20"/>
      <c r="B455" s="20"/>
      <c r="C455" s="20"/>
      <c r="D455" s="181"/>
      <c r="E455" s="20"/>
      <c r="F455" s="20"/>
      <c r="G455" s="20"/>
      <c r="H455" s="20"/>
      <c r="I455" s="20"/>
      <c r="J455" s="20"/>
      <c r="K455" s="20"/>
      <c r="L455" s="20"/>
      <c r="M455" s="181"/>
      <c r="N455" s="181"/>
      <c r="O455" s="20"/>
      <c r="P455" s="181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L455" s="20"/>
      <c r="AM455" s="20"/>
      <c r="AN455" s="20"/>
      <c r="AO455" s="20"/>
      <c r="AP455" s="20"/>
    </row>
    <row r="456" spans="1:42" ht="15.75" customHeight="1">
      <c r="A456" s="20"/>
      <c r="B456" s="20"/>
      <c r="C456" s="20"/>
      <c r="D456" s="181"/>
      <c r="E456" s="20"/>
      <c r="F456" s="20"/>
      <c r="G456" s="20"/>
      <c r="H456" s="20"/>
      <c r="I456" s="20"/>
      <c r="J456" s="20"/>
      <c r="K456" s="20"/>
      <c r="L456" s="20"/>
      <c r="M456" s="181"/>
      <c r="N456" s="181"/>
      <c r="O456" s="20"/>
      <c r="P456" s="181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0"/>
      <c r="AI456" s="20"/>
      <c r="AJ456" s="20"/>
      <c r="AK456" s="20"/>
      <c r="AL456" s="20"/>
      <c r="AM456" s="20"/>
      <c r="AN456" s="20"/>
      <c r="AO456" s="20"/>
      <c r="AP456" s="20"/>
    </row>
    <row r="457" spans="1:42" ht="15.75" customHeight="1">
      <c r="A457" s="20"/>
      <c r="B457" s="20"/>
      <c r="C457" s="20"/>
      <c r="D457" s="181"/>
      <c r="E457" s="20"/>
      <c r="F457" s="20"/>
      <c r="G457" s="20"/>
      <c r="H457" s="20"/>
      <c r="I457" s="20"/>
      <c r="J457" s="20"/>
      <c r="K457" s="20"/>
      <c r="L457" s="20"/>
      <c r="M457" s="181"/>
      <c r="N457" s="181"/>
      <c r="O457" s="20"/>
      <c r="P457" s="181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0"/>
      <c r="AI457" s="20"/>
      <c r="AJ457" s="20"/>
      <c r="AK457" s="20"/>
      <c r="AL457" s="20"/>
      <c r="AM457" s="20"/>
      <c r="AN457" s="20"/>
      <c r="AO457" s="20"/>
      <c r="AP457" s="20"/>
    </row>
    <row r="458" spans="1:42" ht="15.75" customHeight="1">
      <c r="A458" s="20"/>
      <c r="B458" s="20"/>
      <c r="C458" s="20"/>
      <c r="D458" s="181"/>
      <c r="E458" s="20"/>
      <c r="F458" s="20"/>
      <c r="G458" s="20"/>
      <c r="H458" s="20"/>
      <c r="I458" s="20"/>
      <c r="J458" s="20"/>
      <c r="K458" s="20"/>
      <c r="L458" s="20"/>
      <c r="M458" s="181"/>
      <c r="N458" s="181"/>
      <c r="O458" s="20"/>
      <c r="P458" s="181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0"/>
      <c r="AI458" s="20"/>
      <c r="AJ458" s="20"/>
      <c r="AK458" s="20"/>
      <c r="AL458" s="20"/>
      <c r="AM458" s="20"/>
      <c r="AN458" s="20"/>
      <c r="AO458" s="20"/>
      <c r="AP458" s="20"/>
    </row>
    <row r="459" spans="1:42" ht="15.75" customHeight="1">
      <c r="A459" s="20"/>
      <c r="B459" s="20"/>
      <c r="C459" s="20"/>
      <c r="D459" s="181"/>
      <c r="E459" s="20"/>
      <c r="F459" s="20"/>
      <c r="G459" s="20"/>
      <c r="H459" s="20"/>
      <c r="I459" s="20"/>
      <c r="J459" s="20"/>
      <c r="K459" s="20"/>
      <c r="L459" s="20"/>
      <c r="M459" s="181"/>
      <c r="N459" s="181"/>
      <c r="O459" s="20"/>
      <c r="P459" s="181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20"/>
      <c r="AJ459" s="20"/>
      <c r="AK459" s="20"/>
      <c r="AL459" s="20"/>
      <c r="AM459" s="20"/>
      <c r="AN459" s="20"/>
      <c r="AO459" s="20"/>
      <c r="AP459" s="20"/>
    </row>
    <row r="460" spans="1:42" ht="15.75" customHeight="1">
      <c r="A460" s="20"/>
      <c r="B460" s="20"/>
      <c r="C460" s="20"/>
      <c r="D460" s="181"/>
      <c r="E460" s="20"/>
      <c r="F460" s="20"/>
      <c r="G460" s="20"/>
      <c r="H460" s="20"/>
      <c r="I460" s="20"/>
      <c r="J460" s="20"/>
      <c r="K460" s="20"/>
      <c r="L460" s="20"/>
      <c r="M460" s="181"/>
      <c r="N460" s="181"/>
      <c r="O460" s="20"/>
      <c r="P460" s="181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  <c r="AO460" s="20"/>
      <c r="AP460" s="20"/>
    </row>
    <row r="461" spans="1:42" ht="15.75" customHeight="1">
      <c r="A461" s="20"/>
      <c r="B461" s="20"/>
      <c r="C461" s="20"/>
      <c r="D461" s="181"/>
      <c r="E461" s="20"/>
      <c r="F461" s="20"/>
      <c r="G461" s="20"/>
      <c r="H461" s="20"/>
      <c r="I461" s="20"/>
      <c r="J461" s="20"/>
      <c r="K461" s="20"/>
      <c r="L461" s="20"/>
      <c r="M461" s="181"/>
      <c r="N461" s="181"/>
      <c r="O461" s="20"/>
      <c r="P461" s="181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20"/>
      <c r="AL461" s="20"/>
      <c r="AM461" s="20"/>
      <c r="AN461" s="20"/>
      <c r="AO461" s="20"/>
      <c r="AP461" s="20"/>
    </row>
    <row r="462" spans="1:42" ht="15.75" customHeight="1">
      <c r="A462" s="20"/>
      <c r="B462" s="20"/>
      <c r="C462" s="20"/>
      <c r="D462" s="181"/>
      <c r="E462" s="20"/>
      <c r="F462" s="20"/>
      <c r="G462" s="20"/>
      <c r="H462" s="20"/>
      <c r="I462" s="20"/>
      <c r="J462" s="20"/>
      <c r="K462" s="20"/>
      <c r="L462" s="20"/>
      <c r="M462" s="181"/>
      <c r="N462" s="181"/>
      <c r="O462" s="20"/>
      <c r="P462" s="181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0"/>
      <c r="AJ462" s="20"/>
      <c r="AK462" s="20"/>
      <c r="AL462" s="20"/>
      <c r="AM462" s="20"/>
      <c r="AN462" s="20"/>
      <c r="AO462" s="20"/>
      <c r="AP462" s="20"/>
    </row>
    <row r="463" spans="1:42" ht="15.75" customHeight="1">
      <c r="A463" s="20"/>
      <c r="B463" s="20"/>
      <c r="C463" s="20"/>
      <c r="D463" s="181"/>
      <c r="E463" s="20"/>
      <c r="F463" s="20"/>
      <c r="G463" s="20"/>
      <c r="H463" s="20"/>
      <c r="I463" s="20"/>
      <c r="J463" s="20"/>
      <c r="K463" s="20"/>
      <c r="L463" s="20"/>
      <c r="M463" s="181"/>
      <c r="N463" s="181"/>
      <c r="O463" s="20"/>
      <c r="P463" s="181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0"/>
      <c r="AJ463" s="20"/>
      <c r="AK463" s="20"/>
      <c r="AL463" s="20"/>
      <c r="AM463" s="20"/>
      <c r="AN463" s="20"/>
      <c r="AO463" s="20"/>
      <c r="AP463" s="20"/>
    </row>
    <row r="464" spans="1:42" ht="15.75" customHeight="1">
      <c r="A464" s="20"/>
      <c r="B464" s="20"/>
      <c r="C464" s="20"/>
      <c r="D464" s="181"/>
      <c r="E464" s="20"/>
      <c r="F464" s="20"/>
      <c r="G464" s="20"/>
      <c r="H464" s="20"/>
      <c r="I464" s="20"/>
      <c r="J464" s="20"/>
      <c r="K464" s="20"/>
      <c r="L464" s="20"/>
      <c r="M464" s="181"/>
      <c r="N464" s="181"/>
      <c r="O464" s="20"/>
      <c r="P464" s="181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0"/>
      <c r="AJ464" s="20"/>
      <c r="AK464" s="20"/>
      <c r="AL464" s="20"/>
      <c r="AM464" s="20"/>
      <c r="AN464" s="20"/>
      <c r="AO464" s="20"/>
      <c r="AP464" s="20"/>
    </row>
    <row r="465" spans="1:42" ht="15.75" customHeight="1">
      <c r="A465" s="20"/>
      <c r="B465" s="20"/>
      <c r="C465" s="20"/>
      <c r="D465" s="181"/>
      <c r="E465" s="20"/>
      <c r="F465" s="20"/>
      <c r="G465" s="20"/>
      <c r="H465" s="20"/>
      <c r="I465" s="20"/>
      <c r="J465" s="20"/>
      <c r="K465" s="20"/>
      <c r="L465" s="20"/>
      <c r="M465" s="181"/>
      <c r="N465" s="181"/>
      <c r="O465" s="20"/>
      <c r="P465" s="181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0"/>
      <c r="AJ465" s="20"/>
      <c r="AK465" s="20"/>
      <c r="AL465" s="20"/>
      <c r="AM465" s="20"/>
      <c r="AN465" s="20"/>
      <c r="AO465" s="20"/>
      <c r="AP465" s="20"/>
    </row>
    <row r="466" spans="1:42" ht="15.75" customHeight="1">
      <c r="A466" s="20"/>
      <c r="B466" s="20"/>
      <c r="C466" s="20"/>
      <c r="D466" s="181"/>
      <c r="E466" s="20"/>
      <c r="F466" s="20"/>
      <c r="G466" s="20"/>
      <c r="H466" s="20"/>
      <c r="I466" s="20"/>
      <c r="J466" s="20"/>
      <c r="K466" s="20"/>
      <c r="L466" s="20"/>
      <c r="M466" s="181"/>
      <c r="N466" s="181"/>
      <c r="O466" s="20"/>
      <c r="P466" s="181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0"/>
      <c r="AJ466" s="20"/>
      <c r="AK466" s="20"/>
      <c r="AL466" s="20"/>
      <c r="AM466" s="20"/>
      <c r="AN466" s="20"/>
      <c r="AO466" s="20"/>
      <c r="AP466" s="20"/>
    </row>
    <row r="467" spans="1:42" ht="15.75" customHeight="1">
      <c r="A467" s="20"/>
      <c r="B467" s="20"/>
      <c r="C467" s="20"/>
      <c r="D467" s="181"/>
      <c r="E467" s="20"/>
      <c r="F467" s="20"/>
      <c r="G467" s="20"/>
      <c r="H467" s="20"/>
      <c r="I467" s="20"/>
      <c r="J467" s="20"/>
      <c r="K467" s="20"/>
      <c r="L467" s="20"/>
      <c r="M467" s="181"/>
      <c r="N467" s="181"/>
      <c r="O467" s="20"/>
      <c r="P467" s="181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20"/>
      <c r="AJ467" s="20"/>
      <c r="AK467" s="20"/>
      <c r="AL467" s="20"/>
      <c r="AM467" s="20"/>
      <c r="AN467" s="20"/>
      <c r="AO467" s="20"/>
      <c r="AP467" s="20"/>
    </row>
    <row r="468" spans="1:42" ht="15.75" customHeight="1">
      <c r="A468" s="20"/>
      <c r="B468" s="20"/>
      <c r="C468" s="20"/>
      <c r="D468" s="181"/>
      <c r="E468" s="20"/>
      <c r="F468" s="20"/>
      <c r="G468" s="20"/>
      <c r="H468" s="20"/>
      <c r="I468" s="20"/>
      <c r="J468" s="20"/>
      <c r="K468" s="20"/>
      <c r="L468" s="20"/>
      <c r="M468" s="181"/>
      <c r="N468" s="181"/>
      <c r="O468" s="20"/>
      <c r="P468" s="181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0"/>
      <c r="AJ468" s="20"/>
      <c r="AK468" s="20"/>
      <c r="AL468" s="20"/>
      <c r="AM468" s="20"/>
      <c r="AN468" s="20"/>
      <c r="AO468" s="20"/>
      <c r="AP468" s="20"/>
    </row>
    <row r="469" spans="1:42" ht="15.75" customHeight="1">
      <c r="A469" s="20"/>
      <c r="B469" s="20"/>
      <c r="C469" s="20"/>
      <c r="D469" s="181"/>
      <c r="E469" s="20"/>
      <c r="F469" s="20"/>
      <c r="G469" s="20"/>
      <c r="H469" s="20"/>
      <c r="I469" s="20"/>
      <c r="J469" s="20"/>
      <c r="K469" s="20"/>
      <c r="L469" s="20"/>
      <c r="M469" s="181"/>
      <c r="N469" s="181"/>
      <c r="O469" s="20"/>
      <c r="P469" s="181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0"/>
      <c r="AJ469" s="20"/>
      <c r="AK469" s="20"/>
      <c r="AL469" s="20"/>
      <c r="AM469" s="20"/>
      <c r="AN469" s="20"/>
      <c r="AO469" s="20"/>
      <c r="AP469" s="20"/>
    </row>
    <row r="470" spans="1:42" ht="15.75" customHeight="1">
      <c r="A470" s="20"/>
      <c r="B470" s="20"/>
      <c r="C470" s="20"/>
      <c r="D470" s="181"/>
      <c r="E470" s="20"/>
      <c r="F470" s="20"/>
      <c r="G470" s="20"/>
      <c r="H470" s="20"/>
      <c r="I470" s="20"/>
      <c r="J470" s="20"/>
      <c r="K470" s="20"/>
      <c r="L470" s="20"/>
      <c r="M470" s="181"/>
      <c r="N470" s="181"/>
      <c r="O470" s="20"/>
      <c r="P470" s="181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0"/>
      <c r="AJ470" s="20"/>
      <c r="AK470" s="20"/>
      <c r="AL470" s="20"/>
      <c r="AM470" s="20"/>
      <c r="AN470" s="20"/>
      <c r="AO470" s="20"/>
      <c r="AP470" s="20"/>
    </row>
    <row r="471" spans="1:42" ht="15.75" customHeight="1">
      <c r="A471" s="20"/>
      <c r="B471" s="20"/>
      <c r="C471" s="20"/>
      <c r="D471" s="181"/>
      <c r="E471" s="20"/>
      <c r="F471" s="20"/>
      <c r="G471" s="20"/>
      <c r="H471" s="20"/>
      <c r="I471" s="20"/>
      <c r="J471" s="20"/>
      <c r="K471" s="20"/>
      <c r="L471" s="20"/>
      <c r="M471" s="181"/>
      <c r="N471" s="181"/>
      <c r="O471" s="20"/>
      <c r="P471" s="181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  <c r="AO471" s="20"/>
      <c r="AP471" s="20"/>
    </row>
    <row r="472" spans="1:42" ht="15.75" customHeight="1">
      <c r="A472" s="20"/>
      <c r="B472" s="20"/>
      <c r="C472" s="20"/>
      <c r="D472" s="181"/>
      <c r="E472" s="20"/>
      <c r="F472" s="20"/>
      <c r="G472" s="20"/>
      <c r="H472" s="20"/>
      <c r="I472" s="20"/>
      <c r="J472" s="20"/>
      <c r="K472" s="20"/>
      <c r="L472" s="20"/>
      <c r="M472" s="181"/>
      <c r="N472" s="181"/>
      <c r="O472" s="20"/>
      <c r="P472" s="181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</row>
    <row r="473" spans="1:42" ht="15.75" customHeight="1">
      <c r="A473" s="20"/>
      <c r="B473" s="20"/>
      <c r="C473" s="20"/>
      <c r="D473" s="181"/>
      <c r="E473" s="20"/>
      <c r="F473" s="20"/>
      <c r="G473" s="20"/>
      <c r="H473" s="20"/>
      <c r="I473" s="20"/>
      <c r="J473" s="20"/>
      <c r="K473" s="20"/>
      <c r="L473" s="20"/>
      <c r="M473" s="181"/>
      <c r="N473" s="181"/>
      <c r="O473" s="20"/>
      <c r="P473" s="181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  <c r="AP473" s="20"/>
    </row>
    <row r="474" spans="1:42" ht="15.75" customHeight="1">
      <c r="A474" s="20"/>
      <c r="B474" s="20"/>
      <c r="C474" s="20"/>
      <c r="D474" s="181"/>
      <c r="E474" s="20"/>
      <c r="F474" s="20"/>
      <c r="G474" s="20"/>
      <c r="H474" s="20"/>
      <c r="I474" s="20"/>
      <c r="J474" s="20"/>
      <c r="K474" s="20"/>
      <c r="L474" s="20"/>
      <c r="M474" s="181"/>
      <c r="N474" s="181"/>
      <c r="O474" s="20"/>
      <c r="P474" s="181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  <c r="AP474" s="20"/>
    </row>
    <row r="475" spans="1:42" ht="15.75" customHeight="1">
      <c r="A475" s="20"/>
      <c r="B475" s="20"/>
      <c r="C475" s="20"/>
      <c r="D475" s="181"/>
      <c r="E475" s="20"/>
      <c r="F475" s="20"/>
      <c r="G475" s="20"/>
      <c r="H475" s="20"/>
      <c r="I475" s="20"/>
      <c r="J475" s="20"/>
      <c r="K475" s="20"/>
      <c r="L475" s="20"/>
      <c r="M475" s="181"/>
      <c r="N475" s="181"/>
      <c r="O475" s="20"/>
      <c r="P475" s="181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</row>
    <row r="476" spans="1:42" ht="15.75" customHeight="1">
      <c r="A476" s="20"/>
      <c r="B476" s="20"/>
      <c r="C476" s="20"/>
      <c r="D476" s="181"/>
      <c r="E476" s="20"/>
      <c r="F476" s="20"/>
      <c r="G476" s="20"/>
      <c r="H476" s="20"/>
      <c r="I476" s="20"/>
      <c r="J476" s="20"/>
      <c r="K476" s="20"/>
      <c r="L476" s="20"/>
      <c r="M476" s="181"/>
      <c r="N476" s="181"/>
      <c r="O476" s="20"/>
      <c r="P476" s="181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L476" s="20"/>
      <c r="AM476" s="20"/>
      <c r="AN476" s="20"/>
      <c r="AO476" s="20"/>
      <c r="AP476" s="20"/>
    </row>
    <row r="477" spans="1:42" ht="15.75" customHeight="1">
      <c r="A477" s="20"/>
      <c r="B477" s="20"/>
      <c r="C477" s="20"/>
      <c r="D477" s="181"/>
      <c r="E477" s="20"/>
      <c r="F477" s="20"/>
      <c r="G477" s="20"/>
      <c r="H477" s="20"/>
      <c r="I477" s="20"/>
      <c r="J477" s="20"/>
      <c r="K477" s="20"/>
      <c r="L477" s="20"/>
      <c r="M477" s="181"/>
      <c r="N477" s="181"/>
      <c r="O477" s="20"/>
      <c r="P477" s="181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  <c r="AP477" s="20"/>
    </row>
    <row r="478" spans="1:42" ht="15.75" customHeight="1">
      <c r="A478" s="20"/>
      <c r="B478" s="20"/>
      <c r="C478" s="20"/>
      <c r="D478" s="181"/>
      <c r="E478" s="20"/>
      <c r="F478" s="20"/>
      <c r="G478" s="20"/>
      <c r="H478" s="20"/>
      <c r="I478" s="20"/>
      <c r="J478" s="20"/>
      <c r="K478" s="20"/>
      <c r="L478" s="20"/>
      <c r="M478" s="181"/>
      <c r="N478" s="181"/>
      <c r="O478" s="20"/>
      <c r="P478" s="181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L478" s="20"/>
      <c r="AM478" s="20"/>
      <c r="AN478" s="20"/>
      <c r="AO478" s="20"/>
      <c r="AP478" s="20"/>
    </row>
    <row r="479" spans="1:42" ht="15.75" customHeight="1">
      <c r="A479" s="20"/>
      <c r="B479" s="20"/>
      <c r="C479" s="20"/>
      <c r="D479" s="181"/>
      <c r="E479" s="20"/>
      <c r="F479" s="20"/>
      <c r="G479" s="20"/>
      <c r="H479" s="20"/>
      <c r="I479" s="20"/>
      <c r="J479" s="20"/>
      <c r="K479" s="20"/>
      <c r="L479" s="20"/>
      <c r="M479" s="181"/>
      <c r="N479" s="181"/>
      <c r="O479" s="20"/>
      <c r="P479" s="181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L479" s="20"/>
      <c r="AM479" s="20"/>
      <c r="AN479" s="20"/>
      <c r="AO479" s="20"/>
      <c r="AP479" s="20"/>
    </row>
    <row r="480" spans="1:42" ht="15.75" customHeight="1">
      <c r="A480" s="20"/>
      <c r="B480" s="20"/>
      <c r="C480" s="20"/>
      <c r="D480" s="181"/>
      <c r="E480" s="20"/>
      <c r="F480" s="20"/>
      <c r="G480" s="20"/>
      <c r="H480" s="20"/>
      <c r="I480" s="20"/>
      <c r="J480" s="20"/>
      <c r="K480" s="20"/>
      <c r="L480" s="20"/>
      <c r="M480" s="181"/>
      <c r="N480" s="181"/>
      <c r="O480" s="20"/>
      <c r="P480" s="181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0"/>
      <c r="AJ480" s="20"/>
      <c r="AK480" s="20"/>
      <c r="AL480" s="20"/>
      <c r="AM480" s="20"/>
      <c r="AN480" s="20"/>
      <c r="AO480" s="20"/>
      <c r="AP480" s="20"/>
    </row>
    <row r="481" spans="1:42" ht="15.75" customHeight="1">
      <c r="A481" s="20"/>
      <c r="B481" s="20"/>
      <c r="C481" s="20"/>
      <c r="D481" s="181"/>
      <c r="E481" s="20"/>
      <c r="F481" s="20"/>
      <c r="G481" s="20"/>
      <c r="H481" s="20"/>
      <c r="I481" s="20"/>
      <c r="J481" s="20"/>
      <c r="K481" s="20"/>
      <c r="L481" s="20"/>
      <c r="M481" s="181"/>
      <c r="N481" s="181"/>
      <c r="O481" s="20"/>
      <c r="P481" s="181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0"/>
      <c r="AJ481" s="20"/>
      <c r="AK481" s="20"/>
      <c r="AL481" s="20"/>
      <c r="AM481" s="20"/>
      <c r="AN481" s="20"/>
      <c r="AO481" s="20"/>
      <c r="AP481" s="20"/>
    </row>
    <row r="482" spans="1:42" ht="15.75" customHeight="1">
      <c r="A482" s="20"/>
      <c r="B482" s="20"/>
      <c r="C482" s="20"/>
      <c r="D482" s="181"/>
      <c r="E482" s="20"/>
      <c r="F482" s="20"/>
      <c r="G482" s="20"/>
      <c r="H482" s="20"/>
      <c r="I482" s="20"/>
      <c r="J482" s="20"/>
      <c r="K482" s="20"/>
      <c r="L482" s="20"/>
      <c r="M482" s="181"/>
      <c r="N482" s="181"/>
      <c r="O482" s="20"/>
      <c r="P482" s="181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L482" s="20"/>
      <c r="AM482" s="20"/>
      <c r="AN482" s="20"/>
      <c r="AO482" s="20"/>
      <c r="AP482" s="20"/>
    </row>
    <row r="483" spans="1:42" ht="15.75" customHeight="1">
      <c r="A483" s="20"/>
      <c r="B483" s="20"/>
      <c r="C483" s="20"/>
      <c r="D483" s="181"/>
      <c r="E483" s="20"/>
      <c r="F483" s="20"/>
      <c r="G483" s="20"/>
      <c r="H483" s="20"/>
      <c r="I483" s="20"/>
      <c r="J483" s="20"/>
      <c r="K483" s="20"/>
      <c r="L483" s="20"/>
      <c r="M483" s="181"/>
      <c r="N483" s="181"/>
      <c r="O483" s="20"/>
      <c r="P483" s="181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L483" s="20"/>
      <c r="AM483" s="20"/>
      <c r="AN483" s="20"/>
      <c r="AO483" s="20"/>
      <c r="AP483" s="20"/>
    </row>
    <row r="484" spans="1:42" ht="15.75" customHeight="1">
      <c r="A484" s="20"/>
      <c r="B484" s="20"/>
      <c r="C484" s="20"/>
      <c r="D484" s="181"/>
      <c r="E484" s="20"/>
      <c r="F484" s="20"/>
      <c r="G484" s="20"/>
      <c r="H484" s="20"/>
      <c r="I484" s="20"/>
      <c r="J484" s="20"/>
      <c r="K484" s="20"/>
      <c r="L484" s="20"/>
      <c r="M484" s="181"/>
      <c r="N484" s="181"/>
      <c r="O484" s="20"/>
      <c r="P484" s="181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0"/>
      <c r="AJ484" s="20"/>
      <c r="AK484" s="20"/>
      <c r="AL484" s="20"/>
      <c r="AM484" s="20"/>
      <c r="AN484" s="20"/>
      <c r="AO484" s="20"/>
      <c r="AP484" s="20"/>
    </row>
    <row r="485" spans="1:42" ht="15.75" customHeight="1">
      <c r="A485" s="20"/>
      <c r="B485" s="20"/>
      <c r="C485" s="20"/>
      <c r="D485" s="181"/>
      <c r="E485" s="20"/>
      <c r="F485" s="20"/>
      <c r="G485" s="20"/>
      <c r="H485" s="20"/>
      <c r="I485" s="20"/>
      <c r="J485" s="20"/>
      <c r="K485" s="20"/>
      <c r="L485" s="20"/>
      <c r="M485" s="181"/>
      <c r="N485" s="181"/>
      <c r="O485" s="20"/>
      <c r="P485" s="181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0"/>
      <c r="AJ485" s="20"/>
      <c r="AK485" s="20"/>
      <c r="AL485" s="20"/>
      <c r="AM485" s="20"/>
      <c r="AN485" s="20"/>
      <c r="AO485" s="20"/>
      <c r="AP485" s="20"/>
    </row>
    <row r="486" spans="1:42" ht="15.75" customHeight="1">
      <c r="A486" s="20"/>
      <c r="B486" s="20"/>
      <c r="C486" s="20"/>
      <c r="D486" s="181"/>
      <c r="E486" s="20"/>
      <c r="F486" s="20"/>
      <c r="G486" s="20"/>
      <c r="H486" s="20"/>
      <c r="I486" s="20"/>
      <c r="J486" s="20"/>
      <c r="K486" s="20"/>
      <c r="L486" s="20"/>
      <c r="M486" s="181"/>
      <c r="N486" s="181"/>
      <c r="O486" s="20"/>
      <c r="P486" s="181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0"/>
      <c r="AJ486" s="20"/>
      <c r="AK486" s="20"/>
      <c r="AL486" s="20"/>
      <c r="AM486" s="20"/>
      <c r="AN486" s="20"/>
      <c r="AO486" s="20"/>
      <c r="AP486" s="20"/>
    </row>
    <row r="487" spans="1:42" ht="15.75" customHeight="1">
      <c r="A487" s="20"/>
      <c r="B487" s="20"/>
      <c r="C487" s="20"/>
      <c r="D487" s="181"/>
      <c r="E487" s="20"/>
      <c r="F487" s="20"/>
      <c r="G487" s="20"/>
      <c r="H487" s="20"/>
      <c r="I487" s="20"/>
      <c r="J487" s="20"/>
      <c r="K487" s="20"/>
      <c r="L487" s="20"/>
      <c r="M487" s="181"/>
      <c r="N487" s="181"/>
      <c r="O487" s="20"/>
      <c r="P487" s="181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0"/>
      <c r="AJ487" s="20"/>
      <c r="AK487" s="20"/>
      <c r="AL487" s="20"/>
      <c r="AM487" s="20"/>
      <c r="AN487" s="20"/>
      <c r="AO487" s="20"/>
      <c r="AP487" s="20"/>
    </row>
    <row r="488" spans="1:42" ht="15.75" customHeight="1">
      <c r="A488" s="20"/>
      <c r="B488" s="20"/>
      <c r="C488" s="20"/>
      <c r="D488" s="181"/>
      <c r="E488" s="20"/>
      <c r="F488" s="20"/>
      <c r="G488" s="20"/>
      <c r="H488" s="20"/>
      <c r="I488" s="20"/>
      <c r="J488" s="20"/>
      <c r="K488" s="20"/>
      <c r="L488" s="20"/>
      <c r="M488" s="181"/>
      <c r="N488" s="181"/>
      <c r="O488" s="20"/>
      <c r="P488" s="181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L488" s="20"/>
      <c r="AM488" s="20"/>
      <c r="AN488" s="20"/>
      <c r="AO488" s="20"/>
      <c r="AP488" s="20"/>
    </row>
    <row r="489" spans="1:42" ht="15.75" customHeight="1">
      <c r="A489" s="20"/>
      <c r="B489" s="20"/>
      <c r="C489" s="20"/>
      <c r="D489" s="181"/>
      <c r="E489" s="20"/>
      <c r="F489" s="20"/>
      <c r="G489" s="20"/>
      <c r="H489" s="20"/>
      <c r="I489" s="20"/>
      <c r="J489" s="20"/>
      <c r="K489" s="20"/>
      <c r="L489" s="20"/>
      <c r="M489" s="181"/>
      <c r="N489" s="181"/>
      <c r="O489" s="20"/>
      <c r="P489" s="181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  <c r="AO489" s="20"/>
      <c r="AP489" s="20"/>
    </row>
    <row r="490" spans="1:42" ht="15.75" customHeight="1">
      <c r="A490" s="20"/>
      <c r="B490" s="20"/>
      <c r="C490" s="20"/>
      <c r="D490" s="181"/>
      <c r="E490" s="20"/>
      <c r="F490" s="20"/>
      <c r="G490" s="20"/>
      <c r="H490" s="20"/>
      <c r="I490" s="20"/>
      <c r="J490" s="20"/>
      <c r="K490" s="20"/>
      <c r="L490" s="20"/>
      <c r="M490" s="181"/>
      <c r="N490" s="181"/>
      <c r="O490" s="20"/>
      <c r="P490" s="181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  <c r="AL490" s="20"/>
      <c r="AM490" s="20"/>
      <c r="AN490" s="20"/>
      <c r="AO490" s="20"/>
      <c r="AP490" s="20"/>
    </row>
    <row r="491" spans="1:42" ht="15.75" customHeight="1">
      <c r="A491" s="20"/>
      <c r="B491" s="20"/>
      <c r="C491" s="20"/>
      <c r="D491" s="181"/>
      <c r="E491" s="20"/>
      <c r="F491" s="20"/>
      <c r="G491" s="20"/>
      <c r="H491" s="20"/>
      <c r="I491" s="20"/>
      <c r="J491" s="20"/>
      <c r="K491" s="20"/>
      <c r="L491" s="20"/>
      <c r="M491" s="181"/>
      <c r="N491" s="181"/>
      <c r="O491" s="20"/>
      <c r="P491" s="181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0"/>
      <c r="AJ491" s="20"/>
      <c r="AK491" s="20"/>
      <c r="AL491" s="20"/>
      <c r="AM491" s="20"/>
      <c r="AN491" s="20"/>
      <c r="AO491" s="20"/>
      <c r="AP491" s="20"/>
    </row>
    <row r="492" spans="1:42" ht="15.75" customHeight="1">
      <c r="A492" s="20"/>
      <c r="B492" s="20"/>
      <c r="C492" s="20"/>
      <c r="D492" s="181"/>
      <c r="E492" s="20"/>
      <c r="F492" s="20"/>
      <c r="G492" s="20"/>
      <c r="H492" s="20"/>
      <c r="I492" s="20"/>
      <c r="J492" s="20"/>
      <c r="K492" s="20"/>
      <c r="L492" s="20"/>
      <c r="M492" s="181"/>
      <c r="N492" s="181"/>
      <c r="O492" s="20"/>
      <c r="P492" s="181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0"/>
      <c r="AJ492" s="20"/>
      <c r="AK492" s="20"/>
      <c r="AL492" s="20"/>
      <c r="AM492" s="20"/>
      <c r="AN492" s="20"/>
      <c r="AO492" s="20"/>
      <c r="AP492" s="20"/>
    </row>
    <row r="493" spans="1:42" ht="15.75" customHeight="1">
      <c r="A493" s="20"/>
      <c r="B493" s="20"/>
      <c r="C493" s="20"/>
      <c r="D493" s="181"/>
      <c r="E493" s="20"/>
      <c r="F493" s="20"/>
      <c r="G493" s="20"/>
      <c r="H493" s="20"/>
      <c r="I493" s="20"/>
      <c r="J493" s="20"/>
      <c r="K493" s="20"/>
      <c r="L493" s="20"/>
      <c r="M493" s="181"/>
      <c r="N493" s="181"/>
      <c r="O493" s="20"/>
      <c r="P493" s="181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0"/>
      <c r="AJ493" s="20"/>
      <c r="AK493" s="20"/>
      <c r="AL493" s="20"/>
      <c r="AM493" s="20"/>
      <c r="AN493" s="20"/>
      <c r="AO493" s="20"/>
      <c r="AP493" s="20"/>
    </row>
    <row r="494" spans="1:42" ht="15.75" customHeight="1">
      <c r="A494" s="20"/>
      <c r="B494" s="20"/>
      <c r="C494" s="20"/>
      <c r="D494" s="181"/>
      <c r="E494" s="20"/>
      <c r="F494" s="20"/>
      <c r="G494" s="20"/>
      <c r="H494" s="20"/>
      <c r="I494" s="20"/>
      <c r="J494" s="20"/>
      <c r="K494" s="20"/>
      <c r="L494" s="20"/>
      <c r="M494" s="181"/>
      <c r="N494" s="181"/>
      <c r="O494" s="20"/>
      <c r="P494" s="181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0"/>
      <c r="AJ494" s="20"/>
      <c r="AK494" s="20"/>
      <c r="AL494" s="20"/>
      <c r="AM494" s="20"/>
      <c r="AN494" s="20"/>
      <c r="AO494" s="20"/>
      <c r="AP494" s="20"/>
    </row>
    <row r="495" spans="1:42" ht="15.75" customHeight="1">
      <c r="A495" s="20"/>
      <c r="B495" s="20"/>
      <c r="C495" s="20"/>
      <c r="D495" s="181"/>
      <c r="E495" s="20"/>
      <c r="F495" s="20"/>
      <c r="G495" s="20"/>
      <c r="H495" s="20"/>
      <c r="I495" s="20"/>
      <c r="J495" s="20"/>
      <c r="K495" s="20"/>
      <c r="L495" s="20"/>
      <c r="M495" s="181"/>
      <c r="N495" s="181"/>
      <c r="O495" s="20"/>
      <c r="P495" s="181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0"/>
      <c r="AJ495" s="20"/>
      <c r="AK495" s="20"/>
      <c r="AL495" s="20"/>
      <c r="AM495" s="20"/>
      <c r="AN495" s="20"/>
      <c r="AO495" s="20"/>
      <c r="AP495" s="20"/>
    </row>
    <row r="496" spans="1:42" ht="15.75" customHeight="1">
      <c r="A496" s="20"/>
      <c r="B496" s="20"/>
      <c r="C496" s="20"/>
      <c r="D496" s="181"/>
      <c r="E496" s="20"/>
      <c r="F496" s="20"/>
      <c r="G496" s="20"/>
      <c r="H496" s="20"/>
      <c r="I496" s="20"/>
      <c r="J496" s="20"/>
      <c r="K496" s="20"/>
      <c r="L496" s="20"/>
      <c r="M496" s="181"/>
      <c r="N496" s="181"/>
      <c r="O496" s="20"/>
      <c r="P496" s="181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L496" s="20"/>
      <c r="AM496" s="20"/>
      <c r="AN496" s="20"/>
      <c r="AO496" s="20"/>
      <c r="AP496" s="20"/>
    </row>
    <row r="497" spans="1:42" ht="15.75" customHeight="1">
      <c r="A497" s="20"/>
      <c r="B497" s="20"/>
      <c r="C497" s="20"/>
      <c r="D497" s="181"/>
      <c r="E497" s="20"/>
      <c r="F497" s="20"/>
      <c r="G497" s="20"/>
      <c r="H497" s="20"/>
      <c r="I497" s="20"/>
      <c r="J497" s="20"/>
      <c r="K497" s="20"/>
      <c r="L497" s="20"/>
      <c r="M497" s="181"/>
      <c r="N497" s="181"/>
      <c r="O497" s="20"/>
      <c r="P497" s="181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L497" s="20"/>
      <c r="AM497" s="20"/>
      <c r="AN497" s="20"/>
      <c r="AO497" s="20"/>
      <c r="AP497" s="20"/>
    </row>
    <row r="498" spans="1:42" ht="15.75" customHeight="1">
      <c r="A498" s="20"/>
      <c r="B498" s="20"/>
      <c r="C498" s="20"/>
      <c r="D498" s="181"/>
      <c r="E498" s="20"/>
      <c r="F498" s="20"/>
      <c r="G498" s="20"/>
      <c r="H498" s="20"/>
      <c r="I498" s="20"/>
      <c r="J498" s="20"/>
      <c r="K498" s="20"/>
      <c r="L498" s="20"/>
      <c r="M498" s="181"/>
      <c r="N498" s="181"/>
      <c r="O498" s="20"/>
      <c r="P498" s="181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  <c r="AO498" s="20"/>
      <c r="AP498" s="20"/>
    </row>
    <row r="499" spans="1:42" ht="15.75" customHeight="1">
      <c r="A499" s="20"/>
      <c r="B499" s="20"/>
      <c r="C499" s="20"/>
      <c r="D499" s="181"/>
      <c r="E499" s="20"/>
      <c r="F499" s="20"/>
      <c r="G499" s="20"/>
      <c r="H499" s="20"/>
      <c r="I499" s="20"/>
      <c r="J499" s="20"/>
      <c r="K499" s="20"/>
      <c r="L499" s="20"/>
      <c r="M499" s="181"/>
      <c r="N499" s="181"/>
      <c r="O499" s="20"/>
      <c r="P499" s="181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  <c r="AO499" s="20"/>
      <c r="AP499" s="20"/>
    </row>
    <row r="500" spans="1:42" ht="15.75" customHeight="1">
      <c r="A500" s="20"/>
      <c r="B500" s="20"/>
      <c r="C500" s="20"/>
      <c r="D500" s="181"/>
      <c r="E500" s="20"/>
      <c r="F500" s="20"/>
      <c r="G500" s="20"/>
      <c r="H500" s="20"/>
      <c r="I500" s="20"/>
      <c r="J500" s="20"/>
      <c r="K500" s="20"/>
      <c r="L500" s="20"/>
      <c r="M500" s="181"/>
      <c r="N500" s="181"/>
      <c r="O500" s="20"/>
      <c r="P500" s="181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</row>
    <row r="501" spans="1:42" ht="15.75" customHeight="1">
      <c r="A501" s="20"/>
      <c r="B501" s="20"/>
      <c r="C501" s="20"/>
      <c r="D501" s="181"/>
      <c r="E501" s="20"/>
      <c r="F501" s="20"/>
      <c r="G501" s="20"/>
      <c r="H501" s="20"/>
      <c r="I501" s="20"/>
      <c r="J501" s="20"/>
      <c r="K501" s="20"/>
      <c r="L501" s="20"/>
      <c r="M501" s="181"/>
      <c r="N501" s="181"/>
      <c r="O501" s="20"/>
      <c r="P501" s="181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</row>
    <row r="502" spans="1:42" ht="15.75" customHeight="1">
      <c r="A502" s="20"/>
      <c r="B502" s="20"/>
      <c r="C502" s="20"/>
      <c r="D502" s="181"/>
      <c r="E502" s="20"/>
      <c r="F502" s="20"/>
      <c r="G502" s="20"/>
      <c r="H502" s="20"/>
      <c r="I502" s="20"/>
      <c r="J502" s="20"/>
      <c r="K502" s="20"/>
      <c r="L502" s="20"/>
      <c r="M502" s="181"/>
      <c r="N502" s="181"/>
      <c r="O502" s="20"/>
      <c r="P502" s="181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</row>
    <row r="503" spans="1:42" ht="15.75" customHeight="1">
      <c r="A503" s="20"/>
      <c r="B503" s="20"/>
      <c r="C503" s="20"/>
      <c r="D503" s="181"/>
      <c r="E503" s="20"/>
      <c r="F503" s="20"/>
      <c r="G503" s="20"/>
      <c r="H503" s="20"/>
      <c r="I503" s="20"/>
      <c r="J503" s="20"/>
      <c r="K503" s="20"/>
      <c r="L503" s="20"/>
      <c r="M503" s="181"/>
      <c r="N503" s="181"/>
      <c r="O503" s="20"/>
      <c r="P503" s="181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</row>
    <row r="504" spans="1:42" ht="15.75" customHeight="1">
      <c r="A504" s="20"/>
      <c r="B504" s="20"/>
      <c r="C504" s="20"/>
      <c r="D504" s="181"/>
      <c r="E504" s="20"/>
      <c r="F504" s="20"/>
      <c r="G504" s="20"/>
      <c r="H504" s="20"/>
      <c r="I504" s="20"/>
      <c r="J504" s="20"/>
      <c r="K504" s="20"/>
      <c r="L504" s="20"/>
      <c r="M504" s="181"/>
      <c r="N504" s="181"/>
      <c r="O504" s="20"/>
      <c r="P504" s="181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</row>
    <row r="505" spans="1:42" ht="15.75" customHeight="1">
      <c r="A505" s="20"/>
      <c r="B505" s="20"/>
      <c r="C505" s="20"/>
      <c r="D505" s="181"/>
      <c r="E505" s="20"/>
      <c r="F505" s="20"/>
      <c r="G505" s="20"/>
      <c r="H505" s="20"/>
      <c r="I505" s="20"/>
      <c r="J505" s="20"/>
      <c r="K505" s="20"/>
      <c r="L505" s="20"/>
      <c r="M505" s="181"/>
      <c r="N505" s="181"/>
      <c r="O505" s="20"/>
      <c r="P505" s="181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</row>
    <row r="506" spans="1:42" ht="15.75" customHeight="1">
      <c r="A506" s="20"/>
      <c r="B506" s="20"/>
      <c r="C506" s="20"/>
      <c r="D506" s="181"/>
      <c r="E506" s="20"/>
      <c r="F506" s="20"/>
      <c r="G506" s="20"/>
      <c r="H506" s="20"/>
      <c r="I506" s="20"/>
      <c r="J506" s="20"/>
      <c r="K506" s="20"/>
      <c r="L506" s="20"/>
      <c r="M506" s="181"/>
      <c r="N506" s="181"/>
      <c r="O506" s="20"/>
      <c r="P506" s="181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</row>
    <row r="507" spans="1:42" ht="15.75" customHeight="1">
      <c r="A507" s="20"/>
      <c r="B507" s="20"/>
      <c r="C507" s="20"/>
      <c r="D507" s="181"/>
      <c r="E507" s="20"/>
      <c r="F507" s="20"/>
      <c r="G507" s="20"/>
      <c r="H507" s="20"/>
      <c r="I507" s="20"/>
      <c r="J507" s="20"/>
      <c r="K507" s="20"/>
      <c r="L507" s="20"/>
      <c r="M507" s="181"/>
      <c r="N507" s="181"/>
      <c r="O507" s="20"/>
      <c r="P507" s="181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</row>
    <row r="508" spans="1:42" ht="15.75" customHeight="1">
      <c r="A508" s="20"/>
      <c r="B508" s="20"/>
      <c r="C508" s="20"/>
      <c r="D508" s="181"/>
      <c r="E508" s="20"/>
      <c r="F508" s="20"/>
      <c r="G508" s="20"/>
      <c r="H508" s="20"/>
      <c r="I508" s="20"/>
      <c r="J508" s="20"/>
      <c r="K508" s="20"/>
      <c r="L508" s="20"/>
      <c r="M508" s="181"/>
      <c r="N508" s="181"/>
      <c r="O508" s="20"/>
      <c r="P508" s="181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</row>
    <row r="509" spans="1:42" ht="15.75" customHeight="1">
      <c r="A509" s="20"/>
      <c r="B509" s="20"/>
      <c r="C509" s="20"/>
      <c r="D509" s="181"/>
      <c r="E509" s="20"/>
      <c r="F509" s="20"/>
      <c r="G509" s="20"/>
      <c r="H509" s="20"/>
      <c r="I509" s="20"/>
      <c r="J509" s="20"/>
      <c r="K509" s="20"/>
      <c r="L509" s="20"/>
      <c r="M509" s="181"/>
      <c r="N509" s="181"/>
      <c r="O509" s="20"/>
      <c r="P509" s="181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</row>
    <row r="510" spans="1:42" ht="15.75" customHeight="1">
      <c r="A510" s="20"/>
      <c r="B510" s="20"/>
      <c r="C510" s="20"/>
      <c r="D510" s="181"/>
      <c r="E510" s="20"/>
      <c r="F510" s="20"/>
      <c r="G510" s="20"/>
      <c r="H510" s="20"/>
      <c r="I510" s="20"/>
      <c r="J510" s="20"/>
      <c r="K510" s="20"/>
      <c r="L510" s="20"/>
      <c r="M510" s="181"/>
      <c r="N510" s="181"/>
      <c r="O510" s="20"/>
      <c r="P510" s="181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</row>
    <row r="511" spans="1:42" ht="15.75" customHeight="1">
      <c r="A511" s="20"/>
      <c r="B511" s="20"/>
      <c r="C511" s="20"/>
      <c r="D511" s="181"/>
      <c r="E511" s="20"/>
      <c r="F511" s="20"/>
      <c r="G511" s="20"/>
      <c r="H511" s="20"/>
      <c r="I511" s="20"/>
      <c r="J511" s="20"/>
      <c r="K511" s="20"/>
      <c r="L511" s="20"/>
      <c r="M511" s="181"/>
      <c r="N511" s="181"/>
      <c r="O511" s="20"/>
      <c r="P511" s="181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</row>
    <row r="512" spans="1:42" ht="15.75" customHeight="1">
      <c r="A512" s="20"/>
      <c r="B512" s="20"/>
      <c r="C512" s="20"/>
      <c r="D512" s="181"/>
      <c r="E512" s="20"/>
      <c r="F512" s="20"/>
      <c r="G512" s="20"/>
      <c r="H512" s="20"/>
      <c r="I512" s="20"/>
      <c r="J512" s="20"/>
      <c r="K512" s="20"/>
      <c r="L512" s="20"/>
      <c r="M512" s="181"/>
      <c r="N512" s="181"/>
      <c r="O512" s="20"/>
      <c r="P512" s="181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</row>
    <row r="513" spans="1:42" ht="15.75" customHeight="1">
      <c r="A513" s="20"/>
      <c r="B513" s="20"/>
      <c r="C513" s="20"/>
      <c r="D513" s="181"/>
      <c r="E513" s="20"/>
      <c r="F513" s="20"/>
      <c r="G513" s="20"/>
      <c r="H513" s="20"/>
      <c r="I513" s="20"/>
      <c r="J513" s="20"/>
      <c r="K513" s="20"/>
      <c r="L513" s="20"/>
      <c r="M513" s="181"/>
      <c r="N513" s="181"/>
      <c r="O513" s="20"/>
      <c r="P513" s="181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</row>
    <row r="514" spans="1:42" ht="15.75" customHeight="1">
      <c r="A514" s="20"/>
      <c r="B514" s="20"/>
      <c r="C514" s="20"/>
      <c r="D514" s="181"/>
      <c r="E514" s="20"/>
      <c r="F514" s="20"/>
      <c r="G514" s="20"/>
      <c r="H514" s="20"/>
      <c r="I514" s="20"/>
      <c r="J514" s="20"/>
      <c r="K514" s="20"/>
      <c r="L514" s="20"/>
      <c r="M514" s="181"/>
      <c r="N514" s="181"/>
      <c r="O514" s="20"/>
      <c r="P514" s="181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</row>
    <row r="515" spans="1:42" ht="15.75" customHeight="1">
      <c r="A515" s="20"/>
      <c r="B515" s="20"/>
      <c r="C515" s="20"/>
      <c r="D515" s="181"/>
      <c r="E515" s="20"/>
      <c r="F515" s="20"/>
      <c r="G515" s="20"/>
      <c r="H515" s="20"/>
      <c r="I515" s="20"/>
      <c r="J515" s="20"/>
      <c r="K515" s="20"/>
      <c r="L515" s="20"/>
      <c r="M515" s="181"/>
      <c r="N515" s="181"/>
      <c r="O515" s="20"/>
      <c r="P515" s="181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</row>
    <row r="516" spans="1:42" ht="15.75" customHeight="1">
      <c r="A516" s="20"/>
      <c r="B516" s="20"/>
      <c r="C516" s="20"/>
      <c r="D516" s="181"/>
      <c r="E516" s="20"/>
      <c r="F516" s="20"/>
      <c r="G516" s="20"/>
      <c r="H516" s="20"/>
      <c r="I516" s="20"/>
      <c r="J516" s="20"/>
      <c r="K516" s="20"/>
      <c r="L516" s="20"/>
      <c r="M516" s="181"/>
      <c r="N516" s="181"/>
      <c r="O516" s="20"/>
      <c r="P516" s="181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</row>
    <row r="517" spans="1:42" ht="15.75" customHeight="1">
      <c r="A517" s="20"/>
      <c r="B517" s="20"/>
      <c r="C517" s="20"/>
      <c r="D517" s="181"/>
      <c r="E517" s="20"/>
      <c r="F517" s="20"/>
      <c r="G517" s="20"/>
      <c r="H517" s="20"/>
      <c r="I517" s="20"/>
      <c r="J517" s="20"/>
      <c r="K517" s="20"/>
      <c r="L517" s="20"/>
      <c r="M517" s="181"/>
      <c r="N517" s="181"/>
      <c r="O517" s="20"/>
      <c r="P517" s="181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</row>
    <row r="518" spans="1:42" ht="15.75" customHeight="1">
      <c r="A518" s="20"/>
      <c r="B518" s="20"/>
      <c r="C518" s="20"/>
      <c r="D518" s="181"/>
      <c r="E518" s="20"/>
      <c r="F518" s="20"/>
      <c r="G518" s="20"/>
      <c r="H518" s="20"/>
      <c r="I518" s="20"/>
      <c r="J518" s="20"/>
      <c r="K518" s="20"/>
      <c r="L518" s="20"/>
      <c r="M518" s="181"/>
      <c r="N518" s="181"/>
      <c r="O518" s="20"/>
      <c r="P518" s="181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</row>
    <row r="519" spans="1:42" ht="15.75" customHeight="1">
      <c r="A519" s="20"/>
      <c r="B519" s="20"/>
      <c r="C519" s="20"/>
      <c r="D519" s="181"/>
      <c r="E519" s="20"/>
      <c r="F519" s="20"/>
      <c r="G519" s="20"/>
      <c r="H519" s="20"/>
      <c r="I519" s="20"/>
      <c r="J519" s="20"/>
      <c r="K519" s="20"/>
      <c r="L519" s="20"/>
      <c r="M519" s="181"/>
      <c r="N519" s="181"/>
      <c r="O519" s="20"/>
      <c r="P519" s="181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20"/>
      <c r="AL519" s="20"/>
      <c r="AM519" s="20"/>
      <c r="AN519" s="20"/>
      <c r="AO519" s="20"/>
      <c r="AP519" s="20"/>
    </row>
    <row r="520" spans="1:42" ht="15.75" customHeight="1">
      <c r="A520" s="20"/>
      <c r="B520" s="20"/>
      <c r="C520" s="20"/>
      <c r="D520" s="181"/>
      <c r="E520" s="20"/>
      <c r="F520" s="20"/>
      <c r="G520" s="20"/>
      <c r="H520" s="20"/>
      <c r="I520" s="20"/>
      <c r="J520" s="20"/>
      <c r="K520" s="20"/>
      <c r="L520" s="20"/>
      <c r="M520" s="181"/>
      <c r="N520" s="181"/>
      <c r="O520" s="20"/>
      <c r="P520" s="181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0"/>
      <c r="AJ520" s="20"/>
      <c r="AK520" s="20"/>
      <c r="AL520" s="20"/>
      <c r="AM520" s="20"/>
      <c r="AN520" s="20"/>
      <c r="AO520" s="20"/>
      <c r="AP520" s="20"/>
    </row>
    <row r="521" spans="1:42" ht="15.75" customHeight="1">
      <c r="A521" s="20"/>
      <c r="B521" s="20"/>
      <c r="C521" s="20"/>
      <c r="D521" s="181"/>
      <c r="E521" s="20"/>
      <c r="F521" s="20"/>
      <c r="G521" s="20"/>
      <c r="H521" s="20"/>
      <c r="I521" s="20"/>
      <c r="J521" s="20"/>
      <c r="K521" s="20"/>
      <c r="L521" s="20"/>
      <c r="M521" s="181"/>
      <c r="N521" s="181"/>
      <c r="O521" s="20"/>
      <c r="P521" s="181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20"/>
      <c r="AI521" s="20"/>
      <c r="AJ521" s="20"/>
      <c r="AK521" s="20"/>
      <c r="AL521" s="20"/>
      <c r="AM521" s="20"/>
      <c r="AN521" s="20"/>
      <c r="AO521" s="20"/>
      <c r="AP521" s="20"/>
    </row>
    <row r="522" spans="1:42" ht="15.75" customHeight="1">
      <c r="A522" s="20"/>
      <c r="B522" s="20"/>
      <c r="C522" s="20"/>
      <c r="D522" s="181"/>
      <c r="E522" s="20"/>
      <c r="F522" s="20"/>
      <c r="G522" s="20"/>
      <c r="H522" s="20"/>
      <c r="I522" s="20"/>
      <c r="J522" s="20"/>
      <c r="K522" s="20"/>
      <c r="L522" s="20"/>
      <c r="M522" s="181"/>
      <c r="N522" s="181"/>
      <c r="O522" s="20"/>
      <c r="P522" s="181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20"/>
      <c r="AJ522" s="20"/>
      <c r="AK522" s="20"/>
      <c r="AL522" s="20"/>
      <c r="AM522" s="20"/>
      <c r="AN522" s="20"/>
      <c r="AO522" s="20"/>
      <c r="AP522" s="20"/>
    </row>
    <row r="523" spans="1:42" ht="15.75" customHeight="1">
      <c r="A523" s="20"/>
      <c r="B523" s="20"/>
      <c r="C523" s="20"/>
      <c r="D523" s="181"/>
      <c r="E523" s="20"/>
      <c r="F523" s="20"/>
      <c r="G523" s="20"/>
      <c r="H523" s="20"/>
      <c r="I523" s="20"/>
      <c r="J523" s="20"/>
      <c r="K523" s="20"/>
      <c r="L523" s="20"/>
      <c r="M523" s="181"/>
      <c r="N523" s="181"/>
      <c r="O523" s="20"/>
      <c r="P523" s="181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20"/>
      <c r="AI523" s="20"/>
      <c r="AJ523" s="20"/>
      <c r="AK523" s="20"/>
      <c r="AL523" s="20"/>
      <c r="AM523" s="20"/>
      <c r="AN523" s="20"/>
      <c r="AO523" s="20"/>
      <c r="AP523" s="20"/>
    </row>
    <row r="524" spans="1:42" ht="15.75" customHeight="1">
      <c r="A524" s="20"/>
      <c r="B524" s="20"/>
      <c r="C524" s="20"/>
      <c r="D524" s="181"/>
      <c r="E524" s="20"/>
      <c r="F524" s="20"/>
      <c r="G524" s="20"/>
      <c r="H524" s="20"/>
      <c r="I524" s="20"/>
      <c r="J524" s="20"/>
      <c r="K524" s="20"/>
      <c r="L524" s="20"/>
      <c r="M524" s="181"/>
      <c r="N524" s="181"/>
      <c r="O524" s="20"/>
      <c r="P524" s="181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20"/>
      <c r="AI524" s="20"/>
      <c r="AJ524" s="20"/>
      <c r="AK524" s="20"/>
      <c r="AL524" s="20"/>
      <c r="AM524" s="20"/>
      <c r="AN524" s="20"/>
      <c r="AO524" s="20"/>
      <c r="AP524" s="20"/>
    </row>
    <row r="525" spans="1:42" ht="15.75" customHeight="1">
      <c r="A525" s="20"/>
      <c r="B525" s="20"/>
      <c r="C525" s="20"/>
      <c r="D525" s="181"/>
      <c r="E525" s="20"/>
      <c r="F525" s="20"/>
      <c r="G525" s="20"/>
      <c r="H525" s="20"/>
      <c r="I525" s="20"/>
      <c r="J525" s="20"/>
      <c r="K525" s="20"/>
      <c r="L525" s="20"/>
      <c r="M525" s="181"/>
      <c r="N525" s="181"/>
      <c r="O525" s="20"/>
      <c r="P525" s="181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0"/>
      <c r="AJ525" s="20"/>
      <c r="AK525" s="20"/>
      <c r="AL525" s="20"/>
      <c r="AM525" s="20"/>
      <c r="AN525" s="20"/>
      <c r="AO525" s="20"/>
      <c r="AP525" s="20"/>
    </row>
    <row r="526" spans="1:42" ht="15.75" customHeight="1">
      <c r="A526" s="20"/>
      <c r="B526" s="20"/>
      <c r="C526" s="20"/>
      <c r="D526" s="181"/>
      <c r="E526" s="20"/>
      <c r="F526" s="20"/>
      <c r="G526" s="20"/>
      <c r="H526" s="20"/>
      <c r="I526" s="20"/>
      <c r="J526" s="20"/>
      <c r="K526" s="20"/>
      <c r="L526" s="20"/>
      <c r="M526" s="181"/>
      <c r="N526" s="181"/>
      <c r="O526" s="20"/>
      <c r="P526" s="181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0"/>
      <c r="AJ526" s="20"/>
      <c r="AK526" s="20"/>
      <c r="AL526" s="20"/>
      <c r="AM526" s="20"/>
      <c r="AN526" s="20"/>
      <c r="AO526" s="20"/>
      <c r="AP526" s="20"/>
    </row>
    <row r="527" spans="1:42" ht="15.75" customHeight="1">
      <c r="A527" s="20"/>
      <c r="B527" s="20"/>
      <c r="C527" s="20"/>
      <c r="D527" s="181"/>
      <c r="E527" s="20"/>
      <c r="F527" s="20"/>
      <c r="G527" s="20"/>
      <c r="H527" s="20"/>
      <c r="I527" s="20"/>
      <c r="J527" s="20"/>
      <c r="K527" s="20"/>
      <c r="L527" s="20"/>
      <c r="M527" s="181"/>
      <c r="N527" s="181"/>
      <c r="O527" s="20"/>
      <c r="P527" s="181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0"/>
      <c r="AJ527" s="20"/>
      <c r="AK527" s="20"/>
      <c r="AL527" s="20"/>
      <c r="AM527" s="20"/>
      <c r="AN527" s="20"/>
      <c r="AO527" s="20"/>
      <c r="AP527" s="20"/>
    </row>
    <row r="528" spans="1:42" ht="15.75" customHeight="1">
      <c r="A528" s="20"/>
      <c r="B528" s="20"/>
      <c r="C528" s="20"/>
      <c r="D528" s="181"/>
      <c r="E528" s="20"/>
      <c r="F528" s="20"/>
      <c r="G528" s="20"/>
      <c r="H528" s="20"/>
      <c r="I528" s="20"/>
      <c r="J528" s="20"/>
      <c r="K528" s="20"/>
      <c r="L528" s="20"/>
      <c r="M528" s="181"/>
      <c r="N528" s="181"/>
      <c r="O528" s="20"/>
      <c r="P528" s="181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0"/>
      <c r="AJ528" s="20"/>
      <c r="AK528" s="20"/>
      <c r="AL528" s="20"/>
      <c r="AM528" s="20"/>
      <c r="AN528" s="20"/>
      <c r="AO528" s="20"/>
      <c r="AP528" s="20"/>
    </row>
    <row r="529" spans="1:42" ht="15.75" customHeight="1">
      <c r="A529" s="20"/>
      <c r="B529" s="20"/>
      <c r="C529" s="20"/>
      <c r="D529" s="181"/>
      <c r="E529" s="20"/>
      <c r="F529" s="20"/>
      <c r="G529" s="20"/>
      <c r="H529" s="20"/>
      <c r="I529" s="20"/>
      <c r="J529" s="20"/>
      <c r="K529" s="20"/>
      <c r="L529" s="20"/>
      <c r="M529" s="181"/>
      <c r="N529" s="181"/>
      <c r="O529" s="20"/>
      <c r="P529" s="181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  <c r="AO529" s="20"/>
      <c r="AP529" s="20"/>
    </row>
    <row r="530" spans="1:42" ht="15.75" customHeight="1">
      <c r="A530" s="20"/>
      <c r="B530" s="20"/>
      <c r="C530" s="20"/>
      <c r="D530" s="181"/>
      <c r="E530" s="20"/>
      <c r="F530" s="20"/>
      <c r="G530" s="20"/>
      <c r="H530" s="20"/>
      <c r="I530" s="20"/>
      <c r="J530" s="20"/>
      <c r="K530" s="20"/>
      <c r="L530" s="20"/>
      <c r="M530" s="181"/>
      <c r="N530" s="181"/>
      <c r="O530" s="20"/>
      <c r="P530" s="181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20"/>
      <c r="AM530" s="20"/>
      <c r="AN530" s="20"/>
      <c r="AO530" s="20"/>
      <c r="AP530" s="20"/>
    </row>
    <row r="531" spans="1:42" ht="15.75" customHeight="1">
      <c r="A531" s="20"/>
      <c r="B531" s="20"/>
      <c r="C531" s="20"/>
      <c r="D531" s="181"/>
      <c r="E531" s="20"/>
      <c r="F531" s="20"/>
      <c r="G531" s="20"/>
      <c r="H531" s="20"/>
      <c r="I531" s="20"/>
      <c r="J531" s="20"/>
      <c r="K531" s="20"/>
      <c r="L531" s="20"/>
      <c r="M531" s="181"/>
      <c r="N531" s="181"/>
      <c r="O531" s="20"/>
      <c r="P531" s="181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20"/>
      <c r="AM531" s="20"/>
      <c r="AN531" s="20"/>
      <c r="AO531" s="20"/>
      <c r="AP531" s="20"/>
    </row>
    <row r="532" spans="1:42" ht="15.75" customHeight="1">
      <c r="A532" s="20"/>
      <c r="B532" s="20"/>
      <c r="C532" s="20"/>
      <c r="D532" s="181"/>
      <c r="E532" s="20"/>
      <c r="F532" s="20"/>
      <c r="G532" s="20"/>
      <c r="H532" s="20"/>
      <c r="I532" s="20"/>
      <c r="J532" s="20"/>
      <c r="K532" s="20"/>
      <c r="L532" s="20"/>
      <c r="M532" s="181"/>
      <c r="N532" s="181"/>
      <c r="O532" s="20"/>
      <c r="P532" s="181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20"/>
      <c r="AM532" s="20"/>
      <c r="AN532" s="20"/>
      <c r="AO532" s="20"/>
      <c r="AP532" s="20"/>
    </row>
    <row r="533" spans="1:42" ht="15.75" customHeight="1">
      <c r="A533" s="20"/>
      <c r="B533" s="20"/>
      <c r="C533" s="20"/>
      <c r="D533" s="181"/>
      <c r="E533" s="20"/>
      <c r="F533" s="20"/>
      <c r="G533" s="20"/>
      <c r="H533" s="20"/>
      <c r="I533" s="20"/>
      <c r="J533" s="20"/>
      <c r="K533" s="20"/>
      <c r="L533" s="20"/>
      <c r="M533" s="181"/>
      <c r="N533" s="181"/>
      <c r="O533" s="20"/>
      <c r="P533" s="181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20"/>
      <c r="AM533" s="20"/>
      <c r="AN533" s="20"/>
      <c r="AO533" s="20"/>
      <c r="AP533" s="20"/>
    </row>
    <row r="534" spans="1:42" ht="15.75" customHeight="1">
      <c r="A534" s="20"/>
      <c r="B534" s="20"/>
      <c r="C534" s="20"/>
      <c r="D534" s="181"/>
      <c r="E534" s="20"/>
      <c r="F534" s="20"/>
      <c r="G534" s="20"/>
      <c r="H534" s="20"/>
      <c r="I534" s="20"/>
      <c r="J534" s="20"/>
      <c r="K534" s="20"/>
      <c r="L534" s="20"/>
      <c r="M534" s="181"/>
      <c r="N534" s="181"/>
      <c r="O534" s="20"/>
      <c r="P534" s="181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20"/>
      <c r="AM534" s="20"/>
      <c r="AN534" s="20"/>
      <c r="AO534" s="20"/>
      <c r="AP534" s="20"/>
    </row>
    <row r="535" spans="1:42" ht="15.75" customHeight="1">
      <c r="A535" s="20"/>
      <c r="B535" s="20"/>
      <c r="C535" s="20"/>
      <c r="D535" s="181"/>
      <c r="E535" s="20"/>
      <c r="F535" s="20"/>
      <c r="G535" s="20"/>
      <c r="H535" s="20"/>
      <c r="I535" s="20"/>
      <c r="J535" s="20"/>
      <c r="K535" s="20"/>
      <c r="L535" s="20"/>
      <c r="M535" s="181"/>
      <c r="N535" s="181"/>
      <c r="O535" s="20"/>
      <c r="P535" s="181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20"/>
      <c r="AM535" s="20"/>
      <c r="AN535" s="20"/>
      <c r="AO535" s="20"/>
      <c r="AP535" s="20"/>
    </row>
    <row r="536" spans="1:42" ht="15.75" customHeight="1">
      <c r="A536" s="20"/>
      <c r="B536" s="20"/>
      <c r="C536" s="20"/>
      <c r="D536" s="181"/>
      <c r="E536" s="20"/>
      <c r="F536" s="20"/>
      <c r="G536" s="20"/>
      <c r="H536" s="20"/>
      <c r="I536" s="20"/>
      <c r="J536" s="20"/>
      <c r="K536" s="20"/>
      <c r="L536" s="20"/>
      <c r="M536" s="181"/>
      <c r="N536" s="181"/>
      <c r="O536" s="20"/>
      <c r="P536" s="181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20"/>
      <c r="AI536" s="20"/>
      <c r="AJ536" s="20"/>
      <c r="AK536" s="20"/>
      <c r="AL536" s="20"/>
      <c r="AM536" s="20"/>
      <c r="AN536" s="20"/>
      <c r="AO536" s="20"/>
      <c r="AP536" s="20"/>
    </row>
    <row r="537" spans="1:42" ht="15.75" customHeight="1">
      <c r="A537" s="20"/>
      <c r="B537" s="20"/>
      <c r="C537" s="20"/>
      <c r="D537" s="181"/>
      <c r="E537" s="20"/>
      <c r="F537" s="20"/>
      <c r="G537" s="20"/>
      <c r="H537" s="20"/>
      <c r="I537" s="20"/>
      <c r="J537" s="20"/>
      <c r="K537" s="20"/>
      <c r="L537" s="20"/>
      <c r="M537" s="181"/>
      <c r="N537" s="181"/>
      <c r="O537" s="20"/>
      <c r="P537" s="181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  <c r="AH537" s="20"/>
      <c r="AI537" s="20"/>
      <c r="AJ537" s="20"/>
      <c r="AK537" s="20"/>
      <c r="AL537" s="20"/>
      <c r="AM537" s="20"/>
      <c r="AN537" s="20"/>
      <c r="AO537" s="20"/>
      <c r="AP537" s="20"/>
    </row>
    <row r="538" spans="1:42" ht="15.75" customHeight="1">
      <c r="A538" s="20"/>
      <c r="B538" s="20"/>
      <c r="C538" s="20"/>
      <c r="D538" s="181"/>
      <c r="E538" s="20"/>
      <c r="F538" s="20"/>
      <c r="G538" s="20"/>
      <c r="H538" s="20"/>
      <c r="I538" s="20"/>
      <c r="J538" s="20"/>
      <c r="K538" s="20"/>
      <c r="L538" s="20"/>
      <c r="M538" s="181"/>
      <c r="N538" s="181"/>
      <c r="O538" s="20"/>
      <c r="P538" s="181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0"/>
      <c r="AH538" s="20"/>
      <c r="AI538" s="20"/>
      <c r="AJ538" s="20"/>
      <c r="AK538" s="20"/>
      <c r="AL538" s="20"/>
      <c r="AM538" s="20"/>
      <c r="AN538" s="20"/>
      <c r="AO538" s="20"/>
      <c r="AP538" s="20"/>
    </row>
    <row r="539" spans="1:42" ht="15.75" customHeight="1">
      <c r="A539" s="20"/>
      <c r="B539" s="20"/>
      <c r="C539" s="20"/>
      <c r="D539" s="181"/>
      <c r="E539" s="20"/>
      <c r="F539" s="20"/>
      <c r="G539" s="20"/>
      <c r="H539" s="20"/>
      <c r="I539" s="20"/>
      <c r="J539" s="20"/>
      <c r="K539" s="20"/>
      <c r="L539" s="20"/>
      <c r="M539" s="181"/>
      <c r="N539" s="181"/>
      <c r="O539" s="20"/>
      <c r="P539" s="181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  <c r="AH539" s="20"/>
      <c r="AI539" s="20"/>
      <c r="AJ539" s="20"/>
      <c r="AK539" s="20"/>
      <c r="AL539" s="20"/>
      <c r="AM539" s="20"/>
      <c r="AN539" s="20"/>
      <c r="AO539" s="20"/>
      <c r="AP539" s="20"/>
    </row>
    <row r="540" spans="1:42" ht="15.75" customHeight="1">
      <c r="A540" s="20"/>
      <c r="B540" s="20"/>
      <c r="C540" s="20"/>
      <c r="D540" s="181"/>
      <c r="E540" s="20"/>
      <c r="F540" s="20"/>
      <c r="G540" s="20"/>
      <c r="H540" s="20"/>
      <c r="I540" s="20"/>
      <c r="J540" s="20"/>
      <c r="K540" s="20"/>
      <c r="L540" s="20"/>
      <c r="M540" s="181"/>
      <c r="N540" s="181"/>
      <c r="O540" s="20"/>
      <c r="P540" s="181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  <c r="AH540" s="20"/>
      <c r="AI540" s="20"/>
      <c r="AJ540" s="20"/>
      <c r="AK540" s="20"/>
      <c r="AL540" s="20"/>
      <c r="AM540" s="20"/>
      <c r="AN540" s="20"/>
      <c r="AO540" s="20"/>
      <c r="AP540" s="20"/>
    </row>
    <row r="541" spans="1:42" ht="15.75" customHeight="1">
      <c r="A541" s="20"/>
      <c r="B541" s="20"/>
      <c r="C541" s="20"/>
      <c r="D541" s="181"/>
      <c r="E541" s="20"/>
      <c r="F541" s="20"/>
      <c r="G541" s="20"/>
      <c r="H541" s="20"/>
      <c r="I541" s="20"/>
      <c r="J541" s="20"/>
      <c r="K541" s="20"/>
      <c r="L541" s="20"/>
      <c r="M541" s="181"/>
      <c r="N541" s="181"/>
      <c r="O541" s="20"/>
      <c r="P541" s="181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  <c r="AH541" s="20"/>
      <c r="AI541" s="20"/>
      <c r="AJ541" s="20"/>
      <c r="AK541" s="20"/>
      <c r="AL541" s="20"/>
      <c r="AM541" s="20"/>
      <c r="AN541" s="20"/>
      <c r="AO541" s="20"/>
      <c r="AP541" s="20"/>
    </row>
    <row r="542" spans="1:42" ht="15.75" customHeight="1">
      <c r="A542" s="20"/>
      <c r="B542" s="20"/>
      <c r="C542" s="20"/>
      <c r="D542" s="181"/>
      <c r="E542" s="20"/>
      <c r="F542" s="20"/>
      <c r="G542" s="20"/>
      <c r="H542" s="20"/>
      <c r="I542" s="20"/>
      <c r="J542" s="20"/>
      <c r="K542" s="20"/>
      <c r="L542" s="20"/>
      <c r="M542" s="181"/>
      <c r="N542" s="181"/>
      <c r="O542" s="20"/>
      <c r="P542" s="181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  <c r="AH542" s="20"/>
      <c r="AI542" s="20"/>
      <c r="AJ542" s="20"/>
      <c r="AK542" s="20"/>
      <c r="AL542" s="20"/>
      <c r="AM542" s="20"/>
      <c r="AN542" s="20"/>
      <c r="AO542" s="20"/>
      <c r="AP542" s="20"/>
    </row>
    <row r="543" spans="1:42" ht="15.75" customHeight="1">
      <c r="A543" s="20"/>
      <c r="B543" s="20"/>
      <c r="C543" s="20"/>
      <c r="D543" s="181"/>
      <c r="E543" s="20"/>
      <c r="F543" s="20"/>
      <c r="G543" s="20"/>
      <c r="H543" s="20"/>
      <c r="I543" s="20"/>
      <c r="J543" s="20"/>
      <c r="K543" s="20"/>
      <c r="L543" s="20"/>
      <c r="M543" s="181"/>
      <c r="N543" s="181"/>
      <c r="O543" s="20"/>
      <c r="P543" s="181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  <c r="AH543" s="20"/>
      <c r="AI543" s="20"/>
      <c r="AJ543" s="20"/>
      <c r="AK543" s="20"/>
      <c r="AL543" s="20"/>
      <c r="AM543" s="20"/>
      <c r="AN543" s="20"/>
      <c r="AO543" s="20"/>
      <c r="AP543" s="20"/>
    </row>
    <row r="544" spans="1:42" ht="15.75" customHeight="1">
      <c r="A544" s="20"/>
      <c r="B544" s="20"/>
      <c r="C544" s="20"/>
      <c r="D544" s="181"/>
      <c r="E544" s="20"/>
      <c r="F544" s="20"/>
      <c r="G544" s="20"/>
      <c r="H544" s="20"/>
      <c r="I544" s="20"/>
      <c r="J544" s="20"/>
      <c r="K544" s="20"/>
      <c r="L544" s="20"/>
      <c r="M544" s="181"/>
      <c r="N544" s="181"/>
      <c r="O544" s="20"/>
      <c r="P544" s="181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  <c r="AH544" s="20"/>
      <c r="AI544" s="20"/>
      <c r="AJ544" s="20"/>
      <c r="AK544" s="20"/>
      <c r="AL544" s="20"/>
      <c r="AM544" s="20"/>
      <c r="AN544" s="20"/>
      <c r="AO544" s="20"/>
      <c r="AP544" s="20"/>
    </row>
    <row r="545" spans="1:42" ht="15.75" customHeight="1">
      <c r="A545" s="20"/>
      <c r="B545" s="20"/>
      <c r="C545" s="20"/>
      <c r="D545" s="181"/>
      <c r="E545" s="20"/>
      <c r="F545" s="20"/>
      <c r="G545" s="20"/>
      <c r="H545" s="20"/>
      <c r="I545" s="20"/>
      <c r="J545" s="20"/>
      <c r="K545" s="20"/>
      <c r="L545" s="20"/>
      <c r="M545" s="181"/>
      <c r="N545" s="181"/>
      <c r="O545" s="20"/>
      <c r="P545" s="181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  <c r="AH545" s="20"/>
      <c r="AI545" s="20"/>
      <c r="AJ545" s="20"/>
      <c r="AK545" s="20"/>
      <c r="AL545" s="20"/>
      <c r="AM545" s="20"/>
      <c r="AN545" s="20"/>
      <c r="AO545" s="20"/>
      <c r="AP545" s="20"/>
    </row>
    <row r="546" spans="1:42" ht="15.75" customHeight="1">
      <c r="A546" s="20"/>
      <c r="B546" s="20"/>
      <c r="C546" s="20"/>
      <c r="D546" s="181"/>
      <c r="E546" s="20"/>
      <c r="F546" s="20"/>
      <c r="G546" s="20"/>
      <c r="H546" s="20"/>
      <c r="I546" s="20"/>
      <c r="J546" s="20"/>
      <c r="K546" s="20"/>
      <c r="L546" s="20"/>
      <c r="M546" s="181"/>
      <c r="N546" s="181"/>
      <c r="O546" s="20"/>
      <c r="P546" s="181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  <c r="AH546" s="20"/>
      <c r="AI546" s="20"/>
      <c r="AJ546" s="20"/>
      <c r="AK546" s="20"/>
      <c r="AL546" s="20"/>
      <c r="AM546" s="20"/>
      <c r="AN546" s="20"/>
      <c r="AO546" s="20"/>
      <c r="AP546" s="20"/>
    </row>
    <row r="547" spans="1:42" ht="15.75" customHeight="1">
      <c r="A547" s="20"/>
      <c r="B547" s="20"/>
      <c r="C547" s="20"/>
      <c r="D547" s="181"/>
      <c r="E547" s="20"/>
      <c r="F547" s="20"/>
      <c r="G547" s="20"/>
      <c r="H547" s="20"/>
      <c r="I547" s="20"/>
      <c r="J547" s="20"/>
      <c r="K547" s="20"/>
      <c r="L547" s="20"/>
      <c r="M547" s="181"/>
      <c r="N547" s="181"/>
      <c r="O547" s="20"/>
      <c r="P547" s="181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20"/>
      <c r="AO547" s="20"/>
      <c r="AP547" s="20"/>
    </row>
    <row r="548" spans="1:42" ht="15.75" customHeight="1">
      <c r="A548" s="20"/>
      <c r="B548" s="20"/>
      <c r="C548" s="20"/>
      <c r="D548" s="181"/>
      <c r="E548" s="20"/>
      <c r="F548" s="20"/>
      <c r="G548" s="20"/>
      <c r="H548" s="20"/>
      <c r="I548" s="20"/>
      <c r="J548" s="20"/>
      <c r="K548" s="20"/>
      <c r="L548" s="20"/>
      <c r="M548" s="181"/>
      <c r="N548" s="181"/>
      <c r="O548" s="20"/>
      <c r="P548" s="181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20"/>
      <c r="AL548" s="20"/>
      <c r="AM548" s="20"/>
      <c r="AN548" s="20"/>
      <c r="AO548" s="20"/>
      <c r="AP548" s="20"/>
    </row>
    <row r="549" spans="1:42" ht="15.75" customHeight="1">
      <c r="A549" s="20"/>
      <c r="B549" s="20"/>
      <c r="C549" s="20"/>
      <c r="D549" s="181"/>
      <c r="E549" s="20"/>
      <c r="F549" s="20"/>
      <c r="G549" s="20"/>
      <c r="H549" s="20"/>
      <c r="I549" s="20"/>
      <c r="J549" s="20"/>
      <c r="K549" s="20"/>
      <c r="L549" s="20"/>
      <c r="M549" s="181"/>
      <c r="N549" s="181"/>
      <c r="O549" s="20"/>
      <c r="P549" s="181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0"/>
      <c r="AJ549" s="20"/>
      <c r="AK549" s="20"/>
      <c r="AL549" s="20"/>
      <c r="AM549" s="20"/>
      <c r="AN549" s="20"/>
      <c r="AO549" s="20"/>
      <c r="AP549" s="20"/>
    </row>
    <row r="550" spans="1:42" ht="15.75" customHeight="1">
      <c r="A550" s="20"/>
      <c r="B550" s="20"/>
      <c r="C550" s="20"/>
      <c r="D550" s="181"/>
      <c r="E550" s="20"/>
      <c r="F550" s="20"/>
      <c r="G550" s="20"/>
      <c r="H550" s="20"/>
      <c r="I550" s="20"/>
      <c r="J550" s="20"/>
      <c r="K550" s="20"/>
      <c r="L550" s="20"/>
      <c r="M550" s="181"/>
      <c r="N550" s="181"/>
      <c r="O550" s="20"/>
      <c r="P550" s="181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0"/>
      <c r="AJ550" s="20"/>
      <c r="AK550" s="20"/>
      <c r="AL550" s="20"/>
      <c r="AM550" s="20"/>
      <c r="AN550" s="20"/>
      <c r="AO550" s="20"/>
      <c r="AP550" s="20"/>
    </row>
    <row r="551" spans="1:42" ht="15.75" customHeight="1">
      <c r="A551" s="20"/>
      <c r="B551" s="20"/>
      <c r="C551" s="20"/>
      <c r="D551" s="181"/>
      <c r="E551" s="20"/>
      <c r="F551" s="20"/>
      <c r="G551" s="20"/>
      <c r="H551" s="20"/>
      <c r="I551" s="20"/>
      <c r="J551" s="20"/>
      <c r="K551" s="20"/>
      <c r="L551" s="20"/>
      <c r="M551" s="181"/>
      <c r="N551" s="181"/>
      <c r="O551" s="20"/>
      <c r="P551" s="181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M551" s="20"/>
      <c r="AN551" s="20"/>
      <c r="AO551" s="20"/>
      <c r="AP551" s="20"/>
    </row>
    <row r="552" spans="1:42" ht="15.75" customHeight="1">
      <c r="A552" s="20"/>
      <c r="B552" s="20"/>
      <c r="C552" s="20"/>
      <c r="D552" s="181"/>
      <c r="E552" s="20"/>
      <c r="F552" s="20"/>
      <c r="G552" s="20"/>
      <c r="H552" s="20"/>
      <c r="I552" s="20"/>
      <c r="J552" s="20"/>
      <c r="K552" s="20"/>
      <c r="L552" s="20"/>
      <c r="M552" s="181"/>
      <c r="N552" s="181"/>
      <c r="O552" s="20"/>
      <c r="P552" s="181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0"/>
      <c r="AJ552" s="20"/>
      <c r="AK552" s="20"/>
      <c r="AL552" s="20"/>
      <c r="AM552" s="20"/>
      <c r="AN552" s="20"/>
      <c r="AO552" s="20"/>
      <c r="AP552" s="20"/>
    </row>
    <row r="553" spans="1:42" ht="15.75" customHeight="1">
      <c r="A553" s="20"/>
      <c r="B553" s="20"/>
      <c r="C553" s="20"/>
      <c r="D553" s="181"/>
      <c r="E553" s="20"/>
      <c r="F553" s="20"/>
      <c r="G553" s="20"/>
      <c r="H553" s="20"/>
      <c r="I553" s="20"/>
      <c r="J553" s="20"/>
      <c r="K553" s="20"/>
      <c r="L553" s="20"/>
      <c r="M553" s="181"/>
      <c r="N553" s="181"/>
      <c r="O553" s="20"/>
      <c r="P553" s="181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0"/>
      <c r="AJ553" s="20"/>
      <c r="AK553" s="20"/>
      <c r="AL553" s="20"/>
      <c r="AM553" s="20"/>
      <c r="AN553" s="20"/>
      <c r="AO553" s="20"/>
      <c r="AP553" s="20"/>
    </row>
    <row r="554" spans="1:42" ht="15.75" customHeight="1">
      <c r="A554" s="20"/>
      <c r="B554" s="20"/>
      <c r="C554" s="20"/>
      <c r="D554" s="181"/>
      <c r="E554" s="20"/>
      <c r="F554" s="20"/>
      <c r="G554" s="20"/>
      <c r="H554" s="20"/>
      <c r="I554" s="20"/>
      <c r="J554" s="20"/>
      <c r="K554" s="20"/>
      <c r="L554" s="20"/>
      <c r="M554" s="181"/>
      <c r="N554" s="181"/>
      <c r="O554" s="20"/>
      <c r="P554" s="181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0"/>
      <c r="AJ554" s="20"/>
      <c r="AK554" s="20"/>
      <c r="AL554" s="20"/>
      <c r="AM554" s="20"/>
      <c r="AN554" s="20"/>
      <c r="AO554" s="20"/>
      <c r="AP554" s="20"/>
    </row>
    <row r="555" spans="1:42" ht="15.75" customHeight="1">
      <c r="A555" s="20"/>
      <c r="B555" s="20"/>
      <c r="C555" s="20"/>
      <c r="D555" s="181"/>
      <c r="E555" s="20"/>
      <c r="F555" s="20"/>
      <c r="G555" s="20"/>
      <c r="H555" s="20"/>
      <c r="I555" s="20"/>
      <c r="J555" s="20"/>
      <c r="K555" s="20"/>
      <c r="L555" s="20"/>
      <c r="M555" s="181"/>
      <c r="N555" s="181"/>
      <c r="O555" s="20"/>
      <c r="P555" s="181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0"/>
      <c r="AJ555" s="20"/>
      <c r="AK555" s="20"/>
      <c r="AL555" s="20"/>
      <c r="AM555" s="20"/>
      <c r="AN555" s="20"/>
      <c r="AO555" s="20"/>
      <c r="AP555" s="20"/>
    </row>
    <row r="556" spans="1:42" ht="15.75" customHeight="1">
      <c r="A556" s="20"/>
      <c r="B556" s="20"/>
      <c r="C556" s="20"/>
      <c r="D556" s="181"/>
      <c r="E556" s="20"/>
      <c r="F556" s="20"/>
      <c r="G556" s="20"/>
      <c r="H556" s="20"/>
      <c r="I556" s="20"/>
      <c r="J556" s="20"/>
      <c r="K556" s="20"/>
      <c r="L556" s="20"/>
      <c r="M556" s="181"/>
      <c r="N556" s="181"/>
      <c r="O556" s="20"/>
      <c r="P556" s="181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0"/>
      <c r="AJ556" s="20"/>
      <c r="AK556" s="20"/>
      <c r="AL556" s="20"/>
      <c r="AM556" s="20"/>
      <c r="AN556" s="20"/>
      <c r="AO556" s="20"/>
      <c r="AP556" s="20"/>
    </row>
    <row r="557" spans="1:42" ht="15.75" customHeight="1">
      <c r="A557" s="20"/>
      <c r="B557" s="20"/>
      <c r="C557" s="20"/>
      <c r="D557" s="181"/>
      <c r="E557" s="20"/>
      <c r="F557" s="20"/>
      <c r="G557" s="20"/>
      <c r="H557" s="20"/>
      <c r="I557" s="20"/>
      <c r="J557" s="20"/>
      <c r="K557" s="20"/>
      <c r="L557" s="20"/>
      <c r="M557" s="181"/>
      <c r="N557" s="181"/>
      <c r="O557" s="20"/>
      <c r="P557" s="181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0"/>
      <c r="AJ557" s="20"/>
      <c r="AK557" s="20"/>
      <c r="AL557" s="20"/>
      <c r="AM557" s="20"/>
      <c r="AN557" s="20"/>
      <c r="AO557" s="20"/>
      <c r="AP557" s="20"/>
    </row>
    <row r="558" spans="1:42" ht="15.75" customHeight="1">
      <c r="A558" s="20"/>
      <c r="B558" s="20"/>
      <c r="C558" s="20"/>
      <c r="D558" s="181"/>
      <c r="E558" s="20"/>
      <c r="F558" s="20"/>
      <c r="G558" s="20"/>
      <c r="H558" s="20"/>
      <c r="I558" s="20"/>
      <c r="J558" s="20"/>
      <c r="K558" s="20"/>
      <c r="L558" s="20"/>
      <c r="M558" s="181"/>
      <c r="N558" s="181"/>
      <c r="O558" s="20"/>
      <c r="P558" s="181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0"/>
      <c r="AJ558" s="20"/>
      <c r="AK558" s="20"/>
      <c r="AL558" s="20"/>
      <c r="AM558" s="20"/>
      <c r="AN558" s="20"/>
      <c r="AO558" s="20"/>
      <c r="AP558" s="20"/>
    </row>
    <row r="559" spans="1:42" ht="15.75" customHeight="1">
      <c r="A559" s="20"/>
      <c r="B559" s="20"/>
      <c r="C559" s="20"/>
      <c r="D559" s="181"/>
      <c r="E559" s="20"/>
      <c r="F559" s="20"/>
      <c r="G559" s="20"/>
      <c r="H559" s="20"/>
      <c r="I559" s="20"/>
      <c r="J559" s="20"/>
      <c r="K559" s="20"/>
      <c r="L559" s="20"/>
      <c r="M559" s="181"/>
      <c r="N559" s="181"/>
      <c r="O559" s="20"/>
      <c r="P559" s="181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0"/>
      <c r="AJ559" s="20"/>
      <c r="AK559" s="20"/>
      <c r="AL559" s="20"/>
      <c r="AM559" s="20"/>
      <c r="AN559" s="20"/>
      <c r="AO559" s="20"/>
      <c r="AP559" s="20"/>
    </row>
    <row r="560" spans="1:42" ht="15.75" customHeight="1">
      <c r="A560" s="20"/>
      <c r="B560" s="20"/>
      <c r="C560" s="20"/>
      <c r="D560" s="181"/>
      <c r="E560" s="20"/>
      <c r="F560" s="20"/>
      <c r="G560" s="20"/>
      <c r="H560" s="20"/>
      <c r="I560" s="20"/>
      <c r="J560" s="20"/>
      <c r="K560" s="20"/>
      <c r="L560" s="20"/>
      <c r="M560" s="181"/>
      <c r="N560" s="181"/>
      <c r="O560" s="20"/>
      <c r="P560" s="181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0"/>
      <c r="AJ560" s="20"/>
      <c r="AK560" s="20"/>
      <c r="AL560" s="20"/>
      <c r="AM560" s="20"/>
      <c r="AN560" s="20"/>
      <c r="AO560" s="20"/>
      <c r="AP560" s="20"/>
    </row>
    <row r="561" spans="1:42" ht="15.75" customHeight="1">
      <c r="A561" s="20"/>
      <c r="B561" s="20"/>
      <c r="C561" s="20"/>
      <c r="D561" s="181"/>
      <c r="E561" s="20"/>
      <c r="F561" s="20"/>
      <c r="G561" s="20"/>
      <c r="H561" s="20"/>
      <c r="I561" s="20"/>
      <c r="J561" s="20"/>
      <c r="K561" s="20"/>
      <c r="L561" s="20"/>
      <c r="M561" s="181"/>
      <c r="N561" s="181"/>
      <c r="O561" s="20"/>
      <c r="P561" s="181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0"/>
      <c r="AJ561" s="20"/>
      <c r="AK561" s="20"/>
      <c r="AL561" s="20"/>
      <c r="AM561" s="20"/>
      <c r="AN561" s="20"/>
      <c r="AO561" s="20"/>
      <c r="AP561" s="20"/>
    </row>
    <row r="562" spans="1:42" ht="15.75" customHeight="1">
      <c r="A562" s="20"/>
      <c r="B562" s="20"/>
      <c r="C562" s="20"/>
      <c r="D562" s="181"/>
      <c r="E562" s="20"/>
      <c r="F562" s="20"/>
      <c r="G562" s="20"/>
      <c r="H562" s="20"/>
      <c r="I562" s="20"/>
      <c r="J562" s="20"/>
      <c r="K562" s="20"/>
      <c r="L562" s="20"/>
      <c r="M562" s="181"/>
      <c r="N562" s="181"/>
      <c r="O562" s="20"/>
      <c r="P562" s="181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0"/>
      <c r="AJ562" s="20"/>
      <c r="AK562" s="20"/>
      <c r="AL562" s="20"/>
      <c r="AM562" s="20"/>
      <c r="AN562" s="20"/>
      <c r="AO562" s="20"/>
      <c r="AP562" s="20"/>
    </row>
    <row r="563" spans="1:42" ht="15.75" customHeight="1">
      <c r="A563" s="20"/>
      <c r="B563" s="20"/>
      <c r="C563" s="20"/>
      <c r="D563" s="181"/>
      <c r="E563" s="20"/>
      <c r="F563" s="20"/>
      <c r="G563" s="20"/>
      <c r="H563" s="20"/>
      <c r="I563" s="20"/>
      <c r="J563" s="20"/>
      <c r="K563" s="20"/>
      <c r="L563" s="20"/>
      <c r="M563" s="181"/>
      <c r="N563" s="181"/>
      <c r="O563" s="20"/>
      <c r="P563" s="181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M563" s="20"/>
      <c r="AN563" s="20"/>
      <c r="AO563" s="20"/>
      <c r="AP563" s="20"/>
    </row>
    <row r="564" spans="1:42" ht="15.75" customHeight="1">
      <c r="A564" s="20"/>
      <c r="B564" s="20"/>
      <c r="C564" s="20"/>
      <c r="D564" s="181"/>
      <c r="E564" s="20"/>
      <c r="F564" s="20"/>
      <c r="G564" s="20"/>
      <c r="H564" s="20"/>
      <c r="I564" s="20"/>
      <c r="J564" s="20"/>
      <c r="K564" s="20"/>
      <c r="L564" s="20"/>
      <c r="M564" s="181"/>
      <c r="N564" s="181"/>
      <c r="O564" s="20"/>
      <c r="P564" s="181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0"/>
      <c r="AJ564" s="20"/>
      <c r="AK564" s="20"/>
      <c r="AL564" s="20"/>
      <c r="AM564" s="20"/>
      <c r="AN564" s="20"/>
      <c r="AO564" s="20"/>
      <c r="AP564" s="20"/>
    </row>
    <row r="565" spans="1:42" ht="15.75" customHeight="1">
      <c r="A565" s="20"/>
      <c r="B565" s="20"/>
      <c r="C565" s="20"/>
      <c r="D565" s="181"/>
      <c r="E565" s="20"/>
      <c r="F565" s="20"/>
      <c r="G565" s="20"/>
      <c r="H565" s="20"/>
      <c r="I565" s="20"/>
      <c r="J565" s="20"/>
      <c r="K565" s="20"/>
      <c r="L565" s="20"/>
      <c r="M565" s="181"/>
      <c r="N565" s="181"/>
      <c r="O565" s="20"/>
      <c r="P565" s="181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0"/>
      <c r="AJ565" s="20"/>
      <c r="AK565" s="20"/>
      <c r="AL565" s="20"/>
      <c r="AM565" s="20"/>
      <c r="AN565" s="20"/>
      <c r="AO565" s="20"/>
      <c r="AP565" s="20"/>
    </row>
    <row r="566" spans="1:42" ht="15.75" customHeight="1">
      <c r="A566" s="20"/>
      <c r="B566" s="20"/>
      <c r="C566" s="20"/>
      <c r="D566" s="181"/>
      <c r="E566" s="20"/>
      <c r="F566" s="20"/>
      <c r="G566" s="20"/>
      <c r="H566" s="20"/>
      <c r="I566" s="20"/>
      <c r="J566" s="20"/>
      <c r="K566" s="20"/>
      <c r="L566" s="20"/>
      <c r="M566" s="181"/>
      <c r="N566" s="181"/>
      <c r="O566" s="20"/>
      <c r="P566" s="181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0"/>
      <c r="AJ566" s="20"/>
      <c r="AK566" s="20"/>
      <c r="AL566" s="20"/>
      <c r="AM566" s="20"/>
      <c r="AN566" s="20"/>
      <c r="AO566" s="20"/>
      <c r="AP566" s="20"/>
    </row>
    <row r="567" spans="1:42" ht="15.75" customHeight="1">
      <c r="A567" s="20"/>
      <c r="B567" s="20"/>
      <c r="C567" s="20"/>
      <c r="D567" s="181"/>
      <c r="E567" s="20"/>
      <c r="F567" s="20"/>
      <c r="G567" s="20"/>
      <c r="H567" s="20"/>
      <c r="I567" s="20"/>
      <c r="J567" s="20"/>
      <c r="K567" s="20"/>
      <c r="L567" s="20"/>
      <c r="M567" s="181"/>
      <c r="N567" s="181"/>
      <c r="O567" s="20"/>
      <c r="P567" s="181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0"/>
      <c r="AJ567" s="20"/>
      <c r="AK567" s="20"/>
      <c r="AL567" s="20"/>
      <c r="AM567" s="20"/>
      <c r="AN567" s="20"/>
      <c r="AO567" s="20"/>
      <c r="AP567" s="20"/>
    </row>
    <row r="568" spans="1:42" ht="15.75" customHeight="1">
      <c r="A568" s="20"/>
      <c r="B568" s="20"/>
      <c r="C568" s="20"/>
      <c r="D568" s="181"/>
      <c r="E568" s="20"/>
      <c r="F568" s="20"/>
      <c r="G568" s="20"/>
      <c r="H568" s="20"/>
      <c r="I568" s="20"/>
      <c r="J568" s="20"/>
      <c r="K568" s="20"/>
      <c r="L568" s="20"/>
      <c r="M568" s="181"/>
      <c r="N568" s="181"/>
      <c r="O568" s="20"/>
      <c r="P568" s="181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0"/>
      <c r="AJ568" s="20"/>
      <c r="AK568" s="20"/>
      <c r="AL568" s="20"/>
      <c r="AM568" s="20"/>
      <c r="AN568" s="20"/>
      <c r="AO568" s="20"/>
      <c r="AP568" s="20"/>
    </row>
    <row r="569" spans="1:42" ht="15.75" customHeight="1">
      <c r="A569" s="20"/>
      <c r="B569" s="20"/>
      <c r="C569" s="20"/>
      <c r="D569" s="181"/>
      <c r="E569" s="20"/>
      <c r="F569" s="20"/>
      <c r="G569" s="20"/>
      <c r="H569" s="20"/>
      <c r="I569" s="20"/>
      <c r="J569" s="20"/>
      <c r="K569" s="20"/>
      <c r="L569" s="20"/>
      <c r="M569" s="181"/>
      <c r="N569" s="181"/>
      <c r="O569" s="20"/>
      <c r="P569" s="181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0"/>
      <c r="AJ569" s="20"/>
      <c r="AK569" s="20"/>
      <c r="AL569" s="20"/>
      <c r="AM569" s="20"/>
      <c r="AN569" s="20"/>
      <c r="AO569" s="20"/>
      <c r="AP569" s="20"/>
    </row>
    <row r="570" spans="1:42" ht="15.75" customHeight="1">
      <c r="A570" s="20"/>
      <c r="B570" s="20"/>
      <c r="C570" s="20"/>
      <c r="D570" s="181"/>
      <c r="E570" s="20"/>
      <c r="F570" s="20"/>
      <c r="G570" s="20"/>
      <c r="H570" s="20"/>
      <c r="I570" s="20"/>
      <c r="J570" s="20"/>
      <c r="K570" s="20"/>
      <c r="L570" s="20"/>
      <c r="M570" s="181"/>
      <c r="N570" s="181"/>
      <c r="O570" s="20"/>
      <c r="P570" s="181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0"/>
      <c r="AJ570" s="20"/>
      <c r="AK570" s="20"/>
      <c r="AL570" s="20"/>
      <c r="AM570" s="20"/>
      <c r="AN570" s="20"/>
      <c r="AO570" s="20"/>
      <c r="AP570" s="20"/>
    </row>
    <row r="571" spans="1:42" ht="15.75" customHeight="1">
      <c r="A571" s="20"/>
      <c r="B571" s="20"/>
      <c r="C571" s="20"/>
      <c r="D571" s="181"/>
      <c r="E571" s="20"/>
      <c r="F571" s="20"/>
      <c r="G571" s="20"/>
      <c r="H571" s="20"/>
      <c r="I571" s="20"/>
      <c r="J571" s="20"/>
      <c r="K571" s="20"/>
      <c r="L571" s="20"/>
      <c r="M571" s="181"/>
      <c r="N571" s="181"/>
      <c r="O571" s="20"/>
      <c r="P571" s="181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0"/>
      <c r="AJ571" s="20"/>
      <c r="AK571" s="20"/>
      <c r="AL571" s="20"/>
      <c r="AM571" s="20"/>
      <c r="AN571" s="20"/>
      <c r="AO571" s="20"/>
      <c r="AP571" s="20"/>
    </row>
    <row r="572" spans="1:42" ht="15.75" customHeight="1">
      <c r="A572" s="20"/>
      <c r="B572" s="20"/>
      <c r="C572" s="20"/>
      <c r="D572" s="181"/>
      <c r="E572" s="20"/>
      <c r="F572" s="20"/>
      <c r="G572" s="20"/>
      <c r="H572" s="20"/>
      <c r="I572" s="20"/>
      <c r="J572" s="20"/>
      <c r="K572" s="20"/>
      <c r="L572" s="20"/>
      <c r="M572" s="181"/>
      <c r="N572" s="181"/>
      <c r="O572" s="20"/>
      <c r="P572" s="181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0"/>
      <c r="AJ572" s="20"/>
      <c r="AK572" s="20"/>
      <c r="AL572" s="20"/>
      <c r="AM572" s="20"/>
      <c r="AN572" s="20"/>
      <c r="AO572" s="20"/>
      <c r="AP572" s="20"/>
    </row>
    <row r="573" spans="1:42" ht="15.75" customHeight="1">
      <c r="A573" s="20"/>
      <c r="B573" s="20"/>
      <c r="C573" s="20"/>
      <c r="D573" s="181"/>
      <c r="E573" s="20"/>
      <c r="F573" s="20"/>
      <c r="G573" s="20"/>
      <c r="H573" s="20"/>
      <c r="I573" s="20"/>
      <c r="J573" s="20"/>
      <c r="K573" s="20"/>
      <c r="L573" s="20"/>
      <c r="M573" s="181"/>
      <c r="N573" s="181"/>
      <c r="O573" s="20"/>
      <c r="P573" s="181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0"/>
      <c r="AJ573" s="20"/>
      <c r="AK573" s="20"/>
      <c r="AL573" s="20"/>
      <c r="AM573" s="20"/>
      <c r="AN573" s="20"/>
      <c r="AO573" s="20"/>
      <c r="AP573" s="20"/>
    </row>
    <row r="574" spans="1:42" ht="15.75" customHeight="1">
      <c r="A574" s="20"/>
      <c r="B574" s="20"/>
      <c r="C574" s="20"/>
      <c r="D574" s="181"/>
      <c r="E574" s="20"/>
      <c r="F574" s="20"/>
      <c r="G574" s="20"/>
      <c r="H574" s="20"/>
      <c r="I574" s="20"/>
      <c r="J574" s="20"/>
      <c r="K574" s="20"/>
      <c r="L574" s="20"/>
      <c r="M574" s="181"/>
      <c r="N574" s="181"/>
      <c r="O574" s="20"/>
      <c r="P574" s="181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0"/>
      <c r="AJ574" s="20"/>
      <c r="AK574" s="20"/>
      <c r="AL574" s="20"/>
      <c r="AM574" s="20"/>
      <c r="AN574" s="20"/>
      <c r="AO574" s="20"/>
      <c r="AP574" s="20"/>
    </row>
    <row r="575" spans="1:42" ht="15.75" customHeight="1">
      <c r="A575" s="20"/>
      <c r="B575" s="20"/>
      <c r="C575" s="20"/>
      <c r="D575" s="181"/>
      <c r="E575" s="20"/>
      <c r="F575" s="20"/>
      <c r="G575" s="20"/>
      <c r="H575" s="20"/>
      <c r="I575" s="20"/>
      <c r="J575" s="20"/>
      <c r="K575" s="20"/>
      <c r="L575" s="20"/>
      <c r="M575" s="181"/>
      <c r="N575" s="181"/>
      <c r="O575" s="20"/>
      <c r="P575" s="181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0"/>
      <c r="AJ575" s="20"/>
      <c r="AK575" s="20"/>
      <c r="AL575" s="20"/>
      <c r="AM575" s="20"/>
      <c r="AN575" s="20"/>
      <c r="AO575" s="20"/>
      <c r="AP575" s="20"/>
    </row>
    <row r="576" spans="1:42" ht="15.75" customHeight="1">
      <c r="A576" s="20"/>
      <c r="B576" s="20"/>
      <c r="C576" s="20"/>
      <c r="D576" s="181"/>
      <c r="E576" s="20"/>
      <c r="F576" s="20"/>
      <c r="G576" s="20"/>
      <c r="H576" s="20"/>
      <c r="I576" s="20"/>
      <c r="J576" s="20"/>
      <c r="K576" s="20"/>
      <c r="L576" s="20"/>
      <c r="M576" s="181"/>
      <c r="N576" s="181"/>
      <c r="O576" s="20"/>
      <c r="P576" s="181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M576" s="20"/>
      <c r="AN576" s="20"/>
      <c r="AO576" s="20"/>
      <c r="AP576" s="20"/>
    </row>
    <row r="577" spans="1:42" ht="15.75" customHeight="1">
      <c r="A577" s="20"/>
      <c r="B577" s="20"/>
      <c r="C577" s="20"/>
      <c r="D577" s="181"/>
      <c r="E577" s="20"/>
      <c r="F577" s="20"/>
      <c r="G577" s="20"/>
      <c r="H577" s="20"/>
      <c r="I577" s="20"/>
      <c r="J577" s="20"/>
      <c r="K577" s="20"/>
      <c r="L577" s="20"/>
      <c r="M577" s="181"/>
      <c r="N577" s="181"/>
      <c r="O577" s="20"/>
      <c r="P577" s="181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M577" s="20"/>
      <c r="AN577" s="20"/>
      <c r="AO577" s="20"/>
      <c r="AP577" s="20"/>
    </row>
    <row r="578" spans="1:42" ht="15.75" customHeight="1">
      <c r="A578" s="20"/>
      <c r="B578" s="20"/>
      <c r="C578" s="20"/>
      <c r="D578" s="181"/>
      <c r="E578" s="20"/>
      <c r="F578" s="20"/>
      <c r="G578" s="20"/>
      <c r="H578" s="20"/>
      <c r="I578" s="20"/>
      <c r="J578" s="20"/>
      <c r="K578" s="20"/>
      <c r="L578" s="20"/>
      <c r="M578" s="181"/>
      <c r="N578" s="181"/>
      <c r="O578" s="20"/>
      <c r="P578" s="181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/>
      <c r="AM578" s="20"/>
      <c r="AN578" s="20"/>
      <c r="AO578" s="20"/>
      <c r="AP578" s="20"/>
    </row>
    <row r="579" spans="1:42" ht="15.75" customHeight="1">
      <c r="A579" s="20"/>
      <c r="B579" s="20"/>
      <c r="C579" s="20"/>
      <c r="D579" s="181"/>
      <c r="E579" s="20"/>
      <c r="F579" s="20"/>
      <c r="G579" s="20"/>
      <c r="H579" s="20"/>
      <c r="I579" s="20"/>
      <c r="J579" s="20"/>
      <c r="K579" s="20"/>
      <c r="L579" s="20"/>
      <c r="M579" s="181"/>
      <c r="N579" s="181"/>
      <c r="O579" s="20"/>
      <c r="P579" s="181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0"/>
      <c r="AJ579" s="20"/>
      <c r="AK579" s="20"/>
      <c r="AL579" s="20"/>
      <c r="AM579" s="20"/>
      <c r="AN579" s="20"/>
      <c r="AO579" s="20"/>
      <c r="AP579" s="20"/>
    </row>
    <row r="580" spans="1:42" ht="15.75" customHeight="1">
      <c r="A580" s="20"/>
      <c r="B580" s="20"/>
      <c r="C580" s="20"/>
      <c r="D580" s="181"/>
      <c r="E580" s="20"/>
      <c r="F580" s="20"/>
      <c r="G580" s="20"/>
      <c r="H580" s="20"/>
      <c r="I580" s="20"/>
      <c r="J580" s="20"/>
      <c r="K580" s="20"/>
      <c r="L580" s="20"/>
      <c r="M580" s="181"/>
      <c r="N580" s="181"/>
      <c r="O580" s="20"/>
      <c r="P580" s="181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0"/>
      <c r="AJ580" s="20"/>
      <c r="AK580" s="20"/>
      <c r="AL580" s="20"/>
      <c r="AM580" s="20"/>
      <c r="AN580" s="20"/>
      <c r="AO580" s="20"/>
      <c r="AP580" s="20"/>
    </row>
    <row r="581" spans="1:42" ht="15.75" customHeight="1">
      <c r="A581" s="20"/>
      <c r="B581" s="20"/>
      <c r="C581" s="20"/>
      <c r="D581" s="181"/>
      <c r="E581" s="20"/>
      <c r="F581" s="20"/>
      <c r="G581" s="20"/>
      <c r="H581" s="20"/>
      <c r="I581" s="20"/>
      <c r="J581" s="20"/>
      <c r="K581" s="20"/>
      <c r="L581" s="20"/>
      <c r="M581" s="181"/>
      <c r="N581" s="181"/>
      <c r="O581" s="20"/>
      <c r="P581" s="181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M581" s="20"/>
      <c r="AN581" s="20"/>
      <c r="AO581" s="20"/>
      <c r="AP581" s="20"/>
    </row>
    <row r="582" spans="1:42" ht="15.75" customHeight="1">
      <c r="A582" s="20"/>
      <c r="B582" s="20"/>
      <c r="C582" s="20"/>
      <c r="D582" s="181"/>
      <c r="E582" s="20"/>
      <c r="F582" s="20"/>
      <c r="G582" s="20"/>
      <c r="H582" s="20"/>
      <c r="I582" s="20"/>
      <c r="J582" s="20"/>
      <c r="K582" s="20"/>
      <c r="L582" s="20"/>
      <c r="M582" s="181"/>
      <c r="N582" s="181"/>
      <c r="O582" s="20"/>
      <c r="P582" s="181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20"/>
      <c r="AJ582" s="20"/>
      <c r="AK582" s="20"/>
      <c r="AL582" s="20"/>
      <c r="AM582" s="20"/>
      <c r="AN582" s="20"/>
      <c r="AO582" s="20"/>
      <c r="AP582" s="20"/>
    </row>
    <row r="583" spans="1:42" ht="15.75" customHeight="1">
      <c r="A583" s="20"/>
      <c r="B583" s="20"/>
      <c r="C583" s="20"/>
      <c r="D583" s="181"/>
      <c r="E583" s="20"/>
      <c r="F583" s="20"/>
      <c r="G583" s="20"/>
      <c r="H583" s="20"/>
      <c r="I583" s="20"/>
      <c r="J583" s="20"/>
      <c r="K583" s="20"/>
      <c r="L583" s="20"/>
      <c r="M583" s="181"/>
      <c r="N583" s="181"/>
      <c r="O583" s="20"/>
      <c r="P583" s="181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20"/>
      <c r="AJ583" s="20"/>
      <c r="AK583" s="20"/>
      <c r="AL583" s="20"/>
      <c r="AM583" s="20"/>
      <c r="AN583" s="20"/>
      <c r="AO583" s="20"/>
      <c r="AP583" s="20"/>
    </row>
    <row r="584" spans="1:42" ht="15.75" customHeight="1">
      <c r="A584" s="20"/>
      <c r="B584" s="20"/>
      <c r="C584" s="20"/>
      <c r="D584" s="181"/>
      <c r="E584" s="20"/>
      <c r="F584" s="20"/>
      <c r="G584" s="20"/>
      <c r="H584" s="20"/>
      <c r="I584" s="20"/>
      <c r="J584" s="20"/>
      <c r="K584" s="20"/>
      <c r="L584" s="20"/>
      <c r="M584" s="181"/>
      <c r="N584" s="181"/>
      <c r="O584" s="20"/>
      <c r="P584" s="181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20"/>
      <c r="AJ584" s="20"/>
      <c r="AK584" s="20"/>
      <c r="AL584" s="20"/>
      <c r="AM584" s="20"/>
      <c r="AN584" s="20"/>
      <c r="AO584" s="20"/>
      <c r="AP584" s="20"/>
    </row>
    <row r="585" spans="1:42" ht="15.75" customHeight="1">
      <c r="A585" s="20"/>
      <c r="B585" s="20"/>
      <c r="C585" s="20"/>
      <c r="D585" s="181"/>
      <c r="E585" s="20"/>
      <c r="F585" s="20"/>
      <c r="G585" s="20"/>
      <c r="H585" s="20"/>
      <c r="I585" s="20"/>
      <c r="J585" s="20"/>
      <c r="K585" s="20"/>
      <c r="L585" s="20"/>
      <c r="M585" s="181"/>
      <c r="N585" s="181"/>
      <c r="O585" s="20"/>
      <c r="P585" s="181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20"/>
      <c r="AI585" s="20"/>
      <c r="AJ585" s="20"/>
      <c r="AK585" s="20"/>
      <c r="AL585" s="20"/>
      <c r="AM585" s="20"/>
      <c r="AN585" s="20"/>
      <c r="AO585" s="20"/>
      <c r="AP585" s="20"/>
    </row>
    <row r="586" spans="1:42" ht="15.75" customHeight="1">
      <c r="A586" s="20"/>
      <c r="B586" s="20"/>
      <c r="C586" s="20"/>
      <c r="D586" s="181"/>
      <c r="E586" s="20"/>
      <c r="F586" s="20"/>
      <c r="G586" s="20"/>
      <c r="H586" s="20"/>
      <c r="I586" s="20"/>
      <c r="J586" s="20"/>
      <c r="K586" s="20"/>
      <c r="L586" s="20"/>
      <c r="M586" s="181"/>
      <c r="N586" s="181"/>
      <c r="O586" s="20"/>
      <c r="P586" s="181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  <c r="AO586" s="20"/>
      <c r="AP586" s="20"/>
    </row>
    <row r="587" spans="1:42" ht="15.75" customHeight="1">
      <c r="A587" s="20"/>
      <c r="B587" s="20"/>
      <c r="C587" s="20"/>
      <c r="D587" s="181"/>
      <c r="E587" s="20"/>
      <c r="F587" s="20"/>
      <c r="G587" s="20"/>
      <c r="H587" s="20"/>
      <c r="I587" s="20"/>
      <c r="J587" s="20"/>
      <c r="K587" s="20"/>
      <c r="L587" s="20"/>
      <c r="M587" s="181"/>
      <c r="N587" s="181"/>
      <c r="O587" s="20"/>
      <c r="P587" s="181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0"/>
      <c r="AJ587" s="20"/>
      <c r="AK587" s="20"/>
      <c r="AL587" s="20"/>
      <c r="AM587" s="20"/>
      <c r="AN587" s="20"/>
      <c r="AO587" s="20"/>
      <c r="AP587" s="20"/>
    </row>
    <row r="588" spans="1:42" ht="15.75" customHeight="1">
      <c r="A588" s="20"/>
      <c r="B588" s="20"/>
      <c r="C588" s="20"/>
      <c r="D588" s="181"/>
      <c r="E588" s="20"/>
      <c r="F588" s="20"/>
      <c r="G588" s="20"/>
      <c r="H588" s="20"/>
      <c r="I588" s="20"/>
      <c r="J588" s="20"/>
      <c r="K588" s="20"/>
      <c r="L588" s="20"/>
      <c r="M588" s="181"/>
      <c r="N588" s="181"/>
      <c r="O588" s="20"/>
      <c r="P588" s="181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0"/>
      <c r="AJ588" s="20"/>
      <c r="AK588" s="20"/>
      <c r="AL588" s="20"/>
      <c r="AM588" s="20"/>
      <c r="AN588" s="20"/>
      <c r="AO588" s="20"/>
      <c r="AP588" s="20"/>
    </row>
    <row r="589" spans="1:42" ht="15.75" customHeight="1">
      <c r="A589" s="20"/>
      <c r="B589" s="20"/>
      <c r="C589" s="20"/>
      <c r="D589" s="181"/>
      <c r="E589" s="20"/>
      <c r="F589" s="20"/>
      <c r="G589" s="20"/>
      <c r="H589" s="20"/>
      <c r="I589" s="20"/>
      <c r="J589" s="20"/>
      <c r="K589" s="20"/>
      <c r="L589" s="20"/>
      <c r="M589" s="181"/>
      <c r="N589" s="181"/>
      <c r="O589" s="20"/>
      <c r="P589" s="181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0"/>
      <c r="AJ589" s="20"/>
      <c r="AK589" s="20"/>
      <c r="AL589" s="20"/>
      <c r="AM589" s="20"/>
      <c r="AN589" s="20"/>
      <c r="AO589" s="20"/>
      <c r="AP589" s="20"/>
    </row>
    <row r="590" spans="1:42" ht="15.75" customHeight="1">
      <c r="A590" s="20"/>
      <c r="B590" s="20"/>
      <c r="C590" s="20"/>
      <c r="D590" s="181"/>
      <c r="E590" s="20"/>
      <c r="F590" s="20"/>
      <c r="G590" s="20"/>
      <c r="H590" s="20"/>
      <c r="I590" s="20"/>
      <c r="J590" s="20"/>
      <c r="K590" s="20"/>
      <c r="L590" s="20"/>
      <c r="M590" s="181"/>
      <c r="N590" s="181"/>
      <c r="O590" s="20"/>
      <c r="P590" s="181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20"/>
      <c r="AI590" s="20"/>
      <c r="AJ590" s="20"/>
      <c r="AK590" s="20"/>
      <c r="AL590" s="20"/>
      <c r="AM590" s="20"/>
      <c r="AN590" s="20"/>
      <c r="AO590" s="20"/>
      <c r="AP590" s="20"/>
    </row>
    <row r="591" spans="1:42" ht="15.75" customHeight="1">
      <c r="A591" s="20"/>
      <c r="B591" s="20"/>
      <c r="C591" s="20"/>
      <c r="D591" s="181"/>
      <c r="E591" s="20"/>
      <c r="F591" s="20"/>
      <c r="G591" s="20"/>
      <c r="H591" s="20"/>
      <c r="I591" s="20"/>
      <c r="J591" s="20"/>
      <c r="K591" s="20"/>
      <c r="L591" s="20"/>
      <c r="M591" s="181"/>
      <c r="N591" s="181"/>
      <c r="O591" s="20"/>
      <c r="P591" s="181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0"/>
      <c r="AJ591" s="20"/>
      <c r="AK591" s="20"/>
      <c r="AL591" s="20"/>
      <c r="AM591" s="20"/>
      <c r="AN591" s="20"/>
      <c r="AO591" s="20"/>
      <c r="AP591" s="20"/>
    </row>
    <row r="592" spans="1:42" ht="15.75" customHeight="1">
      <c r="A592" s="20"/>
      <c r="B592" s="20"/>
      <c r="C592" s="20"/>
      <c r="D592" s="181"/>
      <c r="E592" s="20"/>
      <c r="F592" s="20"/>
      <c r="G592" s="20"/>
      <c r="H592" s="20"/>
      <c r="I592" s="20"/>
      <c r="J592" s="20"/>
      <c r="K592" s="20"/>
      <c r="L592" s="20"/>
      <c r="M592" s="181"/>
      <c r="N592" s="181"/>
      <c r="O592" s="20"/>
      <c r="P592" s="181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0"/>
      <c r="AJ592" s="20"/>
      <c r="AK592" s="20"/>
      <c r="AL592" s="20"/>
      <c r="AM592" s="20"/>
      <c r="AN592" s="20"/>
      <c r="AO592" s="20"/>
      <c r="AP592" s="20"/>
    </row>
    <row r="593" spans="1:42" ht="15.75" customHeight="1">
      <c r="A593" s="20"/>
      <c r="B593" s="20"/>
      <c r="C593" s="20"/>
      <c r="D593" s="181"/>
      <c r="E593" s="20"/>
      <c r="F593" s="20"/>
      <c r="G593" s="20"/>
      <c r="H593" s="20"/>
      <c r="I593" s="20"/>
      <c r="J593" s="20"/>
      <c r="K593" s="20"/>
      <c r="L593" s="20"/>
      <c r="M593" s="181"/>
      <c r="N593" s="181"/>
      <c r="O593" s="20"/>
      <c r="P593" s="181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20"/>
      <c r="AI593" s="20"/>
      <c r="AJ593" s="20"/>
      <c r="AK593" s="20"/>
      <c r="AL593" s="20"/>
      <c r="AM593" s="20"/>
      <c r="AN593" s="20"/>
      <c r="AO593" s="20"/>
      <c r="AP593" s="20"/>
    </row>
    <row r="594" spans="1:42" ht="15.75" customHeight="1">
      <c r="A594" s="20"/>
      <c r="B594" s="20"/>
      <c r="C594" s="20"/>
      <c r="D594" s="181"/>
      <c r="E594" s="20"/>
      <c r="F594" s="20"/>
      <c r="G594" s="20"/>
      <c r="H594" s="20"/>
      <c r="I594" s="20"/>
      <c r="J594" s="20"/>
      <c r="K594" s="20"/>
      <c r="L594" s="20"/>
      <c r="M594" s="181"/>
      <c r="N594" s="181"/>
      <c r="O594" s="20"/>
      <c r="P594" s="181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20"/>
      <c r="AI594" s="20"/>
      <c r="AJ594" s="20"/>
      <c r="AK594" s="20"/>
      <c r="AL594" s="20"/>
      <c r="AM594" s="20"/>
      <c r="AN594" s="20"/>
      <c r="AO594" s="20"/>
      <c r="AP594" s="20"/>
    </row>
    <row r="595" spans="1:42" ht="15.75" customHeight="1">
      <c r="A595" s="20"/>
      <c r="B595" s="20"/>
      <c r="C595" s="20"/>
      <c r="D595" s="181"/>
      <c r="E595" s="20"/>
      <c r="F595" s="20"/>
      <c r="G595" s="20"/>
      <c r="H595" s="20"/>
      <c r="I595" s="20"/>
      <c r="J595" s="20"/>
      <c r="K595" s="20"/>
      <c r="L595" s="20"/>
      <c r="M595" s="181"/>
      <c r="N595" s="181"/>
      <c r="O595" s="20"/>
      <c r="P595" s="181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20"/>
      <c r="AI595" s="20"/>
      <c r="AJ595" s="20"/>
      <c r="AK595" s="20"/>
      <c r="AL595" s="20"/>
      <c r="AM595" s="20"/>
      <c r="AN595" s="20"/>
      <c r="AO595" s="20"/>
      <c r="AP595" s="20"/>
    </row>
    <row r="596" spans="1:42" ht="15.75" customHeight="1">
      <c r="A596" s="20"/>
      <c r="B596" s="20"/>
      <c r="C596" s="20"/>
      <c r="D596" s="181"/>
      <c r="E596" s="20"/>
      <c r="F596" s="20"/>
      <c r="G596" s="20"/>
      <c r="H596" s="20"/>
      <c r="I596" s="20"/>
      <c r="J596" s="20"/>
      <c r="K596" s="20"/>
      <c r="L596" s="20"/>
      <c r="M596" s="181"/>
      <c r="N596" s="181"/>
      <c r="O596" s="20"/>
      <c r="P596" s="181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20"/>
      <c r="AI596" s="20"/>
      <c r="AJ596" s="20"/>
      <c r="AK596" s="20"/>
      <c r="AL596" s="20"/>
      <c r="AM596" s="20"/>
      <c r="AN596" s="20"/>
      <c r="AO596" s="20"/>
      <c r="AP596" s="20"/>
    </row>
    <row r="597" spans="1:42" ht="15.75" customHeight="1">
      <c r="A597" s="20"/>
      <c r="B597" s="20"/>
      <c r="C597" s="20"/>
      <c r="D597" s="181"/>
      <c r="E597" s="20"/>
      <c r="F597" s="20"/>
      <c r="G597" s="20"/>
      <c r="H597" s="20"/>
      <c r="I597" s="20"/>
      <c r="J597" s="20"/>
      <c r="K597" s="20"/>
      <c r="L597" s="20"/>
      <c r="M597" s="181"/>
      <c r="N597" s="181"/>
      <c r="O597" s="20"/>
      <c r="P597" s="181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20"/>
      <c r="AI597" s="20"/>
      <c r="AJ597" s="20"/>
      <c r="AK597" s="20"/>
      <c r="AL597" s="20"/>
      <c r="AM597" s="20"/>
      <c r="AN597" s="20"/>
      <c r="AO597" s="20"/>
      <c r="AP597" s="20"/>
    </row>
    <row r="598" spans="1:42" ht="15.75" customHeight="1">
      <c r="A598" s="20"/>
      <c r="B598" s="20"/>
      <c r="C598" s="20"/>
      <c r="D598" s="181"/>
      <c r="E598" s="20"/>
      <c r="F598" s="20"/>
      <c r="G598" s="20"/>
      <c r="H598" s="20"/>
      <c r="I598" s="20"/>
      <c r="J598" s="20"/>
      <c r="K598" s="20"/>
      <c r="L598" s="20"/>
      <c r="M598" s="181"/>
      <c r="N598" s="181"/>
      <c r="O598" s="20"/>
      <c r="P598" s="181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20"/>
      <c r="AH598" s="20"/>
      <c r="AI598" s="20"/>
      <c r="AJ598" s="20"/>
      <c r="AK598" s="20"/>
      <c r="AL598" s="20"/>
      <c r="AM598" s="20"/>
      <c r="AN598" s="20"/>
      <c r="AO598" s="20"/>
      <c r="AP598" s="20"/>
    </row>
    <row r="599" spans="1:42" ht="15.75" customHeight="1">
      <c r="A599" s="20"/>
      <c r="B599" s="20"/>
      <c r="C599" s="20"/>
      <c r="D599" s="181"/>
      <c r="E599" s="20"/>
      <c r="F599" s="20"/>
      <c r="G599" s="20"/>
      <c r="H599" s="20"/>
      <c r="I599" s="20"/>
      <c r="J599" s="20"/>
      <c r="K599" s="20"/>
      <c r="L599" s="20"/>
      <c r="M599" s="181"/>
      <c r="N599" s="181"/>
      <c r="O599" s="20"/>
      <c r="P599" s="181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  <c r="AH599" s="20"/>
      <c r="AI599" s="20"/>
      <c r="AJ599" s="20"/>
      <c r="AK599" s="20"/>
      <c r="AL599" s="20"/>
      <c r="AM599" s="20"/>
      <c r="AN599" s="20"/>
      <c r="AO599" s="20"/>
      <c r="AP599" s="20"/>
    </row>
    <row r="600" spans="1:42" ht="15.75" customHeight="1">
      <c r="A600" s="20"/>
      <c r="B600" s="20"/>
      <c r="C600" s="20"/>
      <c r="D600" s="181"/>
      <c r="E600" s="20"/>
      <c r="F600" s="20"/>
      <c r="G600" s="20"/>
      <c r="H600" s="20"/>
      <c r="I600" s="20"/>
      <c r="J600" s="20"/>
      <c r="K600" s="20"/>
      <c r="L600" s="20"/>
      <c r="M600" s="181"/>
      <c r="N600" s="181"/>
      <c r="O600" s="20"/>
      <c r="P600" s="181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  <c r="AG600" s="20"/>
      <c r="AH600" s="20"/>
      <c r="AI600" s="20"/>
      <c r="AJ600" s="20"/>
      <c r="AK600" s="20"/>
      <c r="AL600" s="20"/>
      <c r="AM600" s="20"/>
      <c r="AN600" s="20"/>
      <c r="AO600" s="20"/>
      <c r="AP600" s="20"/>
    </row>
    <row r="601" spans="1:42" ht="15.75" customHeight="1">
      <c r="A601" s="20"/>
      <c r="B601" s="20"/>
      <c r="C601" s="20"/>
      <c r="D601" s="181"/>
      <c r="E601" s="20"/>
      <c r="F601" s="20"/>
      <c r="G601" s="20"/>
      <c r="H601" s="20"/>
      <c r="I601" s="20"/>
      <c r="J601" s="20"/>
      <c r="K601" s="20"/>
      <c r="L601" s="20"/>
      <c r="M601" s="181"/>
      <c r="N601" s="181"/>
      <c r="O601" s="20"/>
      <c r="P601" s="181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  <c r="AG601" s="20"/>
      <c r="AH601" s="20"/>
      <c r="AI601" s="20"/>
      <c r="AJ601" s="20"/>
      <c r="AK601" s="20"/>
      <c r="AL601" s="20"/>
      <c r="AM601" s="20"/>
      <c r="AN601" s="20"/>
      <c r="AO601" s="20"/>
      <c r="AP601" s="20"/>
    </row>
    <row r="602" spans="1:42" ht="15.75" customHeight="1">
      <c r="A602" s="20"/>
      <c r="B602" s="20"/>
      <c r="C602" s="20"/>
      <c r="D602" s="181"/>
      <c r="E602" s="20"/>
      <c r="F602" s="20"/>
      <c r="G602" s="20"/>
      <c r="H602" s="20"/>
      <c r="I602" s="20"/>
      <c r="J602" s="20"/>
      <c r="K602" s="20"/>
      <c r="L602" s="20"/>
      <c r="M602" s="181"/>
      <c r="N602" s="181"/>
      <c r="O602" s="20"/>
      <c r="P602" s="181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  <c r="AG602" s="20"/>
      <c r="AH602" s="20"/>
      <c r="AI602" s="20"/>
      <c r="AJ602" s="20"/>
      <c r="AK602" s="20"/>
      <c r="AL602" s="20"/>
      <c r="AM602" s="20"/>
      <c r="AN602" s="20"/>
      <c r="AO602" s="20"/>
      <c r="AP602" s="20"/>
    </row>
    <row r="603" spans="1:42" ht="15.75" customHeight="1">
      <c r="A603" s="20"/>
      <c r="B603" s="20"/>
      <c r="C603" s="20"/>
      <c r="D603" s="181"/>
      <c r="E603" s="20"/>
      <c r="F603" s="20"/>
      <c r="G603" s="20"/>
      <c r="H603" s="20"/>
      <c r="I603" s="20"/>
      <c r="J603" s="20"/>
      <c r="K603" s="20"/>
      <c r="L603" s="20"/>
      <c r="M603" s="181"/>
      <c r="N603" s="181"/>
      <c r="O603" s="20"/>
      <c r="P603" s="181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  <c r="AH603" s="20"/>
      <c r="AI603" s="20"/>
      <c r="AJ603" s="20"/>
      <c r="AK603" s="20"/>
      <c r="AL603" s="20"/>
      <c r="AM603" s="20"/>
      <c r="AN603" s="20"/>
      <c r="AO603" s="20"/>
      <c r="AP603" s="20"/>
    </row>
    <row r="604" spans="1:42" ht="15.75" customHeight="1">
      <c r="A604" s="20"/>
      <c r="B604" s="20"/>
      <c r="C604" s="20"/>
      <c r="D604" s="181"/>
      <c r="E604" s="20"/>
      <c r="F604" s="20"/>
      <c r="G604" s="20"/>
      <c r="H604" s="20"/>
      <c r="I604" s="20"/>
      <c r="J604" s="20"/>
      <c r="K604" s="20"/>
      <c r="L604" s="20"/>
      <c r="M604" s="181"/>
      <c r="N604" s="181"/>
      <c r="O604" s="20"/>
      <c r="P604" s="181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0"/>
      <c r="AJ604" s="20"/>
      <c r="AK604" s="20"/>
      <c r="AL604" s="20"/>
      <c r="AM604" s="20"/>
      <c r="AN604" s="20"/>
      <c r="AO604" s="20"/>
      <c r="AP604" s="20"/>
    </row>
    <row r="605" spans="1:42" ht="15.75" customHeight="1">
      <c r="A605" s="20"/>
      <c r="B605" s="20"/>
      <c r="C605" s="20"/>
      <c r="D605" s="181"/>
      <c r="E605" s="20"/>
      <c r="F605" s="20"/>
      <c r="G605" s="20"/>
      <c r="H605" s="20"/>
      <c r="I605" s="20"/>
      <c r="J605" s="20"/>
      <c r="K605" s="20"/>
      <c r="L605" s="20"/>
      <c r="M605" s="181"/>
      <c r="N605" s="181"/>
      <c r="O605" s="20"/>
      <c r="P605" s="181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0"/>
      <c r="AJ605" s="20"/>
      <c r="AK605" s="20"/>
      <c r="AL605" s="20"/>
      <c r="AM605" s="20"/>
      <c r="AN605" s="20"/>
      <c r="AO605" s="20"/>
      <c r="AP605" s="20"/>
    </row>
    <row r="606" spans="1:42" ht="15.75" customHeight="1">
      <c r="A606" s="20"/>
      <c r="B606" s="20"/>
      <c r="C606" s="20"/>
      <c r="D606" s="181"/>
      <c r="E606" s="20"/>
      <c r="F606" s="20"/>
      <c r="G606" s="20"/>
      <c r="H606" s="20"/>
      <c r="I606" s="20"/>
      <c r="J606" s="20"/>
      <c r="K606" s="20"/>
      <c r="L606" s="20"/>
      <c r="M606" s="181"/>
      <c r="N606" s="181"/>
      <c r="O606" s="20"/>
      <c r="P606" s="181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  <c r="AG606" s="20"/>
      <c r="AH606" s="20"/>
      <c r="AI606" s="20"/>
      <c r="AJ606" s="20"/>
      <c r="AK606" s="20"/>
      <c r="AL606" s="20"/>
      <c r="AM606" s="20"/>
      <c r="AN606" s="20"/>
      <c r="AO606" s="20"/>
      <c r="AP606" s="20"/>
    </row>
    <row r="607" spans="1:42" ht="15.75" customHeight="1">
      <c r="A607" s="20"/>
      <c r="B607" s="20"/>
      <c r="C607" s="20"/>
      <c r="D607" s="181"/>
      <c r="E607" s="20"/>
      <c r="F607" s="20"/>
      <c r="G607" s="20"/>
      <c r="H607" s="20"/>
      <c r="I607" s="20"/>
      <c r="J607" s="20"/>
      <c r="K607" s="20"/>
      <c r="L607" s="20"/>
      <c r="M607" s="181"/>
      <c r="N607" s="181"/>
      <c r="O607" s="20"/>
      <c r="P607" s="181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  <c r="AG607" s="20"/>
      <c r="AH607" s="20"/>
      <c r="AI607" s="20"/>
      <c r="AJ607" s="20"/>
      <c r="AK607" s="20"/>
      <c r="AL607" s="20"/>
      <c r="AM607" s="20"/>
      <c r="AN607" s="20"/>
      <c r="AO607" s="20"/>
      <c r="AP607" s="20"/>
    </row>
    <row r="608" spans="1:42" ht="15.75" customHeight="1">
      <c r="A608" s="20"/>
      <c r="B608" s="20"/>
      <c r="C608" s="20"/>
      <c r="D608" s="181"/>
      <c r="E608" s="20"/>
      <c r="F608" s="20"/>
      <c r="G608" s="20"/>
      <c r="H608" s="20"/>
      <c r="I608" s="20"/>
      <c r="J608" s="20"/>
      <c r="K608" s="20"/>
      <c r="L608" s="20"/>
      <c r="M608" s="181"/>
      <c r="N608" s="181"/>
      <c r="O608" s="20"/>
      <c r="P608" s="181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  <c r="AG608" s="20"/>
      <c r="AH608" s="20"/>
      <c r="AI608" s="20"/>
      <c r="AJ608" s="20"/>
      <c r="AK608" s="20"/>
      <c r="AL608" s="20"/>
      <c r="AM608" s="20"/>
      <c r="AN608" s="20"/>
      <c r="AO608" s="20"/>
      <c r="AP608" s="20"/>
    </row>
    <row r="609" spans="1:42" ht="15.75" customHeight="1">
      <c r="A609" s="20"/>
      <c r="B609" s="20"/>
      <c r="C609" s="20"/>
      <c r="D609" s="181"/>
      <c r="E609" s="20"/>
      <c r="F609" s="20"/>
      <c r="G609" s="20"/>
      <c r="H609" s="20"/>
      <c r="I609" s="20"/>
      <c r="J609" s="20"/>
      <c r="K609" s="20"/>
      <c r="L609" s="20"/>
      <c r="M609" s="181"/>
      <c r="N609" s="181"/>
      <c r="O609" s="20"/>
      <c r="P609" s="181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  <c r="AH609" s="20"/>
      <c r="AI609" s="20"/>
      <c r="AJ609" s="20"/>
      <c r="AK609" s="20"/>
      <c r="AL609" s="20"/>
      <c r="AM609" s="20"/>
      <c r="AN609" s="20"/>
      <c r="AO609" s="20"/>
      <c r="AP609" s="20"/>
    </row>
    <row r="610" spans="1:42" ht="15.75" customHeight="1">
      <c r="A610" s="20"/>
      <c r="B610" s="20"/>
      <c r="C610" s="20"/>
      <c r="D610" s="181"/>
      <c r="E610" s="20"/>
      <c r="F610" s="20"/>
      <c r="G610" s="20"/>
      <c r="H610" s="20"/>
      <c r="I610" s="20"/>
      <c r="J610" s="20"/>
      <c r="K610" s="20"/>
      <c r="L610" s="20"/>
      <c r="M610" s="181"/>
      <c r="N610" s="181"/>
      <c r="O610" s="20"/>
      <c r="P610" s="181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  <c r="AH610" s="20"/>
      <c r="AI610" s="20"/>
      <c r="AJ610" s="20"/>
      <c r="AK610" s="20"/>
      <c r="AL610" s="20"/>
      <c r="AM610" s="20"/>
      <c r="AN610" s="20"/>
      <c r="AO610" s="20"/>
      <c r="AP610" s="20"/>
    </row>
    <row r="611" spans="1:42" ht="15.75" customHeight="1">
      <c r="A611" s="20"/>
      <c r="B611" s="20"/>
      <c r="C611" s="20"/>
      <c r="D611" s="181"/>
      <c r="E611" s="20"/>
      <c r="F611" s="20"/>
      <c r="G611" s="20"/>
      <c r="H611" s="20"/>
      <c r="I611" s="20"/>
      <c r="J611" s="20"/>
      <c r="K611" s="20"/>
      <c r="L611" s="20"/>
      <c r="M611" s="181"/>
      <c r="N611" s="181"/>
      <c r="O611" s="20"/>
      <c r="P611" s="181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  <c r="AH611" s="20"/>
      <c r="AI611" s="20"/>
      <c r="AJ611" s="20"/>
      <c r="AK611" s="20"/>
      <c r="AL611" s="20"/>
      <c r="AM611" s="20"/>
      <c r="AN611" s="20"/>
      <c r="AO611" s="20"/>
      <c r="AP611" s="20"/>
    </row>
    <row r="612" spans="1:42" ht="15.75" customHeight="1">
      <c r="A612" s="20"/>
      <c r="B612" s="20"/>
      <c r="C612" s="20"/>
      <c r="D612" s="181"/>
      <c r="E612" s="20"/>
      <c r="F612" s="20"/>
      <c r="G612" s="20"/>
      <c r="H612" s="20"/>
      <c r="I612" s="20"/>
      <c r="J612" s="20"/>
      <c r="K612" s="20"/>
      <c r="L612" s="20"/>
      <c r="M612" s="181"/>
      <c r="N612" s="181"/>
      <c r="O612" s="20"/>
      <c r="P612" s="181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20"/>
      <c r="AJ612" s="20"/>
      <c r="AK612" s="20"/>
      <c r="AL612" s="20"/>
      <c r="AM612" s="20"/>
      <c r="AN612" s="20"/>
      <c r="AO612" s="20"/>
      <c r="AP612" s="20"/>
    </row>
    <row r="613" spans="1:42" ht="15.75" customHeight="1">
      <c r="A613" s="20"/>
      <c r="B613" s="20"/>
      <c r="C613" s="20"/>
      <c r="D613" s="181"/>
      <c r="E613" s="20"/>
      <c r="F613" s="20"/>
      <c r="G613" s="20"/>
      <c r="H613" s="20"/>
      <c r="I613" s="20"/>
      <c r="J613" s="20"/>
      <c r="K613" s="20"/>
      <c r="L613" s="20"/>
      <c r="M613" s="181"/>
      <c r="N613" s="181"/>
      <c r="O613" s="20"/>
      <c r="P613" s="181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20"/>
      <c r="AJ613" s="20"/>
      <c r="AK613" s="20"/>
      <c r="AL613" s="20"/>
      <c r="AM613" s="20"/>
      <c r="AN613" s="20"/>
      <c r="AO613" s="20"/>
      <c r="AP613" s="20"/>
    </row>
    <row r="614" spans="1:42" ht="15.75" customHeight="1">
      <c r="A614" s="20"/>
      <c r="B614" s="20"/>
      <c r="C614" s="20"/>
      <c r="D614" s="181"/>
      <c r="E614" s="20"/>
      <c r="F614" s="20"/>
      <c r="G614" s="20"/>
      <c r="H614" s="20"/>
      <c r="I614" s="20"/>
      <c r="J614" s="20"/>
      <c r="K614" s="20"/>
      <c r="L614" s="20"/>
      <c r="M614" s="181"/>
      <c r="N614" s="181"/>
      <c r="O614" s="20"/>
      <c r="P614" s="181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  <c r="AH614" s="20"/>
      <c r="AI614" s="20"/>
      <c r="AJ614" s="20"/>
      <c r="AK614" s="20"/>
      <c r="AL614" s="20"/>
      <c r="AM614" s="20"/>
      <c r="AN614" s="20"/>
      <c r="AO614" s="20"/>
      <c r="AP614" s="20"/>
    </row>
    <row r="615" spans="1:42" ht="15.75" customHeight="1">
      <c r="A615" s="20"/>
      <c r="B615" s="20"/>
      <c r="C615" s="20"/>
      <c r="D615" s="181"/>
      <c r="E615" s="20"/>
      <c r="F615" s="20"/>
      <c r="G615" s="20"/>
      <c r="H615" s="20"/>
      <c r="I615" s="20"/>
      <c r="J615" s="20"/>
      <c r="K615" s="20"/>
      <c r="L615" s="20"/>
      <c r="M615" s="181"/>
      <c r="N615" s="181"/>
      <c r="O615" s="20"/>
      <c r="P615" s="181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  <c r="AO615" s="20"/>
      <c r="AP615" s="20"/>
    </row>
    <row r="616" spans="1:42" ht="15.75" customHeight="1">
      <c r="A616" s="20"/>
      <c r="B616" s="20"/>
      <c r="C616" s="20"/>
      <c r="D616" s="181"/>
      <c r="E616" s="20"/>
      <c r="F616" s="20"/>
      <c r="G616" s="20"/>
      <c r="H616" s="20"/>
      <c r="I616" s="20"/>
      <c r="J616" s="20"/>
      <c r="K616" s="20"/>
      <c r="L616" s="20"/>
      <c r="M616" s="181"/>
      <c r="N616" s="181"/>
      <c r="O616" s="20"/>
      <c r="P616" s="181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  <c r="AO616" s="20"/>
      <c r="AP616" s="20"/>
    </row>
    <row r="617" spans="1:42" ht="15.75" customHeight="1">
      <c r="A617" s="20"/>
      <c r="B617" s="20"/>
      <c r="C617" s="20"/>
      <c r="D617" s="181"/>
      <c r="E617" s="20"/>
      <c r="F617" s="20"/>
      <c r="G617" s="20"/>
      <c r="H617" s="20"/>
      <c r="I617" s="20"/>
      <c r="J617" s="20"/>
      <c r="K617" s="20"/>
      <c r="L617" s="20"/>
      <c r="M617" s="181"/>
      <c r="N617" s="181"/>
      <c r="O617" s="20"/>
      <c r="P617" s="181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  <c r="AO617" s="20"/>
      <c r="AP617" s="20"/>
    </row>
    <row r="618" spans="1:42" ht="15.75" customHeight="1">
      <c r="A618" s="20"/>
      <c r="B618" s="20"/>
      <c r="C618" s="20"/>
      <c r="D618" s="181"/>
      <c r="E618" s="20"/>
      <c r="F618" s="20"/>
      <c r="G618" s="20"/>
      <c r="H618" s="20"/>
      <c r="I618" s="20"/>
      <c r="J618" s="20"/>
      <c r="K618" s="20"/>
      <c r="L618" s="20"/>
      <c r="M618" s="181"/>
      <c r="N618" s="181"/>
      <c r="O618" s="20"/>
      <c r="P618" s="181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  <c r="AO618" s="20"/>
      <c r="AP618" s="20"/>
    </row>
    <row r="619" spans="1:42" ht="15.75" customHeight="1">
      <c r="A619" s="20"/>
      <c r="B619" s="20"/>
      <c r="C619" s="20"/>
      <c r="D619" s="181"/>
      <c r="E619" s="20"/>
      <c r="F619" s="20"/>
      <c r="G619" s="20"/>
      <c r="H619" s="20"/>
      <c r="I619" s="20"/>
      <c r="J619" s="20"/>
      <c r="K619" s="20"/>
      <c r="L619" s="20"/>
      <c r="M619" s="181"/>
      <c r="N619" s="181"/>
      <c r="O619" s="20"/>
      <c r="P619" s="181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  <c r="AO619" s="20"/>
      <c r="AP619" s="20"/>
    </row>
    <row r="620" spans="1:42" ht="15.75" customHeight="1">
      <c r="A620" s="20"/>
      <c r="B620" s="20"/>
      <c r="C620" s="20"/>
      <c r="D620" s="181"/>
      <c r="E620" s="20"/>
      <c r="F620" s="20"/>
      <c r="G620" s="20"/>
      <c r="H620" s="20"/>
      <c r="I620" s="20"/>
      <c r="J620" s="20"/>
      <c r="K620" s="20"/>
      <c r="L620" s="20"/>
      <c r="M620" s="181"/>
      <c r="N620" s="181"/>
      <c r="O620" s="20"/>
      <c r="P620" s="181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  <c r="AO620" s="20"/>
      <c r="AP620" s="20"/>
    </row>
    <row r="621" spans="1:42" ht="15.75" customHeight="1">
      <c r="A621" s="20"/>
      <c r="B621" s="20"/>
      <c r="C621" s="20"/>
      <c r="D621" s="181"/>
      <c r="E621" s="20"/>
      <c r="F621" s="20"/>
      <c r="G621" s="20"/>
      <c r="H621" s="20"/>
      <c r="I621" s="20"/>
      <c r="J621" s="20"/>
      <c r="K621" s="20"/>
      <c r="L621" s="20"/>
      <c r="M621" s="181"/>
      <c r="N621" s="181"/>
      <c r="O621" s="20"/>
      <c r="P621" s="181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0"/>
      <c r="AJ621" s="20"/>
      <c r="AK621" s="20"/>
      <c r="AL621" s="20"/>
      <c r="AM621" s="20"/>
      <c r="AN621" s="20"/>
      <c r="AO621" s="20"/>
      <c r="AP621" s="20"/>
    </row>
    <row r="622" spans="1:42" ht="15.75" customHeight="1">
      <c r="A622" s="20"/>
      <c r="B622" s="20"/>
      <c r="C622" s="20"/>
      <c r="D622" s="181"/>
      <c r="E622" s="20"/>
      <c r="F622" s="20"/>
      <c r="G622" s="20"/>
      <c r="H622" s="20"/>
      <c r="I622" s="20"/>
      <c r="J622" s="20"/>
      <c r="K622" s="20"/>
      <c r="L622" s="20"/>
      <c r="M622" s="181"/>
      <c r="N622" s="181"/>
      <c r="O622" s="20"/>
      <c r="P622" s="181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20"/>
      <c r="AI622" s="20"/>
      <c r="AJ622" s="20"/>
      <c r="AK622" s="20"/>
      <c r="AL622" s="20"/>
      <c r="AM622" s="20"/>
      <c r="AN622" s="20"/>
      <c r="AO622" s="20"/>
      <c r="AP622" s="20"/>
    </row>
    <row r="623" spans="1:42" ht="15.75" customHeight="1">
      <c r="A623" s="20"/>
      <c r="B623" s="20"/>
      <c r="C623" s="20"/>
      <c r="D623" s="181"/>
      <c r="E623" s="20"/>
      <c r="F623" s="20"/>
      <c r="G623" s="20"/>
      <c r="H623" s="20"/>
      <c r="I623" s="20"/>
      <c r="J623" s="20"/>
      <c r="K623" s="20"/>
      <c r="L623" s="20"/>
      <c r="M623" s="181"/>
      <c r="N623" s="181"/>
      <c r="O623" s="20"/>
      <c r="P623" s="181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20"/>
      <c r="AI623" s="20"/>
      <c r="AJ623" s="20"/>
      <c r="AK623" s="20"/>
      <c r="AL623" s="20"/>
      <c r="AM623" s="20"/>
      <c r="AN623" s="20"/>
      <c r="AO623" s="20"/>
      <c r="AP623" s="20"/>
    </row>
    <row r="624" spans="1:42" ht="15.75" customHeight="1">
      <c r="A624" s="20"/>
      <c r="B624" s="20"/>
      <c r="C624" s="20"/>
      <c r="D624" s="181"/>
      <c r="E624" s="20"/>
      <c r="F624" s="20"/>
      <c r="G624" s="20"/>
      <c r="H624" s="20"/>
      <c r="I624" s="20"/>
      <c r="J624" s="20"/>
      <c r="K624" s="20"/>
      <c r="L624" s="20"/>
      <c r="M624" s="181"/>
      <c r="N624" s="181"/>
      <c r="O624" s="20"/>
      <c r="P624" s="181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20"/>
      <c r="AI624" s="20"/>
      <c r="AJ624" s="20"/>
      <c r="AK624" s="20"/>
      <c r="AL624" s="20"/>
      <c r="AM624" s="20"/>
      <c r="AN624" s="20"/>
      <c r="AO624" s="20"/>
      <c r="AP624" s="20"/>
    </row>
    <row r="625" spans="1:42" ht="15.75" customHeight="1">
      <c r="A625" s="20"/>
      <c r="B625" s="20"/>
      <c r="C625" s="20"/>
      <c r="D625" s="181"/>
      <c r="E625" s="20"/>
      <c r="F625" s="20"/>
      <c r="G625" s="20"/>
      <c r="H625" s="20"/>
      <c r="I625" s="20"/>
      <c r="J625" s="20"/>
      <c r="K625" s="20"/>
      <c r="L625" s="20"/>
      <c r="M625" s="181"/>
      <c r="N625" s="181"/>
      <c r="O625" s="20"/>
      <c r="P625" s="181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20"/>
      <c r="AI625" s="20"/>
      <c r="AJ625" s="20"/>
      <c r="AK625" s="20"/>
      <c r="AL625" s="20"/>
      <c r="AM625" s="20"/>
      <c r="AN625" s="20"/>
      <c r="AO625" s="20"/>
      <c r="AP625" s="20"/>
    </row>
    <row r="626" spans="1:42" ht="15.75" customHeight="1">
      <c r="A626" s="20"/>
      <c r="B626" s="20"/>
      <c r="C626" s="20"/>
      <c r="D626" s="181"/>
      <c r="E626" s="20"/>
      <c r="F626" s="20"/>
      <c r="G626" s="20"/>
      <c r="H626" s="20"/>
      <c r="I626" s="20"/>
      <c r="J626" s="20"/>
      <c r="K626" s="20"/>
      <c r="L626" s="20"/>
      <c r="M626" s="181"/>
      <c r="N626" s="181"/>
      <c r="O626" s="20"/>
      <c r="P626" s="181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20"/>
      <c r="AI626" s="20"/>
      <c r="AJ626" s="20"/>
      <c r="AK626" s="20"/>
      <c r="AL626" s="20"/>
      <c r="AM626" s="20"/>
      <c r="AN626" s="20"/>
      <c r="AO626" s="20"/>
      <c r="AP626" s="20"/>
    </row>
    <row r="627" spans="1:42" ht="15.75" customHeight="1">
      <c r="A627" s="20"/>
      <c r="B627" s="20"/>
      <c r="C627" s="20"/>
      <c r="D627" s="181"/>
      <c r="E627" s="20"/>
      <c r="F627" s="20"/>
      <c r="G627" s="20"/>
      <c r="H627" s="20"/>
      <c r="I627" s="20"/>
      <c r="J627" s="20"/>
      <c r="K627" s="20"/>
      <c r="L627" s="20"/>
      <c r="M627" s="181"/>
      <c r="N627" s="181"/>
      <c r="O627" s="20"/>
      <c r="P627" s="181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20"/>
      <c r="AI627" s="20"/>
      <c r="AJ627" s="20"/>
      <c r="AK627" s="20"/>
      <c r="AL627" s="20"/>
      <c r="AM627" s="20"/>
      <c r="AN627" s="20"/>
      <c r="AO627" s="20"/>
      <c r="AP627" s="20"/>
    </row>
    <row r="628" spans="1:42" ht="15.75" customHeight="1">
      <c r="A628" s="20"/>
      <c r="B628" s="20"/>
      <c r="C628" s="20"/>
      <c r="D628" s="181"/>
      <c r="E628" s="20"/>
      <c r="F628" s="20"/>
      <c r="G628" s="20"/>
      <c r="H628" s="20"/>
      <c r="I628" s="20"/>
      <c r="J628" s="20"/>
      <c r="K628" s="20"/>
      <c r="L628" s="20"/>
      <c r="M628" s="181"/>
      <c r="N628" s="181"/>
      <c r="O628" s="20"/>
      <c r="P628" s="181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20"/>
      <c r="AI628" s="20"/>
      <c r="AJ628" s="20"/>
      <c r="AK628" s="20"/>
      <c r="AL628" s="20"/>
      <c r="AM628" s="20"/>
      <c r="AN628" s="20"/>
      <c r="AO628" s="20"/>
      <c r="AP628" s="20"/>
    </row>
    <row r="629" spans="1:42" ht="15.75" customHeight="1">
      <c r="A629" s="20"/>
      <c r="B629" s="20"/>
      <c r="C629" s="20"/>
      <c r="D629" s="181"/>
      <c r="E629" s="20"/>
      <c r="F629" s="20"/>
      <c r="G629" s="20"/>
      <c r="H629" s="20"/>
      <c r="I629" s="20"/>
      <c r="J629" s="20"/>
      <c r="K629" s="20"/>
      <c r="L629" s="20"/>
      <c r="M629" s="181"/>
      <c r="N629" s="181"/>
      <c r="O629" s="20"/>
      <c r="P629" s="181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20"/>
      <c r="AI629" s="20"/>
      <c r="AJ629" s="20"/>
      <c r="AK629" s="20"/>
      <c r="AL629" s="20"/>
      <c r="AM629" s="20"/>
      <c r="AN629" s="20"/>
      <c r="AO629" s="20"/>
      <c r="AP629" s="20"/>
    </row>
    <row r="630" spans="1:42" ht="15.75" customHeight="1">
      <c r="A630" s="20"/>
      <c r="B630" s="20"/>
      <c r="C630" s="20"/>
      <c r="D630" s="181"/>
      <c r="E630" s="20"/>
      <c r="F630" s="20"/>
      <c r="G630" s="20"/>
      <c r="H630" s="20"/>
      <c r="I630" s="20"/>
      <c r="J630" s="20"/>
      <c r="K630" s="20"/>
      <c r="L630" s="20"/>
      <c r="M630" s="181"/>
      <c r="N630" s="181"/>
      <c r="O630" s="20"/>
      <c r="P630" s="181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  <c r="AH630" s="20"/>
      <c r="AI630" s="20"/>
      <c r="AJ630" s="20"/>
      <c r="AK630" s="20"/>
      <c r="AL630" s="20"/>
      <c r="AM630" s="20"/>
      <c r="AN630" s="20"/>
      <c r="AO630" s="20"/>
      <c r="AP630" s="20"/>
    </row>
    <row r="631" spans="1:42" ht="15.75" customHeight="1">
      <c r="A631" s="20"/>
      <c r="B631" s="20"/>
      <c r="C631" s="20"/>
      <c r="D631" s="181"/>
      <c r="E631" s="20"/>
      <c r="F631" s="20"/>
      <c r="G631" s="20"/>
      <c r="H631" s="20"/>
      <c r="I631" s="20"/>
      <c r="J631" s="20"/>
      <c r="K631" s="20"/>
      <c r="L631" s="20"/>
      <c r="M631" s="181"/>
      <c r="N631" s="181"/>
      <c r="O631" s="20"/>
      <c r="P631" s="181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  <c r="AH631" s="20"/>
      <c r="AI631" s="20"/>
      <c r="AJ631" s="20"/>
      <c r="AK631" s="20"/>
      <c r="AL631" s="20"/>
      <c r="AM631" s="20"/>
      <c r="AN631" s="20"/>
      <c r="AO631" s="20"/>
      <c r="AP631" s="20"/>
    </row>
    <row r="632" spans="1:42" ht="15.75" customHeight="1">
      <c r="A632" s="20"/>
      <c r="B632" s="20"/>
      <c r="C632" s="20"/>
      <c r="D632" s="181"/>
      <c r="E632" s="20"/>
      <c r="F632" s="20"/>
      <c r="G632" s="20"/>
      <c r="H632" s="20"/>
      <c r="I632" s="20"/>
      <c r="J632" s="20"/>
      <c r="K632" s="20"/>
      <c r="L632" s="20"/>
      <c r="M632" s="181"/>
      <c r="N632" s="181"/>
      <c r="O632" s="20"/>
      <c r="P632" s="181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0"/>
      <c r="AH632" s="20"/>
      <c r="AI632" s="20"/>
      <c r="AJ632" s="20"/>
      <c r="AK632" s="20"/>
      <c r="AL632" s="20"/>
      <c r="AM632" s="20"/>
      <c r="AN632" s="20"/>
      <c r="AO632" s="20"/>
      <c r="AP632" s="20"/>
    </row>
    <row r="633" spans="1:42" ht="15.75" customHeight="1">
      <c r="A633" s="20"/>
      <c r="B633" s="20"/>
      <c r="C633" s="20"/>
      <c r="D633" s="181"/>
      <c r="E633" s="20"/>
      <c r="F633" s="20"/>
      <c r="G633" s="20"/>
      <c r="H633" s="20"/>
      <c r="I633" s="20"/>
      <c r="J633" s="20"/>
      <c r="K633" s="20"/>
      <c r="L633" s="20"/>
      <c r="M633" s="181"/>
      <c r="N633" s="181"/>
      <c r="O633" s="20"/>
      <c r="P633" s="181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0"/>
      <c r="AJ633" s="20"/>
      <c r="AK633" s="20"/>
      <c r="AL633" s="20"/>
      <c r="AM633" s="20"/>
      <c r="AN633" s="20"/>
      <c r="AO633" s="20"/>
      <c r="AP633" s="20"/>
    </row>
    <row r="634" spans="1:42" ht="15.75" customHeight="1">
      <c r="A634" s="20"/>
      <c r="B634" s="20"/>
      <c r="C634" s="20"/>
      <c r="D634" s="181"/>
      <c r="E634" s="20"/>
      <c r="F634" s="20"/>
      <c r="G634" s="20"/>
      <c r="H634" s="20"/>
      <c r="I634" s="20"/>
      <c r="J634" s="20"/>
      <c r="K634" s="20"/>
      <c r="L634" s="20"/>
      <c r="M634" s="181"/>
      <c r="N634" s="181"/>
      <c r="O634" s="20"/>
      <c r="P634" s="181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0"/>
      <c r="AJ634" s="20"/>
      <c r="AK634" s="20"/>
      <c r="AL634" s="20"/>
      <c r="AM634" s="20"/>
      <c r="AN634" s="20"/>
      <c r="AO634" s="20"/>
      <c r="AP634" s="20"/>
    </row>
    <row r="635" spans="1:42" ht="15.75" customHeight="1">
      <c r="A635" s="20"/>
      <c r="B635" s="20"/>
      <c r="C635" s="20"/>
      <c r="D635" s="181"/>
      <c r="E635" s="20"/>
      <c r="F635" s="20"/>
      <c r="G635" s="20"/>
      <c r="H635" s="20"/>
      <c r="I635" s="20"/>
      <c r="J635" s="20"/>
      <c r="K635" s="20"/>
      <c r="L635" s="20"/>
      <c r="M635" s="181"/>
      <c r="N635" s="181"/>
      <c r="O635" s="20"/>
      <c r="P635" s="181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  <c r="AH635" s="20"/>
      <c r="AI635" s="20"/>
      <c r="AJ635" s="20"/>
      <c r="AK635" s="20"/>
      <c r="AL635" s="20"/>
      <c r="AM635" s="20"/>
      <c r="AN635" s="20"/>
      <c r="AO635" s="20"/>
      <c r="AP635" s="20"/>
    </row>
    <row r="636" spans="1:42" ht="15.75" customHeight="1">
      <c r="A636" s="20"/>
      <c r="B636" s="20"/>
      <c r="C636" s="20"/>
      <c r="D636" s="181"/>
      <c r="E636" s="20"/>
      <c r="F636" s="20"/>
      <c r="G636" s="20"/>
      <c r="H636" s="20"/>
      <c r="I636" s="20"/>
      <c r="J636" s="20"/>
      <c r="K636" s="20"/>
      <c r="L636" s="20"/>
      <c r="M636" s="181"/>
      <c r="N636" s="181"/>
      <c r="O636" s="20"/>
      <c r="P636" s="181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  <c r="AH636" s="20"/>
      <c r="AI636" s="20"/>
      <c r="AJ636" s="20"/>
      <c r="AK636" s="20"/>
      <c r="AL636" s="20"/>
      <c r="AM636" s="20"/>
      <c r="AN636" s="20"/>
      <c r="AO636" s="20"/>
      <c r="AP636" s="20"/>
    </row>
    <row r="637" spans="1:42" ht="15.75" customHeight="1">
      <c r="A637" s="20"/>
      <c r="B637" s="20"/>
      <c r="C637" s="20"/>
      <c r="D637" s="181"/>
      <c r="E637" s="20"/>
      <c r="F637" s="20"/>
      <c r="G637" s="20"/>
      <c r="H637" s="20"/>
      <c r="I637" s="20"/>
      <c r="J637" s="20"/>
      <c r="K637" s="20"/>
      <c r="L637" s="20"/>
      <c r="M637" s="181"/>
      <c r="N637" s="181"/>
      <c r="O637" s="20"/>
      <c r="P637" s="181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  <c r="AH637" s="20"/>
      <c r="AI637" s="20"/>
      <c r="AJ637" s="20"/>
      <c r="AK637" s="20"/>
      <c r="AL637" s="20"/>
      <c r="AM637" s="20"/>
      <c r="AN637" s="20"/>
      <c r="AO637" s="20"/>
      <c r="AP637" s="20"/>
    </row>
    <row r="638" spans="1:42" ht="15.75" customHeight="1">
      <c r="A638" s="20"/>
      <c r="B638" s="20"/>
      <c r="C638" s="20"/>
      <c r="D638" s="181"/>
      <c r="E638" s="20"/>
      <c r="F638" s="20"/>
      <c r="G638" s="20"/>
      <c r="H638" s="20"/>
      <c r="I638" s="20"/>
      <c r="J638" s="20"/>
      <c r="K638" s="20"/>
      <c r="L638" s="20"/>
      <c r="M638" s="181"/>
      <c r="N638" s="181"/>
      <c r="O638" s="20"/>
      <c r="P638" s="181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  <c r="AH638" s="20"/>
      <c r="AI638" s="20"/>
      <c r="AJ638" s="20"/>
      <c r="AK638" s="20"/>
      <c r="AL638" s="20"/>
      <c r="AM638" s="20"/>
      <c r="AN638" s="20"/>
      <c r="AO638" s="20"/>
      <c r="AP638" s="20"/>
    </row>
    <row r="639" spans="1:42" ht="15.75" customHeight="1">
      <c r="A639" s="20"/>
      <c r="B639" s="20"/>
      <c r="C639" s="20"/>
      <c r="D639" s="181"/>
      <c r="E639" s="20"/>
      <c r="F639" s="20"/>
      <c r="G639" s="20"/>
      <c r="H639" s="20"/>
      <c r="I639" s="20"/>
      <c r="J639" s="20"/>
      <c r="K639" s="20"/>
      <c r="L639" s="20"/>
      <c r="M639" s="181"/>
      <c r="N639" s="181"/>
      <c r="O639" s="20"/>
      <c r="P639" s="181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  <c r="AH639" s="20"/>
      <c r="AI639" s="20"/>
      <c r="AJ639" s="20"/>
      <c r="AK639" s="20"/>
      <c r="AL639" s="20"/>
      <c r="AM639" s="20"/>
      <c r="AN639" s="20"/>
      <c r="AO639" s="20"/>
      <c r="AP639" s="20"/>
    </row>
    <row r="640" spans="1:42" ht="15.75" customHeight="1">
      <c r="A640" s="20"/>
      <c r="B640" s="20"/>
      <c r="C640" s="20"/>
      <c r="D640" s="181"/>
      <c r="E640" s="20"/>
      <c r="F640" s="20"/>
      <c r="G640" s="20"/>
      <c r="H640" s="20"/>
      <c r="I640" s="20"/>
      <c r="J640" s="20"/>
      <c r="K640" s="20"/>
      <c r="L640" s="20"/>
      <c r="M640" s="181"/>
      <c r="N640" s="181"/>
      <c r="O640" s="20"/>
      <c r="P640" s="181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  <c r="AH640" s="20"/>
      <c r="AI640" s="20"/>
      <c r="AJ640" s="20"/>
      <c r="AK640" s="20"/>
      <c r="AL640" s="20"/>
      <c r="AM640" s="20"/>
      <c r="AN640" s="20"/>
      <c r="AO640" s="20"/>
      <c r="AP640" s="20"/>
    </row>
    <row r="641" spans="1:42" ht="15.75" customHeight="1">
      <c r="A641" s="20"/>
      <c r="B641" s="20"/>
      <c r="C641" s="20"/>
      <c r="D641" s="181"/>
      <c r="E641" s="20"/>
      <c r="F641" s="20"/>
      <c r="G641" s="20"/>
      <c r="H641" s="20"/>
      <c r="I641" s="20"/>
      <c r="J641" s="20"/>
      <c r="K641" s="20"/>
      <c r="L641" s="20"/>
      <c r="M641" s="181"/>
      <c r="N641" s="181"/>
      <c r="O641" s="20"/>
      <c r="P641" s="181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  <c r="AH641" s="20"/>
      <c r="AI641" s="20"/>
      <c r="AJ641" s="20"/>
      <c r="AK641" s="20"/>
      <c r="AL641" s="20"/>
      <c r="AM641" s="20"/>
      <c r="AN641" s="20"/>
      <c r="AO641" s="20"/>
      <c r="AP641" s="20"/>
    </row>
    <row r="642" spans="1:42" ht="15.75" customHeight="1">
      <c r="A642" s="20"/>
      <c r="B642" s="20"/>
      <c r="C642" s="20"/>
      <c r="D642" s="181"/>
      <c r="E642" s="20"/>
      <c r="F642" s="20"/>
      <c r="G642" s="20"/>
      <c r="H642" s="20"/>
      <c r="I642" s="20"/>
      <c r="J642" s="20"/>
      <c r="K642" s="20"/>
      <c r="L642" s="20"/>
      <c r="M642" s="181"/>
      <c r="N642" s="181"/>
      <c r="O642" s="20"/>
      <c r="P642" s="181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  <c r="AH642" s="20"/>
      <c r="AI642" s="20"/>
      <c r="AJ642" s="20"/>
      <c r="AK642" s="20"/>
      <c r="AL642" s="20"/>
      <c r="AM642" s="20"/>
      <c r="AN642" s="20"/>
      <c r="AO642" s="20"/>
      <c r="AP642" s="20"/>
    </row>
    <row r="643" spans="1:42" ht="15.75" customHeight="1">
      <c r="A643" s="20"/>
      <c r="B643" s="20"/>
      <c r="C643" s="20"/>
      <c r="D643" s="181"/>
      <c r="E643" s="20"/>
      <c r="F643" s="20"/>
      <c r="G643" s="20"/>
      <c r="H643" s="20"/>
      <c r="I643" s="20"/>
      <c r="J643" s="20"/>
      <c r="K643" s="20"/>
      <c r="L643" s="20"/>
      <c r="M643" s="181"/>
      <c r="N643" s="181"/>
      <c r="O643" s="20"/>
      <c r="P643" s="181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  <c r="AH643" s="20"/>
      <c r="AI643" s="20"/>
      <c r="AJ643" s="20"/>
      <c r="AK643" s="20"/>
      <c r="AL643" s="20"/>
      <c r="AM643" s="20"/>
      <c r="AN643" s="20"/>
      <c r="AO643" s="20"/>
      <c r="AP643" s="20"/>
    </row>
    <row r="644" spans="1:42" ht="15.75" customHeight="1">
      <c r="A644" s="20"/>
      <c r="B644" s="20"/>
      <c r="C644" s="20"/>
      <c r="D644" s="181"/>
      <c r="E644" s="20"/>
      <c r="F644" s="20"/>
      <c r="G644" s="20"/>
      <c r="H644" s="20"/>
      <c r="I644" s="20"/>
      <c r="J644" s="20"/>
      <c r="K644" s="20"/>
      <c r="L644" s="20"/>
      <c r="M644" s="181"/>
      <c r="N644" s="181"/>
      <c r="O644" s="20"/>
      <c r="P644" s="181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L644" s="20"/>
      <c r="AM644" s="20"/>
      <c r="AN644" s="20"/>
      <c r="AO644" s="20"/>
      <c r="AP644" s="20"/>
    </row>
    <row r="645" spans="1:42" ht="15.75" customHeight="1">
      <c r="A645" s="20"/>
      <c r="B645" s="20"/>
      <c r="C645" s="20"/>
      <c r="D645" s="181"/>
      <c r="E645" s="20"/>
      <c r="F645" s="20"/>
      <c r="G645" s="20"/>
      <c r="H645" s="20"/>
      <c r="I645" s="20"/>
      <c r="J645" s="20"/>
      <c r="K645" s="20"/>
      <c r="L645" s="20"/>
      <c r="M645" s="181"/>
      <c r="N645" s="181"/>
      <c r="O645" s="20"/>
      <c r="P645" s="181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L645" s="20"/>
      <c r="AM645" s="20"/>
      <c r="AN645" s="20"/>
      <c r="AO645" s="20"/>
      <c r="AP645" s="20"/>
    </row>
    <row r="646" spans="1:42" ht="15.75" customHeight="1">
      <c r="A646" s="20"/>
      <c r="B646" s="20"/>
      <c r="C646" s="20"/>
      <c r="D646" s="181"/>
      <c r="E646" s="20"/>
      <c r="F646" s="20"/>
      <c r="G646" s="20"/>
      <c r="H646" s="20"/>
      <c r="I646" s="20"/>
      <c r="J646" s="20"/>
      <c r="K646" s="20"/>
      <c r="L646" s="20"/>
      <c r="M646" s="181"/>
      <c r="N646" s="181"/>
      <c r="O646" s="20"/>
      <c r="P646" s="181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0"/>
      <c r="AJ646" s="20"/>
      <c r="AK646" s="20"/>
      <c r="AL646" s="20"/>
      <c r="AM646" s="20"/>
      <c r="AN646" s="20"/>
      <c r="AO646" s="20"/>
      <c r="AP646" s="20"/>
    </row>
    <row r="647" spans="1:42" ht="15.75" customHeight="1">
      <c r="A647" s="20"/>
      <c r="B647" s="20"/>
      <c r="C647" s="20"/>
      <c r="D647" s="181"/>
      <c r="E647" s="20"/>
      <c r="F647" s="20"/>
      <c r="G647" s="20"/>
      <c r="H647" s="20"/>
      <c r="I647" s="20"/>
      <c r="J647" s="20"/>
      <c r="K647" s="20"/>
      <c r="L647" s="20"/>
      <c r="M647" s="181"/>
      <c r="N647" s="181"/>
      <c r="O647" s="20"/>
      <c r="P647" s="181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0"/>
      <c r="AJ647" s="20"/>
      <c r="AK647" s="20"/>
      <c r="AL647" s="20"/>
      <c r="AM647" s="20"/>
      <c r="AN647" s="20"/>
      <c r="AO647" s="20"/>
      <c r="AP647" s="20"/>
    </row>
    <row r="648" spans="1:42" ht="15.75" customHeight="1">
      <c r="A648" s="20"/>
      <c r="B648" s="20"/>
      <c r="C648" s="20"/>
      <c r="D648" s="181"/>
      <c r="E648" s="20"/>
      <c r="F648" s="20"/>
      <c r="G648" s="20"/>
      <c r="H648" s="20"/>
      <c r="I648" s="20"/>
      <c r="J648" s="20"/>
      <c r="K648" s="20"/>
      <c r="L648" s="20"/>
      <c r="M648" s="181"/>
      <c r="N648" s="181"/>
      <c r="O648" s="20"/>
      <c r="P648" s="181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0"/>
      <c r="AJ648" s="20"/>
      <c r="AK648" s="20"/>
      <c r="AL648" s="20"/>
      <c r="AM648" s="20"/>
      <c r="AN648" s="20"/>
      <c r="AO648" s="20"/>
      <c r="AP648" s="20"/>
    </row>
    <row r="649" spans="1:42" ht="15.75" customHeight="1">
      <c r="A649" s="20"/>
      <c r="B649" s="20"/>
      <c r="C649" s="20"/>
      <c r="D649" s="181"/>
      <c r="E649" s="20"/>
      <c r="F649" s="20"/>
      <c r="G649" s="20"/>
      <c r="H649" s="20"/>
      <c r="I649" s="20"/>
      <c r="J649" s="20"/>
      <c r="K649" s="20"/>
      <c r="L649" s="20"/>
      <c r="M649" s="181"/>
      <c r="N649" s="181"/>
      <c r="O649" s="20"/>
      <c r="P649" s="181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0"/>
      <c r="AJ649" s="20"/>
      <c r="AK649" s="20"/>
      <c r="AL649" s="20"/>
      <c r="AM649" s="20"/>
      <c r="AN649" s="20"/>
      <c r="AO649" s="20"/>
      <c r="AP649" s="20"/>
    </row>
    <row r="650" spans="1:42" ht="15.75" customHeight="1">
      <c r="A650" s="20"/>
      <c r="B650" s="20"/>
      <c r="C650" s="20"/>
      <c r="D650" s="181"/>
      <c r="E650" s="20"/>
      <c r="F650" s="20"/>
      <c r="G650" s="20"/>
      <c r="H650" s="20"/>
      <c r="I650" s="20"/>
      <c r="J650" s="20"/>
      <c r="K650" s="20"/>
      <c r="L650" s="20"/>
      <c r="M650" s="181"/>
      <c r="N650" s="181"/>
      <c r="O650" s="20"/>
      <c r="P650" s="181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0"/>
      <c r="AJ650" s="20"/>
      <c r="AK650" s="20"/>
      <c r="AL650" s="20"/>
      <c r="AM650" s="20"/>
      <c r="AN650" s="20"/>
      <c r="AO650" s="20"/>
      <c r="AP650" s="20"/>
    </row>
    <row r="651" spans="1:42" ht="15.75" customHeight="1">
      <c r="A651" s="20"/>
      <c r="B651" s="20"/>
      <c r="C651" s="20"/>
      <c r="D651" s="181"/>
      <c r="E651" s="20"/>
      <c r="F651" s="20"/>
      <c r="G651" s="20"/>
      <c r="H651" s="20"/>
      <c r="I651" s="20"/>
      <c r="J651" s="20"/>
      <c r="K651" s="20"/>
      <c r="L651" s="20"/>
      <c r="M651" s="181"/>
      <c r="N651" s="181"/>
      <c r="O651" s="20"/>
      <c r="P651" s="181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20"/>
      <c r="AI651" s="20"/>
      <c r="AJ651" s="20"/>
      <c r="AK651" s="20"/>
      <c r="AL651" s="20"/>
      <c r="AM651" s="20"/>
      <c r="AN651" s="20"/>
      <c r="AO651" s="20"/>
      <c r="AP651" s="20"/>
    </row>
    <row r="652" spans="1:42" ht="15.75" customHeight="1">
      <c r="A652" s="20"/>
      <c r="B652" s="20"/>
      <c r="C652" s="20"/>
      <c r="D652" s="181"/>
      <c r="E652" s="20"/>
      <c r="F652" s="20"/>
      <c r="G652" s="20"/>
      <c r="H652" s="20"/>
      <c r="I652" s="20"/>
      <c r="J652" s="20"/>
      <c r="K652" s="20"/>
      <c r="L652" s="20"/>
      <c r="M652" s="181"/>
      <c r="N652" s="181"/>
      <c r="O652" s="20"/>
      <c r="P652" s="181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  <c r="AH652" s="20"/>
      <c r="AI652" s="20"/>
      <c r="AJ652" s="20"/>
      <c r="AK652" s="20"/>
      <c r="AL652" s="20"/>
      <c r="AM652" s="20"/>
      <c r="AN652" s="20"/>
      <c r="AO652" s="20"/>
      <c r="AP652" s="20"/>
    </row>
    <row r="653" spans="1:42" ht="15.75" customHeight="1">
      <c r="A653" s="20"/>
      <c r="B653" s="20"/>
      <c r="C653" s="20"/>
      <c r="D653" s="181"/>
      <c r="E653" s="20"/>
      <c r="F653" s="20"/>
      <c r="G653" s="20"/>
      <c r="H653" s="20"/>
      <c r="I653" s="20"/>
      <c r="J653" s="20"/>
      <c r="K653" s="20"/>
      <c r="L653" s="20"/>
      <c r="M653" s="181"/>
      <c r="N653" s="181"/>
      <c r="O653" s="20"/>
      <c r="P653" s="181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  <c r="AH653" s="20"/>
      <c r="AI653" s="20"/>
      <c r="AJ653" s="20"/>
      <c r="AK653" s="20"/>
      <c r="AL653" s="20"/>
      <c r="AM653" s="20"/>
      <c r="AN653" s="20"/>
      <c r="AO653" s="20"/>
      <c r="AP653" s="20"/>
    </row>
    <row r="654" spans="1:42" ht="15.75" customHeight="1">
      <c r="A654" s="20"/>
      <c r="B654" s="20"/>
      <c r="C654" s="20"/>
      <c r="D654" s="181"/>
      <c r="E654" s="20"/>
      <c r="F654" s="20"/>
      <c r="G654" s="20"/>
      <c r="H654" s="20"/>
      <c r="I654" s="20"/>
      <c r="J654" s="20"/>
      <c r="K654" s="20"/>
      <c r="L654" s="20"/>
      <c r="M654" s="181"/>
      <c r="N654" s="181"/>
      <c r="O654" s="20"/>
      <c r="P654" s="181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20"/>
      <c r="AI654" s="20"/>
      <c r="AJ654" s="20"/>
      <c r="AK654" s="20"/>
      <c r="AL654" s="20"/>
      <c r="AM654" s="20"/>
      <c r="AN654" s="20"/>
      <c r="AO654" s="20"/>
      <c r="AP654" s="20"/>
    </row>
    <row r="655" spans="1:42" ht="15.75" customHeight="1">
      <c r="A655" s="20"/>
      <c r="B655" s="20"/>
      <c r="C655" s="20"/>
      <c r="D655" s="181"/>
      <c r="E655" s="20"/>
      <c r="F655" s="20"/>
      <c r="G655" s="20"/>
      <c r="H655" s="20"/>
      <c r="I655" s="20"/>
      <c r="J655" s="20"/>
      <c r="K655" s="20"/>
      <c r="L655" s="20"/>
      <c r="M655" s="181"/>
      <c r="N655" s="181"/>
      <c r="O655" s="20"/>
      <c r="P655" s="181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20"/>
      <c r="AI655" s="20"/>
      <c r="AJ655" s="20"/>
      <c r="AK655" s="20"/>
      <c r="AL655" s="20"/>
      <c r="AM655" s="20"/>
      <c r="AN655" s="20"/>
      <c r="AO655" s="20"/>
      <c r="AP655" s="20"/>
    </row>
    <row r="656" spans="1:42" ht="15.75" customHeight="1">
      <c r="A656" s="20"/>
      <c r="B656" s="20"/>
      <c r="C656" s="20"/>
      <c r="D656" s="181"/>
      <c r="E656" s="20"/>
      <c r="F656" s="20"/>
      <c r="G656" s="20"/>
      <c r="H656" s="20"/>
      <c r="I656" s="20"/>
      <c r="J656" s="20"/>
      <c r="K656" s="20"/>
      <c r="L656" s="20"/>
      <c r="M656" s="181"/>
      <c r="N656" s="181"/>
      <c r="O656" s="20"/>
      <c r="P656" s="181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20"/>
      <c r="AI656" s="20"/>
      <c r="AJ656" s="20"/>
      <c r="AK656" s="20"/>
      <c r="AL656" s="20"/>
      <c r="AM656" s="20"/>
      <c r="AN656" s="20"/>
      <c r="AO656" s="20"/>
      <c r="AP656" s="20"/>
    </row>
    <row r="657" spans="1:42" ht="15.75" customHeight="1">
      <c r="A657" s="20"/>
      <c r="B657" s="20"/>
      <c r="C657" s="20"/>
      <c r="D657" s="181"/>
      <c r="E657" s="20"/>
      <c r="F657" s="20"/>
      <c r="G657" s="20"/>
      <c r="H657" s="20"/>
      <c r="I657" s="20"/>
      <c r="J657" s="20"/>
      <c r="K657" s="20"/>
      <c r="L657" s="20"/>
      <c r="M657" s="181"/>
      <c r="N657" s="181"/>
      <c r="O657" s="20"/>
      <c r="P657" s="181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20"/>
      <c r="AI657" s="20"/>
      <c r="AJ657" s="20"/>
      <c r="AK657" s="20"/>
      <c r="AL657" s="20"/>
      <c r="AM657" s="20"/>
      <c r="AN657" s="20"/>
      <c r="AO657" s="20"/>
      <c r="AP657" s="20"/>
    </row>
    <row r="658" spans="1:42" ht="15.75" customHeight="1">
      <c r="A658" s="20"/>
      <c r="B658" s="20"/>
      <c r="C658" s="20"/>
      <c r="D658" s="181"/>
      <c r="E658" s="20"/>
      <c r="F658" s="20"/>
      <c r="G658" s="20"/>
      <c r="H658" s="20"/>
      <c r="I658" s="20"/>
      <c r="J658" s="20"/>
      <c r="K658" s="20"/>
      <c r="L658" s="20"/>
      <c r="M658" s="181"/>
      <c r="N658" s="181"/>
      <c r="O658" s="20"/>
      <c r="P658" s="181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20"/>
      <c r="AI658" s="20"/>
      <c r="AJ658" s="20"/>
      <c r="AK658" s="20"/>
      <c r="AL658" s="20"/>
      <c r="AM658" s="20"/>
      <c r="AN658" s="20"/>
      <c r="AO658" s="20"/>
      <c r="AP658" s="20"/>
    </row>
    <row r="659" spans="1:42" ht="15.75" customHeight="1">
      <c r="A659" s="20"/>
      <c r="B659" s="20"/>
      <c r="C659" s="20"/>
      <c r="D659" s="181"/>
      <c r="E659" s="20"/>
      <c r="F659" s="20"/>
      <c r="G659" s="20"/>
      <c r="H659" s="20"/>
      <c r="I659" s="20"/>
      <c r="J659" s="20"/>
      <c r="K659" s="20"/>
      <c r="L659" s="20"/>
      <c r="M659" s="181"/>
      <c r="N659" s="181"/>
      <c r="O659" s="20"/>
      <c r="P659" s="181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20"/>
      <c r="AI659" s="20"/>
      <c r="AJ659" s="20"/>
      <c r="AK659" s="20"/>
      <c r="AL659" s="20"/>
      <c r="AM659" s="20"/>
      <c r="AN659" s="20"/>
      <c r="AO659" s="20"/>
      <c r="AP659" s="20"/>
    </row>
    <row r="660" spans="1:42" ht="15.75" customHeight="1">
      <c r="A660" s="20"/>
      <c r="B660" s="20"/>
      <c r="C660" s="20"/>
      <c r="D660" s="181"/>
      <c r="E660" s="20"/>
      <c r="F660" s="20"/>
      <c r="G660" s="20"/>
      <c r="H660" s="20"/>
      <c r="I660" s="20"/>
      <c r="J660" s="20"/>
      <c r="K660" s="20"/>
      <c r="L660" s="20"/>
      <c r="M660" s="181"/>
      <c r="N660" s="181"/>
      <c r="O660" s="20"/>
      <c r="P660" s="181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20"/>
      <c r="AI660" s="20"/>
      <c r="AJ660" s="20"/>
      <c r="AK660" s="20"/>
      <c r="AL660" s="20"/>
      <c r="AM660" s="20"/>
      <c r="AN660" s="20"/>
      <c r="AO660" s="20"/>
      <c r="AP660" s="20"/>
    </row>
    <row r="661" spans="1:42" ht="15.75" customHeight="1">
      <c r="A661" s="20"/>
      <c r="B661" s="20"/>
      <c r="C661" s="20"/>
      <c r="D661" s="181"/>
      <c r="E661" s="20"/>
      <c r="F661" s="20"/>
      <c r="G661" s="20"/>
      <c r="H661" s="20"/>
      <c r="I661" s="20"/>
      <c r="J661" s="20"/>
      <c r="K661" s="20"/>
      <c r="L661" s="20"/>
      <c r="M661" s="181"/>
      <c r="N661" s="181"/>
      <c r="O661" s="20"/>
      <c r="P661" s="181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20"/>
      <c r="AI661" s="20"/>
      <c r="AJ661" s="20"/>
      <c r="AK661" s="20"/>
      <c r="AL661" s="20"/>
      <c r="AM661" s="20"/>
      <c r="AN661" s="20"/>
      <c r="AO661" s="20"/>
      <c r="AP661" s="20"/>
    </row>
    <row r="662" spans="1:42" ht="15.75" customHeight="1">
      <c r="A662" s="20"/>
      <c r="B662" s="20"/>
      <c r="C662" s="20"/>
      <c r="D662" s="181"/>
      <c r="E662" s="20"/>
      <c r="F662" s="20"/>
      <c r="G662" s="20"/>
      <c r="H662" s="20"/>
      <c r="I662" s="20"/>
      <c r="J662" s="20"/>
      <c r="K662" s="20"/>
      <c r="L662" s="20"/>
      <c r="M662" s="181"/>
      <c r="N662" s="181"/>
      <c r="O662" s="20"/>
      <c r="P662" s="181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0"/>
      <c r="AJ662" s="20"/>
      <c r="AK662" s="20"/>
      <c r="AL662" s="20"/>
      <c r="AM662" s="20"/>
      <c r="AN662" s="20"/>
      <c r="AO662" s="20"/>
      <c r="AP662" s="20"/>
    </row>
    <row r="663" spans="1:42" ht="15.75" customHeight="1">
      <c r="A663" s="20"/>
      <c r="B663" s="20"/>
      <c r="C663" s="20"/>
      <c r="D663" s="181"/>
      <c r="E663" s="20"/>
      <c r="F663" s="20"/>
      <c r="G663" s="20"/>
      <c r="H663" s="20"/>
      <c r="I663" s="20"/>
      <c r="J663" s="20"/>
      <c r="K663" s="20"/>
      <c r="L663" s="20"/>
      <c r="M663" s="181"/>
      <c r="N663" s="181"/>
      <c r="O663" s="20"/>
      <c r="P663" s="181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0"/>
      <c r="AJ663" s="20"/>
      <c r="AK663" s="20"/>
      <c r="AL663" s="20"/>
      <c r="AM663" s="20"/>
      <c r="AN663" s="20"/>
      <c r="AO663" s="20"/>
      <c r="AP663" s="20"/>
    </row>
    <row r="664" spans="1:42" ht="15.75" customHeight="1">
      <c r="A664" s="20"/>
      <c r="B664" s="20"/>
      <c r="C664" s="20"/>
      <c r="D664" s="181"/>
      <c r="E664" s="20"/>
      <c r="F664" s="20"/>
      <c r="G664" s="20"/>
      <c r="H664" s="20"/>
      <c r="I664" s="20"/>
      <c r="J664" s="20"/>
      <c r="K664" s="20"/>
      <c r="L664" s="20"/>
      <c r="M664" s="181"/>
      <c r="N664" s="181"/>
      <c r="O664" s="20"/>
      <c r="P664" s="181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  <c r="AH664" s="20"/>
      <c r="AI664" s="20"/>
      <c r="AJ664" s="20"/>
      <c r="AK664" s="20"/>
      <c r="AL664" s="20"/>
      <c r="AM664" s="20"/>
      <c r="AN664" s="20"/>
      <c r="AO664" s="20"/>
      <c r="AP664" s="20"/>
    </row>
    <row r="665" spans="1:42" ht="15.75" customHeight="1">
      <c r="A665" s="20"/>
      <c r="B665" s="20"/>
      <c r="C665" s="20"/>
      <c r="D665" s="181"/>
      <c r="E665" s="20"/>
      <c r="F665" s="20"/>
      <c r="G665" s="20"/>
      <c r="H665" s="20"/>
      <c r="I665" s="20"/>
      <c r="J665" s="20"/>
      <c r="K665" s="20"/>
      <c r="L665" s="20"/>
      <c r="M665" s="181"/>
      <c r="N665" s="181"/>
      <c r="O665" s="20"/>
      <c r="P665" s="181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  <c r="AG665" s="20"/>
      <c r="AH665" s="20"/>
      <c r="AI665" s="20"/>
      <c r="AJ665" s="20"/>
      <c r="AK665" s="20"/>
      <c r="AL665" s="20"/>
      <c r="AM665" s="20"/>
      <c r="AN665" s="20"/>
      <c r="AO665" s="20"/>
      <c r="AP665" s="20"/>
    </row>
    <row r="666" spans="1:42" ht="15.75" customHeight="1">
      <c r="A666" s="20"/>
      <c r="B666" s="20"/>
      <c r="C666" s="20"/>
      <c r="D666" s="181"/>
      <c r="E666" s="20"/>
      <c r="F666" s="20"/>
      <c r="G666" s="20"/>
      <c r="H666" s="20"/>
      <c r="I666" s="20"/>
      <c r="J666" s="20"/>
      <c r="K666" s="20"/>
      <c r="L666" s="20"/>
      <c r="M666" s="181"/>
      <c r="N666" s="181"/>
      <c r="O666" s="20"/>
      <c r="P666" s="181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  <c r="AH666" s="20"/>
      <c r="AI666" s="20"/>
      <c r="AJ666" s="20"/>
      <c r="AK666" s="20"/>
      <c r="AL666" s="20"/>
      <c r="AM666" s="20"/>
      <c r="AN666" s="20"/>
      <c r="AO666" s="20"/>
      <c r="AP666" s="20"/>
    </row>
    <row r="667" spans="1:42" ht="15.75" customHeight="1">
      <c r="A667" s="20"/>
      <c r="B667" s="20"/>
      <c r="C667" s="20"/>
      <c r="D667" s="181"/>
      <c r="E667" s="20"/>
      <c r="F667" s="20"/>
      <c r="G667" s="20"/>
      <c r="H667" s="20"/>
      <c r="I667" s="20"/>
      <c r="J667" s="20"/>
      <c r="K667" s="20"/>
      <c r="L667" s="20"/>
      <c r="M667" s="181"/>
      <c r="N667" s="181"/>
      <c r="O667" s="20"/>
      <c r="P667" s="181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  <c r="AG667" s="20"/>
      <c r="AH667" s="20"/>
      <c r="AI667" s="20"/>
      <c r="AJ667" s="20"/>
      <c r="AK667" s="20"/>
      <c r="AL667" s="20"/>
      <c r="AM667" s="20"/>
      <c r="AN667" s="20"/>
      <c r="AO667" s="20"/>
      <c r="AP667" s="20"/>
    </row>
    <row r="668" spans="1:42" ht="15.75" customHeight="1">
      <c r="A668" s="20"/>
      <c r="B668" s="20"/>
      <c r="C668" s="20"/>
      <c r="D668" s="181"/>
      <c r="E668" s="20"/>
      <c r="F668" s="20"/>
      <c r="G668" s="20"/>
      <c r="H668" s="20"/>
      <c r="I668" s="20"/>
      <c r="J668" s="20"/>
      <c r="K668" s="20"/>
      <c r="L668" s="20"/>
      <c r="M668" s="181"/>
      <c r="N668" s="181"/>
      <c r="O668" s="20"/>
      <c r="P668" s="181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  <c r="AG668" s="20"/>
      <c r="AH668" s="20"/>
      <c r="AI668" s="20"/>
      <c r="AJ668" s="20"/>
      <c r="AK668" s="20"/>
      <c r="AL668" s="20"/>
      <c r="AM668" s="20"/>
      <c r="AN668" s="20"/>
      <c r="AO668" s="20"/>
      <c r="AP668" s="20"/>
    </row>
    <row r="669" spans="1:42" ht="15.75" customHeight="1">
      <c r="A669" s="20"/>
      <c r="B669" s="20"/>
      <c r="C669" s="20"/>
      <c r="D669" s="181"/>
      <c r="E669" s="20"/>
      <c r="F669" s="20"/>
      <c r="G669" s="20"/>
      <c r="H669" s="20"/>
      <c r="I669" s="20"/>
      <c r="J669" s="20"/>
      <c r="K669" s="20"/>
      <c r="L669" s="20"/>
      <c r="M669" s="181"/>
      <c r="N669" s="181"/>
      <c r="O669" s="20"/>
      <c r="P669" s="181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  <c r="AG669" s="20"/>
      <c r="AH669" s="20"/>
      <c r="AI669" s="20"/>
      <c r="AJ669" s="20"/>
      <c r="AK669" s="20"/>
      <c r="AL669" s="20"/>
      <c r="AM669" s="20"/>
      <c r="AN669" s="20"/>
      <c r="AO669" s="20"/>
      <c r="AP669" s="20"/>
    </row>
    <row r="670" spans="1:42" ht="15.75" customHeight="1">
      <c r="A670" s="20"/>
      <c r="B670" s="20"/>
      <c r="C670" s="20"/>
      <c r="D670" s="181"/>
      <c r="E670" s="20"/>
      <c r="F670" s="20"/>
      <c r="G670" s="20"/>
      <c r="H670" s="20"/>
      <c r="I670" s="20"/>
      <c r="J670" s="20"/>
      <c r="K670" s="20"/>
      <c r="L670" s="20"/>
      <c r="M670" s="181"/>
      <c r="N670" s="181"/>
      <c r="O670" s="20"/>
      <c r="P670" s="181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  <c r="AG670" s="20"/>
      <c r="AH670" s="20"/>
      <c r="AI670" s="20"/>
      <c r="AJ670" s="20"/>
      <c r="AK670" s="20"/>
      <c r="AL670" s="20"/>
      <c r="AM670" s="20"/>
      <c r="AN670" s="20"/>
      <c r="AO670" s="20"/>
      <c r="AP670" s="20"/>
    </row>
    <row r="671" spans="1:42" ht="15.75" customHeight="1">
      <c r="A671" s="20"/>
      <c r="B671" s="20"/>
      <c r="C671" s="20"/>
      <c r="D671" s="181"/>
      <c r="E671" s="20"/>
      <c r="F671" s="20"/>
      <c r="G671" s="20"/>
      <c r="H671" s="20"/>
      <c r="I671" s="20"/>
      <c r="J671" s="20"/>
      <c r="K671" s="20"/>
      <c r="L671" s="20"/>
      <c r="M671" s="181"/>
      <c r="N671" s="181"/>
      <c r="O671" s="20"/>
      <c r="P671" s="181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  <c r="AH671" s="20"/>
      <c r="AI671" s="20"/>
      <c r="AJ671" s="20"/>
      <c r="AK671" s="20"/>
      <c r="AL671" s="20"/>
      <c r="AM671" s="20"/>
      <c r="AN671" s="20"/>
      <c r="AO671" s="20"/>
      <c r="AP671" s="20"/>
    </row>
    <row r="672" spans="1:42" ht="15.75" customHeight="1">
      <c r="A672" s="20"/>
      <c r="B672" s="20"/>
      <c r="C672" s="20"/>
      <c r="D672" s="181"/>
      <c r="E672" s="20"/>
      <c r="F672" s="20"/>
      <c r="G672" s="20"/>
      <c r="H672" s="20"/>
      <c r="I672" s="20"/>
      <c r="J672" s="20"/>
      <c r="K672" s="20"/>
      <c r="L672" s="20"/>
      <c r="M672" s="181"/>
      <c r="N672" s="181"/>
      <c r="O672" s="20"/>
      <c r="P672" s="181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  <c r="AH672" s="20"/>
      <c r="AI672" s="20"/>
      <c r="AJ672" s="20"/>
      <c r="AK672" s="20"/>
      <c r="AL672" s="20"/>
      <c r="AM672" s="20"/>
      <c r="AN672" s="20"/>
      <c r="AO672" s="20"/>
      <c r="AP672" s="20"/>
    </row>
    <row r="673" spans="1:42" ht="15.75" customHeight="1">
      <c r="A673" s="20"/>
      <c r="B673" s="20"/>
      <c r="C673" s="20"/>
      <c r="D673" s="181"/>
      <c r="E673" s="20"/>
      <c r="F673" s="20"/>
      <c r="G673" s="20"/>
      <c r="H673" s="20"/>
      <c r="I673" s="20"/>
      <c r="J673" s="20"/>
      <c r="K673" s="20"/>
      <c r="L673" s="20"/>
      <c r="M673" s="181"/>
      <c r="N673" s="181"/>
      <c r="O673" s="20"/>
      <c r="P673" s="181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0"/>
      <c r="AJ673" s="20"/>
      <c r="AK673" s="20"/>
      <c r="AL673" s="20"/>
      <c r="AM673" s="20"/>
      <c r="AN673" s="20"/>
      <c r="AO673" s="20"/>
      <c r="AP673" s="20"/>
    </row>
    <row r="674" spans="1:42" ht="15.75" customHeight="1">
      <c r="A674" s="20"/>
      <c r="B674" s="20"/>
      <c r="C674" s="20"/>
      <c r="D674" s="181"/>
      <c r="E674" s="20"/>
      <c r="F674" s="20"/>
      <c r="G674" s="20"/>
      <c r="H674" s="20"/>
      <c r="I674" s="20"/>
      <c r="J674" s="20"/>
      <c r="K674" s="20"/>
      <c r="L674" s="20"/>
      <c r="M674" s="181"/>
      <c r="N674" s="181"/>
      <c r="O674" s="20"/>
      <c r="P674" s="181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0"/>
      <c r="AJ674" s="20"/>
      <c r="AK674" s="20"/>
      <c r="AL674" s="20"/>
      <c r="AM674" s="20"/>
      <c r="AN674" s="20"/>
      <c r="AO674" s="20"/>
      <c r="AP674" s="20"/>
    </row>
    <row r="675" spans="1:42" ht="15.75" customHeight="1">
      <c r="A675" s="20"/>
      <c r="B675" s="20"/>
      <c r="C675" s="20"/>
      <c r="D675" s="181"/>
      <c r="E675" s="20"/>
      <c r="F675" s="20"/>
      <c r="G675" s="20"/>
      <c r="H675" s="20"/>
      <c r="I675" s="20"/>
      <c r="J675" s="20"/>
      <c r="K675" s="20"/>
      <c r="L675" s="20"/>
      <c r="M675" s="181"/>
      <c r="N675" s="181"/>
      <c r="O675" s="20"/>
      <c r="P675" s="181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0"/>
      <c r="AJ675" s="20"/>
      <c r="AK675" s="20"/>
      <c r="AL675" s="20"/>
      <c r="AM675" s="20"/>
      <c r="AN675" s="20"/>
      <c r="AO675" s="20"/>
      <c r="AP675" s="20"/>
    </row>
    <row r="676" spans="1:42" ht="15.75" customHeight="1">
      <c r="A676" s="20"/>
      <c r="B676" s="20"/>
      <c r="C676" s="20"/>
      <c r="D676" s="181"/>
      <c r="E676" s="20"/>
      <c r="F676" s="20"/>
      <c r="G676" s="20"/>
      <c r="H676" s="20"/>
      <c r="I676" s="20"/>
      <c r="J676" s="20"/>
      <c r="K676" s="20"/>
      <c r="L676" s="20"/>
      <c r="M676" s="181"/>
      <c r="N676" s="181"/>
      <c r="O676" s="20"/>
      <c r="P676" s="181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0"/>
      <c r="AJ676" s="20"/>
      <c r="AK676" s="20"/>
      <c r="AL676" s="20"/>
      <c r="AM676" s="20"/>
      <c r="AN676" s="20"/>
      <c r="AO676" s="20"/>
      <c r="AP676" s="20"/>
    </row>
    <row r="677" spans="1:42" ht="15.75" customHeight="1">
      <c r="A677" s="20"/>
      <c r="B677" s="20"/>
      <c r="C677" s="20"/>
      <c r="D677" s="181"/>
      <c r="E677" s="20"/>
      <c r="F677" s="20"/>
      <c r="G677" s="20"/>
      <c r="H677" s="20"/>
      <c r="I677" s="20"/>
      <c r="J677" s="20"/>
      <c r="K677" s="20"/>
      <c r="L677" s="20"/>
      <c r="M677" s="181"/>
      <c r="N677" s="181"/>
      <c r="O677" s="20"/>
      <c r="P677" s="181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L677" s="20"/>
      <c r="AM677" s="20"/>
      <c r="AN677" s="20"/>
      <c r="AO677" s="20"/>
      <c r="AP677" s="20"/>
    </row>
    <row r="678" spans="1:42" ht="15.75" customHeight="1">
      <c r="A678" s="20"/>
      <c r="B678" s="20"/>
      <c r="C678" s="20"/>
      <c r="D678" s="181"/>
      <c r="E678" s="20"/>
      <c r="F678" s="20"/>
      <c r="G678" s="20"/>
      <c r="H678" s="20"/>
      <c r="I678" s="20"/>
      <c r="J678" s="20"/>
      <c r="K678" s="20"/>
      <c r="L678" s="20"/>
      <c r="M678" s="181"/>
      <c r="N678" s="181"/>
      <c r="O678" s="20"/>
      <c r="P678" s="181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0"/>
      <c r="AJ678" s="20"/>
      <c r="AK678" s="20"/>
      <c r="AL678" s="20"/>
      <c r="AM678" s="20"/>
      <c r="AN678" s="20"/>
      <c r="AO678" s="20"/>
      <c r="AP678" s="20"/>
    </row>
    <row r="679" spans="1:42" ht="15.75" customHeight="1">
      <c r="A679" s="20"/>
      <c r="B679" s="20"/>
      <c r="C679" s="20"/>
      <c r="D679" s="181"/>
      <c r="E679" s="20"/>
      <c r="F679" s="20"/>
      <c r="G679" s="20"/>
      <c r="H679" s="20"/>
      <c r="I679" s="20"/>
      <c r="J679" s="20"/>
      <c r="K679" s="20"/>
      <c r="L679" s="20"/>
      <c r="M679" s="181"/>
      <c r="N679" s="181"/>
      <c r="O679" s="20"/>
      <c r="P679" s="181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0"/>
      <c r="AJ679" s="20"/>
      <c r="AK679" s="20"/>
      <c r="AL679" s="20"/>
      <c r="AM679" s="20"/>
      <c r="AN679" s="20"/>
      <c r="AO679" s="20"/>
      <c r="AP679" s="20"/>
    </row>
    <row r="680" spans="1:42" ht="15.75" customHeight="1">
      <c r="A680" s="20"/>
      <c r="B680" s="20"/>
      <c r="C680" s="20"/>
      <c r="D680" s="181"/>
      <c r="E680" s="20"/>
      <c r="F680" s="20"/>
      <c r="G680" s="20"/>
      <c r="H680" s="20"/>
      <c r="I680" s="20"/>
      <c r="J680" s="20"/>
      <c r="K680" s="20"/>
      <c r="L680" s="20"/>
      <c r="M680" s="181"/>
      <c r="N680" s="181"/>
      <c r="O680" s="20"/>
      <c r="P680" s="181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20"/>
      <c r="AI680" s="20"/>
      <c r="AJ680" s="20"/>
      <c r="AK680" s="20"/>
      <c r="AL680" s="20"/>
      <c r="AM680" s="20"/>
      <c r="AN680" s="20"/>
      <c r="AO680" s="20"/>
      <c r="AP680" s="20"/>
    </row>
    <row r="681" spans="1:42" ht="15.75" customHeight="1">
      <c r="A681" s="20"/>
      <c r="B681" s="20"/>
      <c r="C681" s="20"/>
      <c r="D681" s="181"/>
      <c r="E681" s="20"/>
      <c r="F681" s="20"/>
      <c r="G681" s="20"/>
      <c r="H681" s="20"/>
      <c r="I681" s="20"/>
      <c r="J681" s="20"/>
      <c r="K681" s="20"/>
      <c r="L681" s="20"/>
      <c r="M681" s="181"/>
      <c r="N681" s="181"/>
      <c r="O681" s="20"/>
      <c r="P681" s="181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20"/>
      <c r="AI681" s="20"/>
      <c r="AJ681" s="20"/>
      <c r="AK681" s="20"/>
      <c r="AL681" s="20"/>
      <c r="AM681" s="20"/>
      <c r="AN681" s="20"/>
      <c r="AO681" s="20"/>
      <c r="AP681" s="20"/>
    </row>
    <row r="682" spans="1:42" ht="15.75" customHeight="1">
      <c r="A682" s="20"/>
      <c r="B682" s="20"/>
      <c r="C682" s="20"/>
      <c r="D682" s="181"/>
      <c r="E682" s="20"/>
      <c r="F682" s="20"/>
      <c r="G682" s="20"/>
      <c r="H682" s="20"/>
      <c r="I682" s="20"/>
      <c r="J682" s="20"/>
      <c r="K682" s="20"/>
      <c r="L682" s="20"/>
      <c r="M682" s="181"/>
      <c r="N682" s="181"/>
      <c r="O682" s="20"/>
      <c r="P682" s="181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20"/>
      <c r="AI682" s="20"/>
      <c r="AJ682" s="20"/>
      <c r="AK682" s="20"/>
      <c r="AL682" s="20"/>
      <c r="AM682" s="20"/>
      <c r="AN682" s="20"/>
      <c r="AO682" s="20"/>
      <c r="AP682" s="20"/>
    </row>
    <row r="683" spans="1:42" ht="15.75" customHeight="1">
      <c r="A683" s="20"/>
      <c r="B683" s="20"/>
      <c r="C683" s="20"/>
      <c r="D683" s="181"/>
      <c r="E683" s="20"/>
      <c r="F683" s="20"/>
      <c r="G683" s="20"/>
      <c r="H683" s="20"/>
      <c r="I683" s="20"/>
      <c r="J683" s="20"/>
      <c r="K683" s="20"/>
      <c r="L683" s="20"/>
      <c r="M683" s="181"/>
      <c r="N683" s="181"/>
      <c r="O683" s="20"/>
      <c r="P683" s="181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20"/>
      <c r="AI683" s="20"/>
      <c r="AJ683" s="20"/>
      <c r="AK683" s="20"/>
      <c r="AL683" s="20"/>
      <c r="AM683" s="20"/>
      <c r="AN683" s="20"/>
      <c r="AO683" s="20"/>
      <c r="AP683" s="20"/>
    </row>
    <row r="684" spans="1:42" ht="15.75" customHeight="1">
      <c r="A684" s="20"/>
      <c r="B684" s="20"/>
      <c r="C684" s="20"/>
      <c r="D684" s="181"/>
      <c r="E684" s="20"/>
      <c r="F684" s="20"/>
      <c r="G684" s="20"/>
      <c r="H684" s="20"/>
      <c r="I684" s="20"/>
      <c r="J684" s="20"/>
      <c r="K684" s="20"/>
      <c r="L684" s="20"/>
      <c r="M684" s="181"/>
      <c r="N684" s="181"/>
      <c r="O684" s="20"/>
      <c r="P684" s="181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20"/>
      <c r="AI684" s="20"/>
      <c r="AJ684" s="20"/>
      <c r="AK684" s="20"/>
      <c r="AL684" s="20"/>
      <c r="AM684" s="20"/>
      <c r="AN684" s="20"/>
      <c r="AO684" s="20"/>
      <c r="AP684" s="20"/>
    </row>
    <row r="685" spans="1:42" ht="15.75" customHeight="1">
      <c r="A685" s="20"/>
      <c r="B685" s="20"/>
      <c r="C685" s="20"/>
      <c r="D685" s="181"/>
      <c r="E685" s="20"/>
      <c r="F685" s="20"/>
      <c r="G685" s="20"/>
      <c r="H685" s="20"/>
      <c r="I685" s="20"/>
      <c r="J685" s="20"/>
      <c r="K685" s="20"/>
      <c r="L685" s="20"/>
      <c r="M685" s="181"/>
      <c r="N685" s="181"/>
      <c r="O685" s="20"/>
      <c r="P685" s="181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20"/>
      <c r="AI685" s="20"/>
      <c r="AJ685" s="20"/>
      <c r="AK685" s="20"/>
      <c r="AL685" s="20"/>
      <c r="AM685" s="20"/>
      <c r="AN685" s="20"/>
      <c r="AO685" s="20"/>
      <c r="AP685" s="20"/>
    </row>
    <row r="686" spans="1:42" ht="15.75" customHeight="1">
      <c r="A686" s="20"/>
      <c r="B686" s="20"/>
      <c r="C686" s="20"/>
      <c r="D686" s="181"/>
      <c r="E686" s="20"/>
      <c r="F686" s="20"/>
      <c r="G686" s="20"/>
      <c r="H686" s="20"/>
      <c r="I686" s="20"/>
      <c r="J686" s="20"/>
      <c r="K686" s="20"/>
      <c r="L686" s="20"/>
      <c r="M686" s="181"/>
      <c r="N686" s="181"/>
      <c r="O686" s="20"/>
      <c r="P686" s="181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0"/>
      <c r="AJ686" s="20"/>
      <c r="AK686" s="20"/>
      <c r="AL686" s="20"/>
      <c r="AM686" s="20"/>
      <c r="AN686" s="20"/>
      <c r="AO686" s="20"/>
      <c r="AP686" s="20"/>
    </row>
    <row r="687" spans="1:42" ht="15.75" customHeight="1">
      <c r="A687" s="20"/>
      <c r="B687" s="20"/>
      <c r="C687" s="20"/>
      <c r="D687" s="181"/>
      <c r="E687" s="20"/>
      <c r="F687" s="20"/>
      <c r="G687" s="20"/>
      <c r="H687" s="20"/>
      <c r="I687" s="20"/>
      <c r="J687" s="20"/>
      <c r="K687" s="20"/>
      <c r="L687" s="20"/>
      <c r="M687" s="181"/>
      <c r="N687" s="181"/>
      <c r="O687" s="20"/>
      <c r="P687" s="181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20"/>
      <c r="AI687" s="20"/>
      <c r="AJ687" s="20"/>
      <c r="AK687" s="20"/>
      <c r="AL687" s="20"/>
      <c r="AM687" s="20"/>
      <c r="AN687" s="20"/>
      <c r="AO687" s="20"/>
      <c r="AP687" s="20"/>
    </row>
    <row r="688" spans="1:42" ht="15.75" customHeight="1">
      <c r="A688" s="20"/>
      <c r="B688" s="20"/>
      <c r="C688" s="20"/>
      <c r="D688" s="181"/>
      <c r="E688" s="20"/>
      <c r="F688" s="20"/>
      <c r="G688" s="20"/>
      <c r="H688" s="20"/>
      <c r="I688" s="20"/>
      <c r="J688" s="20"/>
      <c r="K688" s="20"/>
      <c r="L688" s="20"/>
      <c r="M688" s="181"/>
      <c r="N688" s="181"/>
      <c r="O688" s="20"/>
      <c r="P688" s="181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L688" s="20"/>
      <c r="AM688" s="20"/>
      <c r="AN688" s="20"/>
      <c r="AO688" s="20"/>
      <c r="AP688" s="20"/>
    </row>
    <row r="689" spans="1:42" ht="15.75" customHeight="1">
      <c r="A689" s="20"/>
      <c r="B689" s="20"/>
      <c r="C689" s="20"/>
      <c r="D689" s="181"/>
      <c r="E689" s="20"/>
      <c r="F689" s="20"/>
      <c r="G689" s="20"/>
      <c r="H689" s="20"/>
      <c r="I689" s="20"/>
      <c r="J689" s="20"/>
      <c r="K689" s="20"/>
      <c r="L689" s="20"/>
      <c r="M689" s="181"/>
      <c r="N689" s="181"/>
      <c r="O689" s="20"/>
      <c r="P689" s="181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  <c r="AO689" s="20"/>
      <c r="AP689" s="20"/>
    </row>
    <row r="690" spans="1:42" ht="15.75" customHeight="1">
      <c r="A690" s="20"/>
      <c r="B690" s="20"/>
      <c r="C690" s="20"/>
      <c r="D690" s="181"/>
      <c r="E690" s="20"/>
      <c r="F690" s="20"/>
      <c r="G690" s="20"/>
      <c r="H690" s="20"/>
      <c r="I690" s="20"/>
      <c r="J690" s="20"/>
      <c r="K690" s="20"/>
      <c r="L690" s="20"/>
      <c r="M690" s="181"/>
      <c r="N690" s="181"/>
      <c r="O690" s="20"/>
      <c r="P690" s="181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20"/>
      <c r="AI690" s="20"/>
      <c r="AJ690" s="20"/>
      <c r="AK690" s="20"/>
      <c r="AL690" s="20"/>
      <c r="AM690" s="20"/>
      <c r="AN690" s="20"/>
      <c r="AO690" s="20"/>
      <c r="AP690" s="20"/>
    </row>
    <row r="691" spans="1:42" ht="15.75" customHeight="1">
      <c r="A691" s="20"/>
      <c r="B691" s="20"/>
      <c r="C691" s="20"/>
      <c r="D691" s="181"/>
      <c r="E691" s="20"/>
      <c r="F691" s="20"/>
      <c r="G691" s="20"/>
      <c r="H691" s="20"/>
      <c r="I691" s="20"/>
      <c r="J691" s="20"/>
      <c r="K691" s="20"/>
      <c r="L691" s="20"/>
      <c r="M691" s="181"/>
      <c r="N691" s="181"/>
      <c r="O691" s="20"/>
      <c r="P691" s="181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</row>
    <row r="692" spans="1:42" ht="15.75" customHeight="1">
      <c r="A692" s="20"/>
      <c r="B692" s="20"/>
      <c r="C692" s="20"/>
      <c r="D692" s="181"/>
      <c r="E692" s="20"/>
      <c r="F692" s="20"/>
      <c r="G692" s="20"/>
      <c r="H692" s="20"/>
      <c r="I692" s="20"/>
      <c r="J692" s="20"/>
      <c r="K692" s="20"/>
      <c r="L692" s="20"/>
      <c r="M692" s="181"/>
      <c r="N692" s="181"/>
      <c r="O692" s="20"/>
      <c r="P692" s="181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</row>
    <row r="693" spans="1:42" ht="15.75" customHeight="1">
      <c r="A693" s="20"/>
      <c r="B693" s="20"/>
      <c r="C693" s="20"/>
      <c r="D693" s="181"/>
      <c r="E693" s="20"/>
      <c r="F693" s="20"/>
      <c r="G693" s="20"/>
      <c r="H693" s="20"/>
      <c r="I693" s="20"/>
      <c r="J693" s="20"/>
      <c r="K693" s="20"/>
      <c r="L693" s="20"/>
      <c r="M693" s="181"/>
      <c r="N693" s="181"/>
      <c r="O693" s="20"/>
      <c r="P693" s="181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L693" s="20"/>
      <c r="AM693" s="20"/>
      <c r="AN693" s="20"/>
      <c r="AO693" s="20"/>
      <c r="AP693" s="20"/>
    </row>
    <row r="694" spans="1:42" ht="15.75" customHeight="1">
      <c r="A694" s="20"/>
      <c r="B694" s="20"/>
      <c r="C694" s="20"/>
      <c r="D694" s="181"/>
      <c r="E694" s="20"/>
      <c r="F694" s="20"/>
      <c r="G694" s="20"/>
      <c r="H694" s="20"/>
      <c r="I694" s="20"/>
      <c r="J694" s="20"/>
      <c r="K694" s="20"/>
      <c r="L694" s="20"/>
      <c r="M694" s="181"/>
      <c r="N694" s="181"/>
      <c r="O694" s="20"/>
      <c r="P694" s="181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</row>
    <row r="695" spans="1:42" ht="15.75" customHeight="1">
      <c r="A695" s="20"/>
      <c r="B695" s="20"/>
      <c r="C695" s="20"/>
      <c r="D695" s="181"/>
      <c r="E695" s="20"/>
      <c r="F695" s="20"/>
      <c r="G695" s="20"/>
      <c r="H695" s="20"/>
      <c r="I695" s="20"/>
      <c r="J695" s="20"/>
      <c r="K695" s="20"/>
      <c r="L695" s="20"/>
      <c r="M695" s="181"/>
      <c r="N695" s="181"/>
      <c r="O695" s="20"/>
      <c r="P695" s="181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L695" s="20"/>
      <c r="AM695" s="20"/>
      <c r="AN695" s="20"/>
      <c r="AO695" s="20"/>
      <c r="AP695" s="20"/>
    </row>
    <row r="696" spans="1:42" ht="15.75" customHeight="1">
      <c r="A696" s="20"/>
      <c r="B696" s="20"/>
      <c r="C696" s="20"/>
      <c r="D696" s="181"/>
      <c r="E696" s="20"/>
      <c r="F696" s="20"/>
      <c r="G696" s="20"/>
      <c r="H696" s="20"/>
      <c r="I696" s="20"/>
      <c r="J696" s="20"/>
      <c r="K696" s="20"/>
      <c r="L696" s="20"/>
      <c r="M696" s="181"/>
      <c r="N696" s="181"/>
      <c r="O696" s="20"/>
      <c r="P696" s="181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L696" s="20"/>
      <c r="AM696" s="20"/>
      <c r="AN696" s="20"/>
      <c r="AO696" s="20"/>
      <c r="AP696" s="20"/>
    </row>
    <row r="697" spans="1:42" ht="15.75" customHeight="1">
      <c r="A697" s="20"/>
      <c r="B697" s="20"/>
      <c r="C697" s="20"/>
      <c r="D697" s="181"/>
      <c r="E697" s="20"/>
      <c r="F697" s="20"/>
      <c r="G697" s="20"/>
      <c r="H697" s="20"/>
      <c r="I697" s="20"/>
      <c r="J697" s="20"/>
      <c r="K697" s="20"/>
      <c r="L697" s="20"/>
      <c r="M697" s="181"/>
      <c r="N697" s="181"/>
      <c r="O697" s="20"/>
      <c r="P697" s="181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L697" s="20"/>
      <c r="AM697" s="20"/>
      <c r="AN697" s="20"/>
      <c r="AO697" s="20"/>
      <c r="AP697" s="20"/>
    </row>
    <row r="698" spans="1:42" ht="15.75" customHeight="1">
      <c r="A698" s="20"/>
      <c r="B698" s="20"/>
      <c r="C698" s="20"/>
      <c r="D698" s="181"/>
      <c r="E698" s="20"/>
      <c r="F698" s="20"/>
      <c r="G698" s="20"/>
      <c r="H698" s="20"/>
      <c r="I698" s="20"/>
      <c r="J698" s="20"/>
      <c r="K698" s="20"/>
      <c r="L698" s="20"/>
      <c r="M698" s="181"/>
      <c r="N698" s="181"/>
      <c r="O698" s="20"/>
      <c r="P698" s="181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  <c r="AH698" s="20"/>
      <c r="AI698" s="20"/>
      <c r="AJ698" s="20"/>
      <c r="AK698" s="20"/>
      <c r="AL698" s="20"/>
      <c r="AM698" s="20"/>
      <c r="AN698" s="20"/>
      <c r="AO698" s="20"/>
      <c r="AP698" s="20"/>
    </row>
    <row r="699" spans="1:42" ht="15.75" customHeight="1">
      <c r="A699" s="20"/>
      <c r="B699" s="20"/>
      <c r="C699" s="20"/>
      <c r="D699" s="181"/>
      <c r="E699" s="20"/>
      <c r="F699" s="20"/>
      <c r="G699" s="20"/>
      <c r="H699" s="20"/>
      <c r="I699" s="20"/>
      <c r="J699" s="20"/>
      <c r="K699" s="20"/>
      <c r="L699" s="20"/>
      <c r="M699" s="181"/>
      <c r="N699" s="181"/>
      <c r="O699" s="20"/>
      <c r="P699" s="181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  <c r="AG699" s="20"/>
      <c r="AH699" s="20"/>
      <c r="AI699" s="20"/>
      <c r="AJ699" s="20"/>
      <c r="AK699" s="20"/>
      <c r="AL699" s="20"/>
      <c r="AM699" s="20"/>
      <c r="AN699" s="20"/>
      <c r="AO699" s="20"/>
      <c r="AP699" s="20"/>
    </row>
    <row r="700" spans="1:42" ht="15.75" customHeight="1">
      <c r="A700" s="20"/>
      <c r="B700" s="20"/>
      <c r="C700" s="20"/>
      <c r="D700" s="181"/>
      <c r="E700" s="20"/>
      <c r="F700" s="20"/>
      <c r="G700" s="20"/>
      <c r="H700" s="20"/>
      <c r="I700" s="20"/>
      <c r="J700" s="20"/>
      <c r="K700" s="20"/>
      <c r="L700" s="20"/>
      <c r="M700" s="181"/>
      <c r="N700" s="181"/>
      <c r="O700" s="20"/>
      <c r="P700" s="181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  <c r="AH700" s="20"/>
      <c r="AI700" s="20"/>
      <c r="AJ700" s="20"/>
      <c r="AK700" s="20"/>
      <c r="AL700" s="20"/>
      <c r="AM700" s="20"/>
      <c r="AN700" s="20"/>
      <c r="AO700" s="20"/>
      <c r="AP700" s="20"/>
    </row>
    <row r="701" spans="1:42" ht="15.75" customHeight="1">
      <c r="A701" s="20"/>
      <c r="B701" s="20"/>
      <c r="C701" s="20"/>
      <c r="D701" s="181"/>
      <c r="E701" s="20"/>
      <c r="F701" s="20"/>
      <c r="G701" s="20"/>
      <c r="H701" s="20"/>
      <c r="I701" s="20"/>
      <c r="J701" s="20"/>
      <c r="K701" s="20"/>
      <c r="L701" s="20"/>
      <c r="M701" s="181"/>
      <c r="N701" s="181"/>
      <c r="O701" s="20"/>
      <c r="P701" s="181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  <c r="AG701" s="20"/>
      <c r="AH701" s="20"/>
      <c r="AI701" s="20"/>
      <c r="AJ701" s="20"/>
      <c r="AK701" s="20"/>
      <c r="AL701" s="20"/>
      <c r="AM701" s="20"/>
      <c r="AN701" s="20"/>
      <c r="AO701" s="20"/>
      <c r="AP701" s="20"/>
    </row>
    <row r="702" spans="1:42" ht="15.75" customHeight="1">
      <c r="A702" s="20"/>
      <c r="B702" s="20"/>
      <c r="C702" s="20"/>
      <c r="D702" s="181"/>
      <c r="E702" s="20"/>
      <c r="F702" s="20"/>
      <c r="G702" s="20"/>
      <c r="H702" s="20"/>
      <c r="I702" s="20"/>
      <c r="J702" s="20"/>
      <c r="K702" s="20"/>
      <c r="L702" s="20"/>
      <c r="M702" s="181"/>
      <c r="N702" s="181"/>
      <c r="O702" s="20"/>
      <c r="P702" s="181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0"/>
      <c r="AJ702" s="20"/>
      <c r="AK702" s="20"/>
      <c r="AL702" s="20"/>
      <c r="AM702" s="20"/>
      <c r="AN702" s="20"/>
      <c r="AO702" s="20"/>
      <c r="AP702" s="20"/>
    </row>
    <row r="703" spans="1:42" ht="15.75" customHeight="1">
      <c r="A703" s="20"/>
      <c r="B703" s="20"/>
      <c r="C703" s="20"/>
      <c r="D703" s="181"/>
      <c r="E703" s="20"/>
      <c r="F703" s="20"/>
      <c r="G703" s="20"/>
      <c r="H703" s="20"/>
      <c r="I703" s="20"/>
      <c r="J703" s="20"/>
      <c r="K703" s="20"/>
      <c r="L703" s="20"/>
      <c r="M703" s="181"/>
      <c r="N703" s="181"/>
      <c r="O703" s="20"/>
      <c r="P703" s="181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0"/>
      <c r="AI703" s="20"/>
      <c r="AJ703" s="20"/>
      <c r="AK703" s="20"/>
      <c r="AL703" s="20"/>
      <c r="AM703" s="20"/>
      <c r="AN703" s="20"/>
      <c r="AO703" s="20"/>
      <c r="AP703" s="20"/>
    </row>
    <row r="704" spans="1:42" ht="15.75" customHeight="1">
      <c r="A704" s="20"/>
      <c r="B704" s="20"/>
      <c r="C704" s="20"/>
      <c r="D704" s="181"/>
      <c r="E704" s="20"/>
      <c r="F704" s="20"/>
      <c r="G704" s="20"/>
      <c r="H704" s="20"/>
      <c r="I704" s="20"/>
      <c r="J704" s="20"/>
      <c r="K704" s="20"/>
      <c r="L704" s="20"/>
      <c r="M704" s="181"/>
      <c r="N704" s="181"/>
      <c r="O704" s="20"/>
      <c r="P704" s="181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0"/>
      <c r="AJ704" s="20"/>
      <c r="AK704" s="20"/>
      <c r="AL704" s="20"/>
      <c r="AM704" s="20"/>
      <c r="AN704" s="20"/>
      <c r="AO704" s="20"/>
      <c r="AP704" s="20"/>
    </row>
    <row r="705" spans="1:42" ht="15.75" customHeight="1">
      <c r="A705" s="20"/>
      <c r="B705" s="20"/>
      <c r="C705" s="20"/>
      <c r="D705" s="181"/>
      <c r="E705" s="20"/>
      <c r="F705" s="20"/>
      <c r="G705" s="20"/>
      <c r="H705" s="20"/>
      <c r="I705" s="20"/>
      <c r="J705" s="20"/>
      <c r="K705" s="20"/>
      <c r="L705" s="20"/>
      <c r="M705" s="181"/>
      <c r="N705" s="181"/>
      <c r="O705" s="20"/>
      <c r="P705" s="181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0"/>
      <c r="AJ705" s="20"/>
      <c r="AK705" s="20"/>
      <c r="AL705" s="20"/>
      <c r="AM705" s="20"/>
      <c r="AN705" s="20"/>
      <c r="AO705" s="20"/>
      <c r="AP705" s="20"/>
    </row>
    <row r="706" spans="1:42" ht="15.75" customHeight="1">
      <c r="A706" s="20"/>
      <c r="B706" s="20"/>
      <c r="C706" s="20"/>
      <c r="D706" s="181"/>
      <c r="E706" s="20"/>
      <c r="F706" s="20"/>
      <c r="G706" s="20"/>
      <c r="H706" s="20"/>
      <c r="I706" s="20"/>
      <c r="J706" s="20"/>
      <c r="K706" s="20"/>
      <c r="L706" s="20"/>
      <c r="M706" s="181"/>
      <c r="N706" s="181"/>
      <c r="O706" s="20"/>
      <c r="P706" s="181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0"/>
      <c r="AJ706" s="20"/>
      <c r="AK706" s="20"/>
      <c r="AL706" s="20"/>
      <c r="AM706" s="20"/>
      <c r="AN706" s="20"/>
      <c r="AO706" s="20"/>
      <c r="AP706" s="20"/>
    </row>
    <row r="707" spans="1:42" ht="15.75" customHeight="1">
      <c r="A707" s="20"/>
      <c r="B707" s="20"/>
      <c r="C707" s="20"/>
      <c r="D707" s="181"/>
      <c r="E707" s="20"/>
      <c r="F707" s="20"/>
      <c r="G707" s="20"/>
      <c r="H707" s="20"/>
      <c r="I707" s="20"/>
      <c r="J707" s="20"/>
      <c r="K707" s="20"/>
      <c r="L707" s="20"/>
      <c r="M707" s="181"/>
      <c r="N707" s="181"/>
      <c r="O707" s="20"/>
      <c r="P707" s="181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0"/>
      <c r="AJ707" s="20"/>
      <c r="AK707" s="20"/>
      <c r="AL707" s="20"/>
      <c r="AM707" s="20"/>
      <c r="AN707" s="20"/>
      <c r="AO707" s="20"/>
      <c r="AP707" s="20"/>
    </row>
    <row r="708" spans="1:42" ht="15.75" customHeight="1">
      <c r="A708" s="20"/>
      <c r="B708" s="20"/>
      <c r="C708" s="20"/>
      <c r="D708" s="181"/>
      <c r="E708" s="20"/>
      <c r="F708" s="20"/>
      <c r="G708" s="20"/>
      <c r="H708" s="20"/>
      <c r="I708" s="20"/>
      <c r="J708" s="20"/>
      <c r="K708" s="20"/>
      <c r="L708" s="20"/>
      <c r="M708" s="181"/>
      <c r="N708" s="181"/>
      <c r="O708" s="20"/>
      <c r="P708" s="181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  <c r="AJ708" s="20"/>
      <c r="AK708" s="20"/>
      <c r="AL708" s="20"/>
      <c r="AM708" s="20"/>
      <c r="AN708" s="20"/>
      <c r="AO708" s="20"/>
      <c r="AP708" s="20"/>
    </row>
    <row r="709" spans="1:42" ht="15.75" customHeight="1">
      <c r="A709" s="20"/>
      <c r="B709" s="20"/>
      <c r="C709" s="20"/>
      <c r="D709" s="181"/>
      <c r="E709" s="20"/>
      <c r="F709" s="20"/>
      <c r="G709" s="20"/>
      <c r="H709" s="20"/>
      <c r="I709" s="20"/>
      <c r="J709" s="20"/>
      <c r="K709" s="20"/>
      <c r="L709" s="20"/>
      <c r="M709" s="181"/>
      <c r="N709" s="181"/>
      <c r="O709" s="20"/>
      <c r="P709" s="181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20"/>
      <c r="AI709" s="20"/>
      <c r="AJ709" s="20"/>
      <c r="AK709" s="20"/>
      <c r="AL709" s="20"/>
      <c r="AM709" s="20"/>
      <c r="AN709" s="20"/>
      <c r="AO709" s="20"/>
      <c r="AP709" s="20"/>
    </row>
    <row r="710" spans="1:42" ht="15.75" customHeight="1">
      <c r="A710" s="20"/>
      <c r="B710" s="20"/>
      <c r="C710" s="20"/>
      <c r="D710" s="181"/>
      <c r="E710" s="20"/>
      <c r="F710" s="20"/>
      <c r="G710" s="20"/>
      <c r="H710" s="20"/>
      <c r="I710" s="20"/>
      <c r="J710" s="20"/>
      <c r="K710" s="20"/>
      <c r="L710" s="20"/>
      <c r="M710" s="181"/>
      <c r="N710" s="181"/>
      <c r="O710" s="20"/>
      <c r="P710" s="181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  <c r="AH710" s="20"/>
      <c r="AI710" s="20"/>
      <c r="AJ710" s="20"/>
      <c r="AK710" s="20"/>
      <c r="AL710" s="20"/>
      <c r="AM710" s="20"/>
      <c r="AN710" s="20"/>
      <c r="AO710" s="20"/>
      <c r="AP710" s="20"/>
    </row>
    <row r="711" spans="1:42" ht="15.75" customHeight="1">
      <c r="A711" s="20"/>
      <c r="B711" s="20"/>
      <c r="C711" s="20"/>
      <c r="D711" s="181"/>
      <c r="E711" s="20"/>
      <c r="F711" s="20"/>
      <c r="G711" s="20"/>
      <c r="H711" s="20"/>
      <c r="I711" s="20"/>
      <c r="J711" s="20"/>
      <c r="K711" s="20"/>
      <c r="L711" s="20"/>
      <c r="M711" s="181"/>
      <c r="N711" s="181"/>
      <c r="O711" s="20"/>
      <c r="P711" s="181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0"/>
      <c r="AI711" s="20"/>
      <c r="AJ711" s="20"/>
      <c r="AK711" s="20"/>
      <c r="AL711" s="20"/>
      <c r="AM711" s="20"/>
      <c r="AN711" s="20"/>
      <c r="AO711" s="20"/>
      <c r="AP711" s="20"/>
    </row>
    <row r="712" spans="1:42" ht="15.75" customHeight="1">
      <c r="A712" s="20"/>
      <c r="B712" s="20"/>
      <c r="C712" s="20"/>
      <c r="D712" s="181"/>
      <c r="E712" s="20"/>
      <c r="F712" s="20"/>
      <c r="G712" s="20"/>
      <c r="H712" s="20"/>
      <c r="I712" s="20"/>
      <c r="J712" s="20"/>
      <c r="K712" s="20"/>
      <c r="L712" s="20"/>
      <c r="M712" s="181"/>
      <c r="N712" s="181"/>
      <c r="O712" s="20"/>
      <c r="P712" s="181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20"/>
      <c r="AI712" s="20"/>
      <c r="AJ712" s="20"/>
      <c r="AK712" s="20"/>
      <c r="AL712" s="20"/>
      <c r="AM712" s="20"/>
      <c r="AN712" s="20"/>
      <c r="AO712" s="20"/>
      <c r="AP712" s="20"/>
    </row>
    <row r="713" spans="1:42" ht="15.75" customHeight="1">
      <c r="A713" s="20"/>
      <c r="B713" s="20"/>
      <c r="C713" s="20"/>
      <c r="D713" s="181"/>
      <c r="E713" s="20"/>
      <c r="F713" s="20"/>
      <c r="G713" s="20"/>
      <c r="H713" s="20"/>
      <c r="I713" s="20"/>
      <c r="J713" s="20"/>
      <c r="K713" s="20"/>
      <c r="L713" s="20"/>
      <c r="M713" s="181"/>
      <c r="N713" s="181"/>
      <c r="O713" s="20"/>
      <c r="P713" s="181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20"/>
      <c r="AI713" s="20"/>
      <c r="AJ713" s="20"/>
      <c r="AK713" s="20"/>
      <c r="AL713" s="20"/>
      <c r="AM713" s="20"/>
      <c r="AN713" s="20"/>
      <c r="AO713" s="20"/>
      <c r="AP713" s="20"/>
    </row>
    <row r="714" spans="1:42" ht="15.75" customHeight="1">
      <c r="A714" s="20"/>
      <c r="B714" s="20"/>
      <c r="C714" s="20"/>
      <c r="D714" s="181"/>
      <c r="E714" s="20"/>
      <c r="F714" s="20"/>
      <c r="G714" s="20"/>
      <c r="H714" s="20"/>
      <c r="I714" s="20"/>
      <c r="J714" s="20"/>
      <c r="K714" s="20"/>
      <c r="L714" s="20"/>
      <c r="M714" s="181"/>
      <c r="N714" s="181"/>
      <c r="O714" s="20"/>
      <c r="P714" s="181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20"/>
      <c r="AI714" s="20"/>
      <c r="AJ714" s="20"/>
      <c r="AK714" s="20"/>
      <c r="AL714" s="20"/>
      <c r="AM714" s="20"/>
      <c r="AN714" s="20"/>
      <c r="AO714" s="20"/>
      <c r="AP714" s="20"/>
    </row>
    <row r="715" spans="1:42" ht="15.75" customHeight="1">
      <c r="A715" s="20"/>
      <c r="B715" s="20"/>
      <c r="C715" s="20"/>
      <c r="D715" s="181"/>
      <c r="E715" s="20"/>
      <c r="F715" s="20"/>
      <c r="G715" s="20"/>
      <c r="H715" s="20"/>
      <c r="I715" s="20"/>
      <c r="J715" s="20"/>
      <c r="K715" s="20"/>
      <c r="L715" s="20"/>
      <c r="M715" s="181"/>
      <c r="N715" s="181"/>
      <c r="O715" s="20"/>
      <c r="P715" s="181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20"/>
      <c r="AI715" s="20"/>
      <c r="AJ715" s="20"/>
      <c r="AK715" s="20"/>
      <c r="AL715" s="20"/>
      <c r="AM715" s="20"/>
      <c r="AN715" s="20"/>
      <c r="AO715" s="20"/>
      <c r="AP715" s="20"/>
    </row>
    <row r="716" spans="1:42" ht="15.75" customHeight="1">
      <c r="A716" s="20"/>
      <c r="B716" s="20"/>
      <c r="C716" s="20"/>
      <c r="D716" s="181"/>
      <c r="E716" s="20"/>
      <c r="F716" s="20"/>
      <c r="G716" s="20"/>
      <c r="H716" s="20"/>
      <c r="I716" s="20"/>
      <c r="J716" s="20"/>
      <c r="K716" s="20"/>
      <c r="L716" s="20"/>
      <c r="M716" s="181"/>
      <c r="N716" s="181"/>
      <c r="O716" s="20"/>
      <c r="P716" s="181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20"/>
      <c r="AI716" s="20"/>
      <c r="AJ716" s="20"/>
      <c r="AK716" s="20"/>
      <c r="AL716" s="20"/>
      <c r="AM716" s="20"/>
      <c r="AN716" s="20"/>
      <c r="AO716" s="20"/>
      <c r="AP716" s="20"/>
    </row>
    <row r="717" spans="1:42" ht="15.75" customHeight="1">
      <c r="A717" s="20"/>
      <c r="B717" s="20"/>
      <c r="C717" s="20"/>
      <c r="D717" s="181"/>
      <c r="E717" s="20"/>
      <c r="F717" s="20"/>
      <c r="G717" s="20"/>
      <c r="H717" s="20"/>
      <c r="I717" s="20"/>
      <c r="J717" s="20"/>
      <c r="K717" s="20"/>
      <c r="L717" s="20"/>
      <c r="M717" s="181"/>
      <c r="N717" s="181"/>
      <c r="O717" s="20"/>
      <c r="P717" s="181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20"/>
      <c r="AI717" s="20"/>
      <c r="AJ717" s="20"/>
      <c r="AK717" s="20"/>
      <c r="AL717" s="20"/>
      <c r="AM717" s="20"/>
      <c r="AN717" s="20"/>
      <c r="AO717" s="20"/>
      <c r="AP717" s="20"/>
    </row>
    <row r="718" spans="1:42" ht="15.75" customHeight="1">
      <c r="A718" s="20"/>
      <c r="B718" s="20"/>
      <c r="C718" s="20"/>
      <c r="D718" s="181"/>
      <c r="E718" s="20"/>
      <c r="F718" s="20"/>
      <c r="G718" s="20"/>
      <c r="H718" s="20"/>
      <c r="I718" s="20"/>
      <c r="J718" s="20"/>
      <c r="K718" s="20"/>
      <c r="L718" s="20"/>
      <c r="M718" s="181"/>
      <c r="N718" s="181"/>
      <c r="O718" s="20"/>
      <c r="P718" s="181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20"/>
      <c r="AI718" s="20"/>
      <c r="AJ718" s="20"/>
      <c r="AK718" s="20"/>
      <c r="AL718" s="20"/>
      <c r="AM718" s="20"/>
      <c r="AN718" s="20"/>
      <c r="AO718" s="20"/>
      <c r="AP718" s="20"/>
    </row>
    <row r="719" spans="1:42" ht="15.75" customHeight="1">
      <c r="A719" s="20"/>
      <c r="B719" s="20"/>
      <c r="C719" s="20"/>
      <c r="D719" s="181"/>
      <c r="E719" s="20"/>
      <c r="F719" s="20"/>
      <c r="G719" s="20"/>
      <c r="H719" s="20"/>
      <c r="I719" s="20"/>
      <c r="J719" s="20"/>
      <c r="K719" s="20"/>
      <c r="L719" s="20"/>
      <c r="M719" s="181"/>
      <c r="N719" s="181"/>
      <c r="O719" s="20"/>
      <c r="P719" s="181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20"/>
      <c r="AI719" s="20"/>
      <c r="AJ719" s="20"/>
      <c r="AK719" s="20"/>
      <c r="AL719" s="20"/>
      <c r="AM719" s="20"/>
      <c r="AN719" s="20"/>
      <c r="AO719" s="20"/>
      <c r="AP719" s="20"/>
    </row>
    <row r="720" spans="1:42" ht="15.75" customHeight="1">
      <c r="A720" s="20"/>
      <c r="B720" s="20"/>
      <c r="C720" s="20"/>
      <c r="D720" s="181"/>
      <c r="E720" s="20"/>
      <c r="F720" s="20"/>
      <c r="G720" s="20"/>
      <c r="H720" s="20"/>
      <c r="I720" s="20"/>
      <c r="J720" s="20"/>
      <c r="K720" s="20"/>
      <c r="L720" s="20"/>
      <c r="M720" s="181"/>
      <c r="N720" s="181"/>
      <c r="O720" s="20"/>
      <c r="P720" s="181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0"/>
      <c r="AJ720" s="20"/>
      <c r="AK720" s="20"/>
      <c r="AL720" s="20"/>
      <c r="AM720" s="20"/>
      <c r="AN720" s="20"/>
      <c r="AO720" s="20"/>
      <c r="AP720" s="20"/>
    </row>
    <row r="721" spans="1:42" ht="15.75" customHeight="1">
      <c r="A721" s="20"/>
      <c r="B721" s="20"/>
      <c r="C721" s="20"/>
      <c r="D721" s="181"/>
      <c r="E721" s="20"/>
      <c r="F721" s="20"/>
      <c r="G721" s="20"/>
      <c r="H721" s="20"/>
      <c r="I721" s="20"/>
      <c r="J721" s="20"/>
      <c r="K721" s="20"/>
      <c r="L721" s="20"/>
      <c r="M721" s="181"/>
      <c r="N721" s="181"/>
      <c r="O721" s="20"/>
      <c r="P721" s="181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0"/>
      <c r="AJ721" s="20"/>
      <c r="AK721" s="20"/>
      <c r="AL721" s="20"/>
      <c r="AM721" s="20"/>
      <c r="AN721" s="20"/>
      <c r="AO721" s="20"/>
      <c r="AP721" s="20"/>
    </row>
    <row r="722" spans="1:42" ht="15.75" customHeight="1">
      <c r="A722" s="20"/>
      <c r="B722" s="20"/>
      <c r="C722" s="20"/>
      <c r="D722" s="181"/>
      <c r="E722" s="20"/>
      <c r="F722" s="20"/>
      <c r="G722" s="20"/>
      <c r="H722" s="20"/>
      <c r="I722" s="20"/>
      <c r="J722" s="20"/>
      <c r="K722" s="20"/>
      <c r="L722" s="20"/>
      <c r="M722" s="181"/>
      <c r="N722" s="181"/>
      <c r="O722" s="20"/>
      <c r="P722" s="181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20"/>
      <c r="AI722" s="20"/>
      <c r="AJ722" s="20"/>
      <c r="AK722" s="20"/>
      <c r="AL722" s="20"/>
      <c r="AM722" s="20"/>
      <c r="AN722" s="20"/>
      <c r="AO722" s="20"/>
      <c r="AP722" s="20"/>
    </row>
    <row r="723" spans="1:42" ht="15.75" customHeight="1">
      <c r="A723" s="20"/>
      <c r="B723" s="20"/>
      <c r="C723" s="20"/>
      <c r="D723" s="181"/>
      <c r="E723" s="20"/>
      <c r="F723" s="20"/>
      <c r="G723" s="20"/>
      <c r="H723" s="20"/>
      <c r="I723" s="20"/>
      <c r="J723" s="20"/>
      <c r="K723" s="20"/>
      <c r="L723" s="20"/>
      <c r="M723" s="181"/>
      <c r="N723" s="181"/>
      <c r="O723" s="20"/>
      <c r="P723" s="181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20"/>
      <c r="AI723" s="20"/>
      <c r="AJ723" s="20"/>
      <c r="AK723" s="20"/>
      <c r="AL723" s="20"/>
      <c r="AM723" s="20"/>
      <c r="AN723" s="20"/>
      <c r="AO723" s="20"/>
      <c r="AP723" s="20"/>
    </row>
    <row r="724" spans="1:42" ht="15.75" customHeight="1">
      <c r="A724" s="20"/>
      <c r="B724" s="20"/>
      <c r="C724" s="20"/>
      <c r="D724" s="181"/>
      <c r="E724" s="20"/>
      <c r="F724" s="20"/>
      <c r="G724" s="20"/>
      <c r="H724" s="20"/>
      <c r="I724" s="20"/>
      <c r="J724" s="20"/>
      <c r="K724" s="20"/>
      <c r="L724" s="20"/>
      <c r="M724" s="181"/>
      <c r="N724" s="181"/>
      <c r="O724" s="20"/>
      <c r="P724" s="181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20"/>
      <c r="AI724" s="20"/>
      <c r="AJ724" s="20"/>
      <c r="AK724" s="20"/>
      <c r="AL724" s="20"/>
      <c r="AM724" s="20"/>
      <c r="AN724" s="20"/>
      <c r="AO724" s="20"/>
      <c r="AP724" s="20"/>
    </row>
    <row r="725" spans="1:42" ht="15.75" customHeight="1">
      <c r="A725" s="20"/>
      <c r="B725" s="20"/>
      <c r="C725" s="20"/>
      <c r="D725" s="181"/>
      <c r="E725" s="20"/>
      <c r="F725" s="20"/>
      <c r="G725" s="20"/>
      <c r="H725" s="20"/>
      <c r="I725" s="20"/>
      <c r="J725" s="20"/>
      <c r="K725" s="20"/>
      <c r="L725" s="20"/>
      <c r="M725" s="181"/>
      <c r="N725" s="181"/>
      <c r="O725" s="20"/>
      <c r="P725" s="181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20"/>
      <c r="AI725" s="20"/>
      <c r="AJ725" s="20"/>
      <c r="AK725" s="20"/>
      <c r="AL725" s="20"/>
      <c r="AM725" s="20"/>
      <c r="AN725" s="20"/>
      <c r="AO725" s="20"/>
      <c r="AP725" s="20"/>
    </row>
    <row r="726" spans="1:42" ht="15.75" customHeight="1">
      <c r="A726" s="20"/>
      <c r="B726" s="20"/>
      <c r="C726" s="20"/>
      <c r="D726" s="181"/>
      <c r="E726" s="20"/>
      <c r="F726" s="20"/>
      <c r="G726" s="20"/>
      <c r="H726" s="20"/>
      <c r="I726" s="20"/>
      <c r="J726" s="20"/>
      <c r="K726" s="20"/>
      <c r="L726" s="20"/>
      <c r="M726" s="181"/>
      <c r="N726" s="181"/>
      <c r="O726" s="20"/>
      <c r="P726" s="181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20"/>
      <c r="AH726" s="20"/>
      <c r="AI726" s="20"/>
      <c r="AJ726" s="20"/>
      <c r="AK726" s="20"/>
      <c r="AL726" s="20"/>
      <c r="AM726" s="20"/>
      <c r="AN726" s="20"/>
      <c r="AO726" s="20"/>
      <c r="AP726" s="20"/>
    </row>
    <row r="727" spans="1:42" ht="15.75" customHeight="1">
      <c r="A727" s="20"/>
      <c r="B727" s="20"/>
      <c r="C727" s="20"/>
      <c r="D727" s="181"/>
      <c r="E727" s="20"/>
      <c r="F727" s="20"/>
      <c r="G727" s="20"/>
      <c r="H727" s="20"/>
      <c r="I727" s="20"/>
      <c r="J727" s="20"/>
      <c r="K727" s="20"/>
      <c r="L727" s="20"/>
      <c r="M727" s="181"/>
      <c r="N727" s="181"/>
      <c r="O727" s="20"/>
      <c r="P727" s="181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  <c r="AG727" s="20"/>
      <c r="AH727" s="20"/>
      <c r="AI727" s="20"/>
      <c r="AJ727" s="20"/>
      <c r="AK727" s="20"/>
      <c r="AL727" s="20"/>
      <c r="AM727" s="20"/>
      <c r="AN727" s="20"/>
      <c r="AO727" s="20"/>
      <c r="AP727" s="20"/>
    </row>
    <row r="728" spans="1:42" ht="15.75" customHeight="1">
      <c r="A728" s="20"/>
      <c r="B728" s="20"/>
      <c r="C728" s="20"/>
      <c r="D728" s="181"/>
      <c r="E728" s="20"/>
      <c r="F728" s="20"/>
      <c r="G728" s="20"/>
      <c r="H728" s="20"/>
      <c r="I728" s="20"/>
      <c r="J728" s="20"/>
      <c r="K728" s="20"/>
      <c r="L728" s="20"/>
      <c r="M728" s="181"/>
      <c r="N728" s="181"/>
      <c r="O728" s="20"/>
      <c r="P728" s="181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  <c r="AG728" s="20"/>
      <c r="AH728" s="20"/>
      <c r="AI728" s="20"/>
      <c r="AJ728" s="20"/>
      <c r="AK728" s="20"/>
      <c r="AL728" s="20"/>
      <c r="AM728" s="20"/>
      <c r="AN728" s="20"/>
      <c r="AO728" s="20"/>
      <c r="AP728" s="20"/>
    </row>
    <row r="729" spans="1:42" ht="15.75" customHeight="1">
      <c r="A729" s="20"/>
      <c r="B729" s="20"/>
      <c r="C729" s="20"/>
      <c r="D729" s="181"/>
      <c r="E729" s="20"/>
      <c r="F729" s="20"/>
      <c r="G729" s="20"/>
      <c r="H729" s="20"/>
      <c r="I729" s="20"/>
      <c r="J729" s="20"/>
      <c r="K729" s="20"/>
      <c r="L729" s="20"/>
      <c r="M729" s="181"/>
      <c r="N729" s="181"/>
      <c r="O729" s="20"/>
      <c r="P729" s="181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  <c r="AG729" s="20"/>
      <c r="AH729" s="20"/>
      <c r="AI729" s="20"/>
      <c r="AJ729" s="20"/>
      <c r="AK729" s="20"/>
      <c r="AL729" s="20"/>
      <c r="AM729" s="20"/>
      <c r="AN729" s="20"/>
      <c r="AO729" s="20"/>
      <c r="AP729" s="20"/>
    </row>
    <row r="730" spans="1:42" ht="15.75" customHeight="1">
      <c r="A730" s="20"/>
      <c r="B730" s="20"/>
      <c r="C730" s="20"/>
      <c r="D730" s="181"/>
      <c r="E730" s="20"/>
      <c r="F730" s="20"/>
      <c r="G730" s="20"/>
      <c r="H730" s="20"/>
      <c r="I730" s="20"/>
      <c r="J730" s="20"/>
      <c r="K730" s="20"/>
      <c r="L730" s="20"/>
      <c r="M730" s="181"/>
      <c r="N730" s="181"/>
      <c r="O730" s="20"/>
      <c r="P730" s="181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  <c r="AG730" s="20"/>
      <c r="AH730" s="20"/>
      <c r="AI730" s="20"/>
      <c r="AJ730" s="20"/>
      <c r="AK730" s="20"/>
      <c r="AL730" s="20"/>
      <c r="AM730" s="20"/>
      <c r="AN730" s="20"/>
      <c r="AO730" s="20"/>
      <c r="AP730" s="20"/>
    </row>
    <row r="731" spans="1:42" ht="15.75" customHeight="1">
      <c r="A731" s="20"/>
      <c r="B731" s="20"/>
      <c r="C731" s="20"/>
      <c r="D731" s="181"/>
      <c r="E731" s="20"/>
      <c r="F731" s="20"/>
      <c r="G731" s="20"/>
      <c r="H731" s="20"/>
      <c r="I731" s="20"/>
      <c r="J731" s="20"/>
      <c r="K731" s="20"/>
      <c r="L731" s="20"/>
      <c r="M731" s="181"/>
      <c r="N731" s="181"/>
      <c r="O731" s="20"/>
      <c r="P731" s="181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0"/>
      <c r="AJ731" s="20"/>
      <c r="AK731" s="20"/>
      <c r="AL731" s="20"/>
      <c r="AM731" s="20"/>
      <c r="AN731" s="20"/>
      <c r="AO731" s="20"/>
      <c r="AP731" s="20"/>
    </row>
    <row r="732" spans="1:42" ht="15.75" customHeight="1">
      <c r="A732" s="20"/>
      <c r="B732" s="20"/>
      <c r="C732" s="20"/>
      <c r="D732" s="181"/>
      <c r="E732" s="20"/>
      <c r="F732" s="20"/>
      <c r="G732" s="20"/>
      <c r="H732" s="20"/>
      <c r="I732" s="20"/>
      <c r="J732" s="20"/>
      <c r="K732" s="20"/>
      <c r="L732" s="20"/>
      <c r="M732" s="181"/>
      <c r="N732" s="181"/>
      <c r="O732" s="20"/>
      <c r="P732" s="181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0"/>
      <c r="AJ732" s="20"/>
      <c r="AK732" s="20"/>
      <c r="AL732" s="20"/>
      <c r="AM732" s="20"/>
      <c r="AN732" s="20"/>
      <c r="AO732" s="20"/>
      <c r="AP732" s="20"/>
    </row>
    <row r="733" spans="1:42" ht="15.75" customHeight="1">
      <c r="A733" s="20"/>
      <c r="B733" s="20"/>
      <c r="C733" s="20"/>
      <c r="D733" s="181"/>
      <c r="E733" s="20"/>
      <c r="F733" s="20"/>
      <c r="G733" s="20"/>
      <c r="H733" s="20"/>
      <c r="I733" s="20"/>
      <c r="J733" s="20"/>
      <c r="K733" s="20"/>
      <c r="L733" s="20"/>
      <c r="M733" s="181"/>
      <c r="N733" s="181"/>
      <c r="O733" s="20"/>
      <c r="P733" s="181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0"/>
      <c r="AJ733" s="20"/>
      <c r="AK733" s="20"/>
      <c r="AL733" s="20"/>
      <c r="AM733" s="20"/>
      <c r="AN733" s="20"/>
      <c r="AO733" s="20"/>
      <c r="AP733" s="20"/>
    </row>
    <row r="734" spans="1:42" ht="15.75" customHeight="1">
      <c r="A734" s="20"/>
      <c r="B734" s="20"/>
      <c r="C734" s="20"/>
      <c r="D734" s="181"/>
      <c r="E734" s="20"/>
      <c r="F734" s="20"/>
      <c r="G734" s="20"/>
      <c r="H734" s="20"/>
      <c r="I734" s="20"/>
      <c r="J734" s="20"/>
      <c r="K734" s="20"/>
      <c r="L734" s="20"/>
      <c r="M734" s="181"/>
      <c r="N734" s="181"/>
      <c r="O734" s="20"/>
      <c r="P734" s="181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0"/>
      <c r="AJ734" s="20"/>
      <c r="AK734" s="20"/>
      <c r="AL734" s="20"/>
      <c r="AM734" s="20"/>
      <c r="AN734" s="20"/>
      <c r="AO734" s="20"/>
      <c r="AP734" s="20"/>
    </row>
    <row r="735" spans="1:42" ht="15.75" customHeight="1">
      <c r="A735" s="20"/>
      <c r="B735" s="20"/>
      <c r="C735" s="20"/>
      <c r="D735" s="181"/>
      <c r="E735" s="20"/>
      <c r="F735" s="20"/>
      <c r="G735" s="20"/>
      <c r="H735" s="20"/>
      <c r="I735" s="20"/>
      <c r="J735" s="20"/>
      <c r="K735" s="20"/>
      <c r="L735" s="20"/>
      <c r="M735" s="181"/>
      <c r="N735" s="181"/>
      <c r="O735" s="20"/>
      <c r="P735" s="181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0"/>
      <c r="AJ735" s="20"/>
      <c r="AK735" s="20"/>
      <c r="AL735" s="20"/>
      <c r="AM735" s="20"/>
      <c r="AN735" s="20"/>
      <c r="AO735" s="20"/>
      <c r="AP735" s="20"/>
    </row>
    <row r="736" spans="1:42" ht="15.75" customHeight="1">
      <c r="A736" s="20"/>
      <c r="B736" s="20"/>
      <c r="C736" s="20"/>
      <c r="D736" s="181"/>
      <c r="E736" s="20"/>
      <c r="F736" s="20"/>
      <c r="G736" s="20"/>
      <c r="H736" s="20"/>
      <c r="I736" s="20"/>
      <c r="J736" s="20"/>
      <c r="K736" s="20"/>
      <c r="L736" s="20"/>
      <c r="M736" s="181"/>
      <c r="N736" s="181"/>
      <c r="O736" s="20"/>
      <c r="P736" s="181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0"/>
      <c r="AJ736" s="20"/>
      <c r="AK736" s="20"/>
      <c r="AL736" s="20"/>
      <c r="AM736" s="20"/>
      <c r="AN736" s="20"/>
      <c r="AO736" s="20"/>
      <c r="AP736" s="20"/>
    </row>
    <row r="737" spans="1:42" ht="15.75" customHeight="1">
      <c r="A737" s="20"/>
      <c r="B737" s="20"/>
      <c r="C737" s="20"/>
      <c r="D737" s="181"/>
      <c r="E737" s="20"/>
      <c r="F737" s="20"/>
      <c r="G737" s="20"/>
      <c r="H737" s="20"/>
      <c r="I737" s="20"/>
      <c r="J737" s="20"/>
      <c r="K737" s="20"/>
      <c r="L737" s="20"/>
      <c r="M737" s="181"/>
      <c r="N737" s="181"/>
      <c r="O737" s="20"/>
      <c r="P737" s="181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0"/>
      <c r="AJ737" s="20"/>
      <c r="AK737" s="20"/>
      <c r="AL737" s="20"/>
      <c r="AM737" s="20"/>
      <c r="AN737" s="20"/>
      <c r="AO737" s="20"/>
      <c r="AP737" s="20"/>
    </row>
    <row r="738" spans="1:42" ht="15.75" customHeight="1">
      <c r="A738" s="20"/>
      <c r="B738" s="20"/>
      <c r="C738" s="20"/>
      <c r="D738" s="181"/>
      <c r="E738" s="20"/>
      <c r="F738" s="20"/>
      <c r="G738" s="20"/>
      <c r="H738" s="20"/>
      <c r="I738" s="20"/>
      <c r="J738" s="20"/>
      <c r="K738" s="20"/>
      <c r="L738" s="20"/>
      <c r="M738" s="181"/>
      <c r="N738" s="181"/>
      <c r="O738" s="20"/>
      <c r="P738" s="181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20"/>
      <c r="AI738" s="20"/>
      <c r="AJ738" s="20"/>
      <c r="AK738" s="20"/>
      <c r="AL738" s="20"/>
      <c r="AM738" s="20"/>
      <c r="AN738" s="20"/>
      <c r="AO738" s="20"/>
      <c r="AP738" s="20"/>
    </row>
    <row r="739" spans="1:42" ht="15.75" customHeight="1">
      <c r="A739" s="20"/>
      <c r="B739" s="20"/>
      <c r="C739" s="20"/>
      <c r="D739" s="181"/>
      <c r="E739" s="20"/>
      <c r="F739" s="20"/>
      <c r="G739" s="20"/>
      <c r="H739" s="20"/>
      <c r="I739" s="20"/>
      <c r="J739" s="20"/>
      <c r="K739" s="20"/>
      <c r="L739" s="20"/>
      <c r="M739" s="181"/>
      <c r="N739" s="181"/>
      <c r="O739" s="20"/>
      <c r="P739" s="181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20"/>
      <c r="AH739" s="20"/>
      <c r="AI739" s="20"/>
      <c r="AJ739" s="20"/>
      <c r="AK739" s="20"/>
      <c r="AL739" s="20"/>
      <c r="AM739" s="20"/>
      <c r="AN739" s="20"/>
      <c r="AO739" s="20"/>
      <c r="AP739" s="20"/>
    </row>
    <row r="740" spans="1:42" ht="15.75" customHeight="1">
      <c r="A740" s="20"/>
      <c r="B740" s="20"/>
      <c r="C740" s="20"/>
      <c r="D740" s="181"/>
      <c r="E740" s="20"/>
      <c r="F740" s="20"/>
      <c r="G740" s="20"/>
      <c r="H740" s="20"/>
      <c r="I740" s="20"/>
      <c r="J740" s="20"/>
      <c r="K740" s="20"/>
      <c r="L740" s="20"/>
      <c r="M740" s="181"/>
      <c r="N740" s="181"/>
      <c r="O740" s="20"/>
      <c r="P740" s="181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  <c r="AH740" s="20"/>
      <c r="AI740" s="20"/>
      <c r="AJ740" s="20"/>
      <c r="AK740" s="20"/>
      <c r="AL740" s="20"/>
      <c r="AM740" s="20"/>
      <c r="AN740" s="20"/>
      <c r="AO740" s="20"/>
      <c r="AP740" s="20"/>
    </row>
    <row r="741" spans="1:42" ht="15.75" customHeight="1">
      <c r="A741" s="20"/>
      <c r="B741" s="20"/>
      <c r="C741" s="20"/>
      <c r="D741" s="181"/>
      <c r="E741" s="20"/>
      <c r="F741" s="20"/>
      <c r="G741" s="20"/>
      <c r="H741" s="20"/>
      <c r="I741" s="20"/>
      <c r="J741" s="20"/>
      <c r="K741" s="20"/>
      <c r="L741" s="20"/>
      <c r="M741" s="181"/>
      <c r="N741" s="181"/>
      <c r="O741" s="20"/>
      <c r="P741" s="181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20"/>
      <c r="AH741" s="20"/>
      <c r="AI741" s="20"/>
      <c r="AJ741" s="20"/>
      <c r="AK741" s="20"/>
      <c r="AL741" s="20"/>
      <c r="AM741" s="20"/>
      <c r="AN741" s="20"/>
      <c r="AO741" s="20"/>
      <c r="AP741" s="20"/>
    </row>
    <row r="742" spans="1:42" ht="15.75" customHeight="1">
      <c r="A742" s="20"/>
      <c r="B742" s="20"/>
      <c r="C742" s="20"/>
      <c r="D742" s="181"/>
      <c r="E742" s="20"/>
      <c r="F742" s="20"/>
      <c r="G742" s="20"/>
      <c r="H742" s="20"/>
      <c r="I742" s="20"/>
      <c r="J742" s="20"/>
      <c r="K742" s="20"/>
      <c r="L742" s="20"/>
      <c r="M742" s="181"/>
      <c r="N742" s="181"/>
      <c r="O742" s="20"/>
      <c r="P742" s="181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  <c r="AH742" s="20"/>
      <c r="AI742" s="20"/>
      <c r="AJ742" s="20"/>
      <c r="AK742" s="20"/>
      <c r="AL742" s="20"/>
      <c r="AM742" s="20"/>
      <c r="AN742" s="20"/>
      <c r="AO742" s="20"/>
      <c r="AP742" s="20"/>
    </row>
    <row r="743" spans="1:42" ht="15.75" customHeight="1">
      <c r="A743" s="20"/>
      <c r="B743" s="20"/>
      <c r="C743" s="20"/>
      <c r="D743" s="181"/>
      <c r="E743" s="20"/>
      <c r="F743" s="20"/>
      <c r="G743" s="20"/>
      <c r="H743" s="20"/>
      <c r="I743" s="20"/>
      <c r="J743" s="20"/>
      <c r="K743" s="20"/>
      <c r="L743" s="20"/>
      <c r="M743" s="181"/>
      <c r="N743" s="181"/>
      <c r="O743" s="20"/>
      <c r="P743" s="181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20"/>
      <c r="AI743" s="20"/>
      <c r="AJ743" s="20"/>
      <c r="AK743" s="20"/>
      <c r="AL743" s="20"/>
      <c r="AM743" s="20"/>
      <c r="AN743" s="20"/>
      <c r="AO743" s="20"/>
      <c r="AP743" s="20"/>
    </row>
    <row r="744" spans="1:42" ht="15.75" customHeight="1">
      <c r="A744" s="20"/>
      <c r="B744" s="20"/>
      <c r="C744" s="20"/>
      <c r="D744" s="181"/>
      <c r="E744" s="20"/>
      <c r="F744" s="20"/>
      <c r="G744" s="20"/>
      <c r="H744" s="20"/>
      <c r="I744" s="20"/>
      <c r="J744" s="20"/>
      <c r="K744" s="20"/>
      <c r="L744" s="20"/>
      <c r="M744" s="181"/>
      <c r="N744" s="181"/>
      <c r="O744" s="20"/>
      <c r="P744" s="181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20"/>
      <c r="AI744" s="20"/>
      <c r="AJ744" s="20"/>
      <c r="AK744" s="20"/>
      <c r="AL744" s="20"/>
      <c r="AM744" s="20"/>
      <c r="AN744" s="20"/>
      <c r="AO744" s="20"/>
      <c r="AP744" s="20"/>
    </row>
    <row r="745" spans="1:42" ht="15.75" customHeight="1">
      <c r="A745" s="20"/>
      <c r="B745" s="20"/>
      <c r="C745" s="20"/>
      <c r="D745" s="181"/>
      <c r="E745" s="20"/>
      <c r="F745" s="20"/>
      <c r="G745" s="20"/>
      <c r="H745" s="20"/>
      <c r="I745" s="20"/>
      <c r="J745" s="20"/>
      <c r="K745" s="20"/>
      <c r="L745" s="20"/>
      <c r="M745" s="181"/>
      <c r="N745" s="181"/>
      <c r="O745" s="20"/>
      <c r="P745" s="181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20"/>
      <c r="AI745" s="20"/>
      <c r="AJ745" s="20"/>
      <c r="AK745" s="20"/>
      <c r="AL745" s="20"/>
      <c r="AM745" s="20"/>
      <c r="AN745" s="20"/>
      <c r="AO745" s="20"/>
      <c r="AP745" s="20"/>
    </row>
    <row r="746" spans="1:42" ht="15.75" customHeight="1">
      <c r="A746" s="20"/>
      <c r="B746" s="20"/>
      <c r="C746" s="20"/>
      <c r="D746" s="181"/>
      <c r="E746" s="20"/>
      <c r="F746" s="20"/>
      <c r="G746" s="20"/>
      <c r="H746" s="20"/>
      <c r="I746" s="20"/>
      <c r="J746" s="20"/>
      <c r="K746" s="20"/>
      <c r="L746" s="20"/>
      <c r="M746" s="181"/>
      <c r="N746" s="181"/>
      <c r="O746" s="20"/>
      <c r="P746" s="181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20"/>
      <c r="AI746" s="20"/>
      <c r="AJ746" s="20"/>
      <c r="AK746" s="20"/>
      <c r="AL746" s="20"/>
      <c r="AM746" s="20"/>
      <c r="AN746" s="20"/>
      <c r="AO746" s="20"/>
      <c r="AP746" s="20"/>
    </row>
    <row r="747" spans="1:42" ht="15.75" customHeight="1">
      <c r="A747" s="20"/>
      <c r="B747" s="20"/>
      <c r="C747" s="20"/>
      <c r="D747" s="181"/>
      <c r="E747" s="20"/>
      <c r="F747" s="20"/>
      <c r="G747" s="20"/>
      <c r="H747" s="20"/>
      <c r="I747" s="20"/>
      <c r="J747" s="20"/>
      <c r="K747" s="20"/>
      <c r="L747" s="20"/>
      <c r="M747" s="181"/>
      <c r="N747" s="181"/>
      <c r="O747" s="20"/>
      <c r="P747" s="181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20"/>
      <c r="AI747" s="20"/>
      <c r="AJ747" s="20"/>
      <c r="AK747" s="20"/>
      <c r="AL747" s="20"/>
      <c r="AM747" s="20"/>
      <c r="AN747" s="20"/>
      <c r="AO747" s="20"/>
      <c r="AP747" s="20"/>
    </row>
    <row r="748" spans="1:42" ht="15.75" customHeight="1">
      <c r="A748" s="20"/>
      <c r="B748" s="20"/>
      <c r="C748" s="20"/>
      <c r="D748" s="181"/>
      <c r="E748" s="20"/>
      <c r="F748" s="20"/>
      <c r="G748" s="20"/>
      <c r="H748" s="20"/>
      <c r="I748" s="20"/>
      <c r="J748" s="20"/>
      <c r="K748" s="20"/>
      <c r="L748" s="20"/>
      <c r="M748" s="181"/>
      <c r="N748" s="181"/>
      <c r="O748" s="20"/>
      <c r="P748" s="181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20"/>
      <c r="AI748" s="20"/>
      <c r="AJ748" s="20"/>
      <c r="AK748" s="20"/>
      <c r="AL748" s="20"/>
      <c r="AM748" s="20"/>
      <c r="AN748" s="20"/>
      <c r="AO748" s="20"/>
      <c r="AP748" s="20"/>
    </row>
    <row r="749" spans="1:42" ht="15.75" customHeight="1">
      <c r="A749" s="20"/>
      <c r="B749" s="20"/>
      <c r="C749" s="20"/>
      <c r="D749" s="181"/>
      <c r="E749" s="20"/>
      <c r="F749" s="20"/>
      <c r="G749" s="20"/>
      <c r="H749" s="20"/>
      <c r="I749" s="20"/>
      <c r="J749" s="20"/>
      <c r="K749" s="20"/>
      <c r="L749" s="20"/>
      <c r="M749" s="181"/>
      <c r="N749" s="181"/>
      <c r="O749" s="20"/>
      <c r="P749" s="181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0"/>
      <c r="AJ749" s="20"/>
      <c r="AK749" s="20"/>
      <c r="AL749" s="20"/>
      <c r="AM749" s="20"/>
      <c r="AN749" s="20"/>
      <c r="AO749" s="20"/>
      <c r="AP749" s="20"/>
    </row>
    <row r="750" spans="1:42" ht="15.75" customHeight="1">
      <c r="A750" s="20"/>
      <c r="B750" s="20"/>
      <c r="C750" s="20"/>
      <c r="D750" s="181"/>
      <c r="E750" s="20"/>
      <c r="F750" s="20"/>
      <c r="G750" s="20"/>
      <c r="H750" s="20"/>
      <c r="I750" s="20"/>
      <c r="J750" s="20"/>
      <c r="K750" s="20"/>
      <c r="L750" s="20"/>
      <c r="M750" s="181"/>
      <c r="N750" s="181"/>
      <c r="O750" s="20"/>
      <c r="P750" s="181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0"/>
      <c r="AJ750" s="20"/>
      <c r="AK750" s="20"/>
      <c r="AL750" s="20"/>
      <c r="AM750" s="20"/>
      <c r="AN750" s="20"/>
      <c r="AO750" s="20"/>
      <c r="AP750" s="20"/>
    </row>
    <row r="751" spans="1:42" ht="15.75" customHeight="1">
      <c r="A751" s="20"/>
      <c r="B751" s="20"/>
      <c r="C751" s="20"/>
      <c r="D751" s="181"/>
      <c r="E751" s="20"/>
      <c r="F751" s="20"/>
      <c r="G751" s="20"/>
      <c r="H751" s="20"/>
      <c r="I751" s="20"/>
      <c r="J751" s="20"/>
      <c r="K751" s="20"/>
      <c r="L751" s="20"/>
      <c r="M751" s="181"/>
      <c r="N751" s="181"/>
      <c r="O751" s="20"/>
      <c r="P751" s="181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20"/>
      <c r="AI751" s="20"/>
      <c r="AJ751" s="20"/>
      <c r="AK751" s="20"/>
      <c r="AL751" s="20"/>
      <c r="AM751" s="20"/>
      <c r="AN751" s="20"/>
      <c r="AO751" s="20"/>
      <c r="AP751" s="20"/>
    </row>
    <row r="752" spans="1:42" ht="15.75" customHeight="1">
      <c r="A752" s="20"/>
      <c r="B752" s="20"/>
      <c r="C752" s="20"/>
      <c r="D752" s="181"/>
      <c r="E752" s="20"/>
      <c r="F752" s="20"/>
      <c r="G752" s="20"/>
      <c r="H752" s="20"/>
      <c r="I752" s="20"/>
      <c r="J752" s="20"/>
      <c r="K752" s="20"/>
      <c r="L752" s="20"/>
      <c r="M752" s="181"/>
      <c r="N752" s="181"/>
      <c r="O752" s="20"/>
      <c r="P752" s="181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20"/>
      <c r="AI752" s="20"/>
      <c r="AJ752" s="20"/>
      <c r="AK752" s="20"/>
      <c r="AL752" s="20"/>
      <c r="AM752" s="20"/>
      <c r="AN752" s="20"/>
      <c r="AO752" s="20"/>
      <c r="AP752" s="20"/>
    </row>
    <row r="753" spans="1:42" ht="15.75" customHeight="1">
      <c r="A753" s="20"/>
      <c r="B753" s="20"/>
      <c r="C753" s="20"/>
      <c r="D753" s="181"/>
      <c r="E753" s="20"/>
      <c r="F753" s="20"/>
      <c r="G753" s="20"/>
      <c r="H753" s="20"/>
      <c r="I753" s="20"/>
      <c r="J753" s="20"/>
      <c r="K753" s="20"/>
      <c r="L753" s="20"/>
      <c r="M753" s="181"/>
      <c r="N753" s="181"/>
      <c r="O753" s="20"/>
      <c r="P753" s="181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20"/>
      <c r="AI753" s="20"/>
      <c r="AJ753" s="20"/>
      <c r="AK753" s="20"/>
      <c r="AL753" s="20"/>
      <c r="AM753" s="20"/>
      <c r="AN753" s="20"/>
      <c r="AO753" s="20"/>
      <c r="AP753" s="20"/>
    </row>
    <row r="754" spans="1:42" ht="15.75" customHeight="1">
      <c r="A754" s="20"/>
      <c r="B754" s="20"/>
      <c r="C754" s="20"/>
      <c r="D754" s="181"/>
      <c r="E754" s="20"/>
      <c r="F754" s="20"/>
      <c r="G754" s="20"/>
      <c r="H754" s="20"/>
      <c r="I754" s="20"/>
      <c r="J754" s="20"/>
      <c r="K754" s="20"/>
      <c r="L754" s="20"/>
      <c r="M754" s="181"/>
      <c r="N754" s="181"/>
      <c r="O754" s="20"/>
      <c r="P754" s="181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  <c r="AH754" s="20"/>
      <c r="AI754" s="20"/>
      <c r="AJ754" s="20"/>
      <c r="AK754" s="20"/>
      <c r="AL754" s="20"/>
      <c r="AM754" s="20"/>
      <c r="AN754" s="20"/>
      <c r="AO754" s="20"/>
      <c r="AP754" s="20"/>
    </row>
    <row r="755" spans="1:42" ht="15.75" customHeight="1">
      <c r="A755" s="20"/>
      <c r="B755" s="20"/>
      <c r="C755" s="20"/>
      <c r="D755" s="181"/>
      <c r="E755" s="20"/>
      <c r="F755" s="20"/>
      <c r="G755" s="20"/>
      <c r="H755" s="20"/>
      <c r="I755" s="20"/>
      <c r="J755" s="20"/>
      <c r="K755" s="20"/>
      <c r="L755" s="20"/>
      <c r="M755" s="181"/>
      <c r="N755" s="181"/>
      <c r="O755" s="20"/>
      <c r="P755" s="181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  <c r="AH755" s="20"/>
      <c r="AI755" s="20"/>
      <c r="AJ755" s="20"/>
      <c r="AK755" s="20"/>
      <c r="AL755" s="20"/>
      <c r="AM755" s="20"/>
      <c r="AN755" s="20"/>
      <c r="AO755" s="20"/>
      <c r="AP755" s="20"/>
    </row>
    <row r="756" spans="1:42" ht="15.75" customHeight="1">
      <c r="A756" s="20"/>
      <c r="B756" s="20"/>
      <c r="C756" s="20"/>
      <c r="D756" s="181"/>
      <c r="E756" s="20"/>
      <c r="F756" s="20"/>
      <c r="G756" s="20"/>
      <c r="H756" s="20"/>
      <c r="I756" s="20"/>
      <c r="J756" s="20"/>
      <c r="K756" s="20"/>
      <c r="L756" s="20"/>
      <c r="M756" s="181"/>
      <c r="N756" s="181"/>
      <c r="O756" s="20"/>
      <c r="P756" s="181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  <c r="AH756" s="20"/>
      <c r="AI756" s="20"/>
      <c r="AJ756" s="20"/>
      <c r="AK756" s="20"/>
      <c r="AL756" s="20"/>
      <c r="AM756" s="20"/>
      <c r="AN756" s="20"/>
      <c r="AO756" s="20"/>
      <c r="AP756" s="20"/>
    </row>
    <row r="757" spans="1:42" ht="15.75" customHeight="1">
      <c r="A757" s="20"/>
      <c r="B757" s="20"/>
      <c r="C757" s="20"/>
      <c r="D757" s="181"/>
      <c r="E757" s="20"/>
      <c r="F757" s="20"/>
      <c r="G757" s="20"/>
      <c r="H757" s="20"/>
      <c r="I757" s="20"/>
      <c r="J757" s="20"/>
      <c r="K757" s="20"/>
      <c r="L757" s="20"/>
      <c r="M757" s="181"/>
      <c r="N757" s="181"/>
      <c r="O757" s="20"/>
      <c r="P757" s="181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  <c r="AH757" s="20"/>
      <c r="AI757" s="20"/>
      <c r="AJ757" s="20"/>
      <c r="AK757" s="20"/>
      <c r="AL757" s="20"/>
      <c r="AM757" s="20"/>
      <c r="AN757" s="20"/>
      <c r="AO757" s="20"/>
      <c r="AP757" s="20"/>
    </row>
    <row r="758" spans="1:42" ht="15.75" customHeight="1">
      <c r="A758" s="20"/>
      <c r="B758" s="20"/>
      <c r="C758" s="20"/>
      <c r="D758" s="181"/>
      <c r="E758" s="20"/>
      <c r="F758" s="20"/>
      <c r="G758" s="20"/>
      <c r="H758" s="20"/>
      <c r="I758" s="20"/>
      <c r="J758" s="20"/>
      <c r="K758" s="20"/>
      <c r="L758" s="20"/>
      <c r="M758" s="181"/>
      <c r="N758" s="181"/>
      <c r="O758" s="20"/>
      <c r="P758" s="181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20"/>
      <c r="AH758" s="20"/>
      <c r="AI758" s="20"/>
      <c r="AJ758" s="20"/>
      <c r="AK758" s="20"/>
      <c r="AL758" s="20"/>
      <c r="AM758" s="20"/>
      <c r="AN758" s="20"/>
      <c r="AO758" s="20"/>
      <c r="AP758" s="20"/>
    </row>
    <row r="759" spans="1:42" ht="15.75" customHeight="1">
      <c r="A759" s="20"/>
      <c r="B759" s="20"/>
      <c r="C759" s="20"/>
      <c r="D759" s="181"/>
      <c r="E759" s="20"/>
      <c r="F759" s="20"/>
      <c r="G759" s="20"/>
      <c r="H759" s="20"/>
      <c r="I759" s="20"/>
      <c r="J759" s="20"/>
      <c r="K759" s="20"/>
      <c r="L759" s="20"/>
      <c r="M759" s="181"/>
      <c r="N759" s="181"/>
      <c r="O759" s="20"/>
      <c r="P759" s="181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  <c r="AG759" s="20"/>
      <c r="AH759" s="20"/>
      <c r="AI759" s="20"/>
      <c r="AJ759" s="20"/>
      <c r="AK759" s="20"/>
      <c r="AL759" s="20"/>
      <c r="AM759" s="20"/>
      <c r="AN759" s="20"/>
      <c r="AO759" s="20"/>
      <c r="AP759" s="20"/>
    </row>
    <row r="760" spans="1:42" ht="15.75" customHeight="1">
      <c r="A760" s="20"/>
      <c r="B760" s="20"/>
      <c r="C760" s="20"/>
      <c r="D760" s="181"/>
      <c r="E760" s="20"/>
      <c r="F760" s="20"/>
      <c r="G760" s="20"/>
      <c r="H760" s="20"/>
      <c r="I760" s="20"/>
      <c r="J760" s="20"/>
      <c r="K760" s="20"/>
      <c r="L760" s="20"/>
      <c r="M760" s="181"/>
      <c r="N760" s="181"/>
      <c r="O760" s="20"/>
      <c r="P760" s="181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  <c r="AH760" s="20"/>
      <c r="AI760" s="20"/>
      <c r="AJ760" s="20"/>
      <c r="AK760" s="20"/>
      <c r="AL760" s="20"/>
      <c r="AM760" s="20"/>
      <c r="AN760" s="20"/>
      <c r="AO760" s="20"/>
      <c r="AP760" s="20"/>
    </row>
    <row r="761" spans="1:42" ht="15.75" customHeight="1">
      <c r="A761" s="20"/>
      <c r="B761" s="20"/>
      <c r="C761" s="20"/>
      <c r="D761" s="181"/>
      <c r="E761" s="20"/>
      <c r="F761" s="20"/>
      <c r="G761" s="20"/>
      <c r="H761" s="20"/>
      <c r="I761" s="20"/>
      <c r="J761" s="20"/>
      <c r="K761" s="20"/>
      <c r="L761" s="20"/>
      <c r="M761" s="181"/>
      <c r="N761" s="181"/>
      <c r="O761" s="20"/>
      <c r="P761" s="181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  <c r="AH761" s="20"/>
      <c r="AI761" s="20"/>
      <c r="AJ761" s="20"/>
      <c r="AK761" s="20"/>
      <c r="AL761" s="20"/>
      <c r="AM761" s="20"/>
      <c r="AN761" s="20"/>
      <c r="AO761" s="20"/>
      <c r="AP761" s="20"/>
    </row>
    <row r="762" spans="1:42" ht="15.75" customHeight="1">
      <c r="A762" s="20"/>
      <c r="B762" s="20"/>
      <c r="C762" s="20"/>
      <c r="D762" s="181"/>
      <c r="E762" s="20"/>
      <c r="F762" s="20"/>
      <c r="G762" s="20"/>
      <c r="H762" s="20"/>
      <c r="I762" s="20"/>
      <c r="J762" s="20"/>
      <c r="K762" s="20"/>
      <c r="L762" s="20"/>
      <c r="M762" s="181"/>
      <c r="N762" s="181"/>
      <c r="O762" s="20"/>
      <c r="P762" s="181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  <c r="AH762" s="20"/>
      <c r="AI762" s="20"/>
      <c r="AJ762" s="20"/>
      <c r="AK762" s="20"/>
      <c r="AL762" s="20"/>
      <c r="AM762" s="20"/>
      <c r="AN762" s="20"/>
      <c r="AO762" s="20"/>
      <c r="AP762" s="20"/>
    </row>
    <row r="763" spans="1:42" ht="15.75" customHeight="1">
      <c r="A763" s="20"/>
      <c r="B763" s="20"/>
      <c r="C763" s="20"/>
      <c r="D763" s="181"/>
      <c r="E763" s="20"/>
      <c r="F763" s="20"/>
      <c r="G763" s="20"/>
      <c r="H763" s="20"/>
      <c r="I763" s="20"/>
      <c r="J763" s="20"/>
      <c r="K763" s="20"/>
      <c r="L763" s="20"/>
      <c r="M763" s="181"/>
      <c r="N763" s="181"/>
      <c r="O763" s="20"/>
      <c r="P763" s="181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  <c r="AH763" s="20"/>
      <c r="AI763" s="20"/>
      <c r="AJ763" s="20"/>
      <c r="AK763" s="20"/>
      <c r="AL763" s="20"/>
      <c r="AM763" s="20"/>
      <c r="AN763" s="20"/>
      <c r="AO763" s="20"/>
      <c r="AP763" s="20"/>
    </row>
    <row r="764" spans="1:42" ht="15.75" customHeight="1">
      <c r="A764" s="20"/>
      <c r="B764" s="20"/>
      <c r="C764" s="20"/>
      <c r="D764" s="181"/>
      <c r="E764" s="20"/>
      <c r="F764" s="20"/>
      <c r="G764" s="20"/>
      <c r="H764" s="20"/>
      <c r="I764" s="20"/>
      <c r="J764" s="20"/>
      <c r="K764" s="20"/>
      <c r="L764" s="20"/>
      <c r="M764" s="181"/>
      <c r="N764" s="181"/>
      <c r="O764" s="20"/>
      <c r="P764" s="181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20"/>
      <c r="AJ764" s="20"/>
      <c r="AK764" s="20"/>
      <c r="AL764" s="20"/>
      <c r="AM764" s="20"/>
      <c r="AN764" s="20"/>
      <c r="AO764" s="20"/>
      <c r="AP764" s="20"/>
    </row>
    <row r="765" spans="1:42" ht="15.75" customHeight="1">
      <c r="A765" s="20"/>
      <c r="B765" s="20"/>
      <c r="C765" s="20"/>
      <c r="D765" s="181"/>
      <c r="E765" s="20"/>
      <c r="F765" s="20"/>
      <c r="G765" s="20"/>
      <c r="H765" s="20"/>
      <c r="I765" s="20"/>
      <c r="J765" s="20"/>
      <c r="K765" s="20"/>
      <c r="L765" s="20"/>
      <c r="M765" s="181"/>
      <c r="N765" s="181"/>
      <c r="O765" s="20"/>
      <c r="P765" s="181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0"/>
      <c r="AJ765" s="20"/>
      <c r="AK765" s="20"/>
      <c r="AL765" s="20"/>
      <c r="AM765" s="20"/>
      <c r="AN765" s="20"/>
      <c r="AO765" s="20"/>
      <c r="AP765" s="20"/>
    </row>
    <row r="766" spans="1:42" ht="15.75" customHeight="1">
      <c r="A766" s="20"/>
      <c r="B766" s="20"/>
      <c r="C766" s="20"/>
      <c r="D766" s="181"/>
      <c r="E766" s="20"/>
      <c r="F766" s="20"/>
      <c r="G766" s="20"/>
      <c r="H766" s="20"/>
      <c r="I766" s="20"/>
      <c r="J766" s="20"/>
      <c r="K766" s="20"/>
      <c r="L766" s="20"/>
      <c r="M766" s="181"/>
      <c r="N766" s="181"/>
      <c r="O766" s="20"/>
      <c r="P766" s="181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  <c r="AH766" s="20"/>
      <c r="AI766" s="20"/>
      <c r="AJ766" s="20"/>
      <c r="AK766" s="20"/>
      <c r="AL766" s="20"/>
      <c r="AM766" s="20"/>
      <c r="AN766" s="20"/>
      <c r="AO766" s="20"/>
      <c r="AP766" s="20"/>
    </row>
    <row r="767" spans="1:42" ht="15.75" customHeight="1">
      <c r="A767" s="20"/>
      <c r="B767" s="20"/>
      <c r="C767" s="20"/>
      <c r="D767" s="181"/>
      <c r="E767" s="20"/>
      <c r="F767" s="20"/>
      <c r="G767" s="20"/>
      <c r="H767" s="20"/>
      <c r="I767" s="20"/>
      <c r="J767" s="20"/>
      <c r="K767" s="20"/>
      <c r="L767" s="20"/>
      <c r="M767" s="181"/>
      <c r="N767" s="181"/>
      <c r="O767" s="20"/>
      <c r="P767" s="181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20"/>
      <c r="AI767" s="20"/>
      <c r="AJ767" s="20"/>
      <c r="AK767" s="20"/>
      <c r="AL767" s="20"/>
      <c r="AM767" s="20"/>
      <c r="AN767" s="20"/>
      <c r="AO767" s="20"/>
      <c r="AP767" s="20"/>
    </row>
    <row r="768" spans="1:42" ht="15.75" customHeight="1">
      <c r="A768" s="20"/>
      <c r="B768" s="20"/>
      <c r="C768" s="20"/>
      <c r="D768" s="181"/>
      <c r="E768" s="20"/>
      <c r="F768" s="20"/>
      <c r="G768" s="20"/>
      <c r="H768" s="20"/>
      <c r="I768" s="20"/>
      <c r="J768" s="20"/>
      <c r="K768" s="20"/>
      <c r="L768" s="20"/>
      <c r="M768" s="181"/>
      <c r="N768" s="181"/>
      <c r="O768" s="20"/>
      <c r="P768" s="181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20"/>
      <c r="AH768" s="20"/>
      <c r="AI768" s="20"/>
      <c r="AJ768" s="20"/>
      <c r="AK768" s="20"/>
      <c r="AL768" s="20"/>
      <c r="AM768" s="20"/>
      <c r="AN768" s="20"/>
      <c r="AO768" s="20"/>
      <c r="AP768" s="20"/>
    </row>
    <row r="769" spans="1:42" ht="15.75" customHeight="1">
      <c r="A769" s="20"/>
      <c r="B769" s="20"/>
      <c r="C769" s="20"/>
      <c r="D769" s="181"/>
      <c r="E769" s="20"/>
      <c r="F769" s="20"/>
      <c r="G769" s="20"/>
      <c r="H769" s="20"/>
      <c r="I769" s="20"/>
      <c r="J769" s="20"/>
      <c r="K769" s="20"/>
      <c r="L769" s="20"/>
      <c r="M769" s="181"/>
      <c r="N769" s="181"/>
      <c r="O769" s="20"/>
      <c r="P769" s="181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20"/>
      <c r="AH769" s="20"/>
      <c r="AI769" s="20"/>
      <c r="AJ769" s="20"/>
      <c r="AK769" s="20"/>
      <c r="AL769" s="20"/>
      <c r="AM769" s="20"/>
      <c r="AN769" s="20"/>
      <c r="AO769" s="20"/>
      <c r="AP769" s="20"/>
    </row>
    <row r="770" spans="1:42" ht="15.75" customHeight="1">
      <c r="A770" s="20"/>
      <c r="B770" s="20"/>
      <c r="C770" s="20"/>
      <c r="D770" s="181"/>
      <c r="E770" s="20"/>
      <c r="F770" s="20"/>
      <c r="G770" s="20"/>
      <c r="H770" s="20"/>
      <c r="I770" s="20"/>
      <c r="J770" s="20"/>
      <c r="K770" s="20"/>
      <c r="L770" s="20"/>
      <c r="M770" s="181"/>
      <c r="N770" s="181"/>
      <c r="O770" s="20"/>
      <c r="P770" s="181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20"/>
      <c r="AH770" s="20"/>
      <c r="AI770" s="20"/>
      <c r="AJ770" s="20"/>
      <c r="AK770" s="20"/>
      <c r="AL770" s="20"/>
      <c r="AM770" s="20"/>
      <c r="AN770" s="20"/>
      <c r="AO770" s="20"/>
      <c r="AP770" s="20"/>
    </row>
    <row r="771" spans="1:42" ht="15.75" customHeight="1">
      <c r="A771" s="20"/>
      <c r="B771" s="20"/>
      <c r="C771" s="20"/>
      <c r="D771" s="181"/>
      <c r="E771" s="20"/>
      <c r="F771" s="20"/>
      <c r="G771" s="20"/>
      <c r="H771" s="20"/>
      <c r="I771" s="20"/>
      <c r="J771" s="20"/>
      <c r="K771" s="20"/>
      <c r="L771" s="20"/>
      <c r="M771" s="181"/>
      <c r="N771" s="181"/>
      <c r="O771" s="20"/>
      <c r="P771" s="181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20"/>
      <c r="AH771" s="20"/>
      <c r="AI771" s="20"/>
      <c r="AJ771" s="20"/>
      <c r="AK771" s="20"/>
      <c r="AL771" s="20"/>
      <c r="AM771" s="20"/>
      <c r="AN771" s="20"/>
      <c r="AO771" s="20"/>
      <c r="AP771" s="20"/>
    </row>
    <row r="772" spans="1:42" ht="15.75" customHeight="1">
      <c r="A772" s="20"/>
      <c r="B772" s="20"/>
      <c r="C772" s="20"/>
      <c r="D772" s="181"/>
      <c r="E772" s="20"/>
      <c r="F772" s="20"/>
      <c r="G772" s="20"/>
      <c r="H772" s="20"/>
      <c r="I772" s="20"/>
      <c r="J772" s="20"/>
      <c r="K772" s="20"/>
      <c r="L772" s="20"/>
      <c r="M772" s="181"/>
      <c r="N772" s="181"/>
      <c r="O772" s="20"/>
      <c r="P772" s="181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  <c r="AH772" s="20"/>
      <c r="AI772" s="20"/>
      <c r="AJ772" s="20"/>
      <c r="AK772" s="20"/>
      <c r="AL772" s="20"/>
      <c r="AM772" s="20"/>
      <c r="AN772" s="20"/>
      <c r="AO772" s="20"/>
      <c r="AP772" s="20"/>
    </row>
    <row r="773" spans="1:42" ht="15.75" customHeight="1">
      <c r="A773" s="20"/>
      <c r="B773" s="20"/>
      <c r="C773" s="20"/>
      <c r="D773" s="181"/>
      <c r="E773" s="20"/>
      <c r="F773" s="20"/>
      <c r="G773" s="20"/>
      <c r="H773" s="20"/>
      <c r="I773" s="20"/>
      <c r="J773" s="20"/>
      <c r="K773" s="20"/>
      <c r="L773" s="20"/>
      <c r="M773" s="181"/>
      <c r="N773" s="181"/>
      <c r="O773" s="20"/>
      <c r="P773" s="181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  <c r="AH773" s="20"/>
      <c r="AI773" s="20"/>
      <c r="AJ773" s="20"/>
      <c r="AK773" s="20"/>
      <c r="AL773" s="20"/>
      <c r="AM773" s="20"/>
      <c r="AN773" s="20"/>
      <c r="AO773" s="20"/>
      <c r="AP773" s="20"/>
    </row>
    <row r="774" spans="1:42" ht="15.75" customHeight="1">
      <c r="A774" s="20"/>
      <c r="B774" s="20"/>
      <c r="C774" s="20"/>
      <c r="D774" s="181"/>
      <c r="E774" s="20"/>
      <c r="F774" s="20"/>
      <c r="G774" s="20"/>
      <c r="H774" s="20"/>
      <c r="I774" s="20"/>
      <c r="J774" s="20"/>
      <c r="K774" s="20"/>
      <c r="L774" s="20"/>
      <c r="M774" s="181"/>
      <c r="N774" s="181"/>
      <c r="O774" s="20"/>
      <c r="P774" s="181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  <c r="AG774" s="20"/>
      <c r="AH774" s="20"/>
      <c r="AI774" s="20"/>
      <c r="AJ774" s="20"/>
      <c r="AK774" s="20"/>
      <c r="AL774" s="20"/>
      <c r="AM774" s="20"/>
      <c r="AN774" s="20"/>
      <c r="AO774" s="20"/>
      <c r="AP774" s="20"/>
    </row>
    <row r="775" spans="1:42" ht="15.75" customHeight="1">
      <c r="A775" s="20"/>
      <c r="B775" s="20"/>
      <c r="C775" s="20"/>
      <c r="D775" s="181"/>
      <c r="E775" s="20"/>
      <c r="F775" s="20"/>
      <c r="G775" s="20"/>
      <c r="H775" s="20"/>
      <c r="I775" s="20"/>
      <c r="J775" s="20"/>
      <c r="K775" s="20"/>
      <c r="L775" s="20"/>
      <c r="M775" s="181"/>
      <c r="N775" s="181"/>
      <c r="O775" s="20"/>
      <c r="P775" s="181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20"/>
      <c r="AI775" s="20"/>
      <c r="AJ775" s="20"/>
      <c r="AK775" s="20"/>
      <c r="AL775" s="20"/>
      <c r="AM775" s="20"/>
      <c r="AN775" s="20"/>
      <c r="AO775" s="20"/>
      <c r="AP775" s="20"/>
    </row>
    <row r="776" spans="1:42" ht="15.75" customHeight="1">
      <c r="A776" s="20"/>
      <c r="B776" s="20"/>
      <c r="C776" s="20"/>
      <c r="D776" s="181"/>
      <c r="E776" s="20"/>
      <c r="F776" s="20"/>
      <c r="G776" s="20"/>
      <c r="H776" s="20"/>
      <c r="I776" s="20"/>
      <c r="J776" s="20"/>
      <c r="K776" s="20"/>
      <c r="L776" s="20"/>
      <c r="M776" s="181"/>
      <c r="N776" s="181"/>
      <c r="O776" s="20"/>
      <c r="P776" s="181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20"/>
      <c r="AI776" s="20"/>
      <c r="AJ776" s="20"/>
      <c r="AK776" s="20"/>
      <c r="AL776" s="20"/>
      <c r="AM776" s="20"/>
      <c r="AN776" s="20"/>
      <c r="AO776" s="20"/>
      <c r="AP776" s="20"/>
    </row>
    <row r="777" spans="1:42" ht="15.75" customHeight="1">
      <c r="A777" s="20"/>
      <c r="B777" s="20"/>
      <c r="C777" s="20"/>
      <c r="D777" s="181"/>
      <c r="E777" s="20"/>
      <c r="F777" s="20"/>
      <c r="G777" s="20"/>
      <c r="H777" s="20"/>
      <c r="I777" s="20"/>
      <c r="J777" s="20"/>
      <c r="K777" s="20"/>
      <c r="L777" s="20"/>
      <c r="M777" s="181"/>
      <c r="N777" s="181"/>
      <c r="O777" s="20"/>
      <c r="P777" s="181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20"/>
      <c r="AI777" s="20"/>
      <c r="AJ777" s="20"/>
      <c r="AK777" s="20"/>
      <c r="AL777" s="20"/>
      <c r="AM777" s="20"/>
      <c r="AN777" s="20"/>
      <c r="AO777" s="20"/>
      <c r="AP777" s="20"/>
    </row>
    <row r="778" spans="1:42" ht="15.75" customHeight="1">
      <c r="A778" s="20"/>
      <c r="B778" s="20"/>
      <c r="C778" s="20"/>
      <c r="D778" s="181"/>
      <c r="E778" s="20"/>
      <c r="F778" s="20"/>
      <c r="G778" s="20"/>
      <c r="H778" s="20"/>
      <c r="I778" s="20"/>
      <c r="J778" s="20"/>
      <c r="K778" s="20"/>
      <c r="L778" s="20"/>
      <c r="M778" s="181"/>
      <c r="N778" s="181"/>
      <c r="O778" s="20"/>
      <c r="P778" s="181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L778" s="20"/>
      <c r="AM778" s="20"/>
      <c r="AN778" s="20"/>
      <c r="AO778" s="20"/>
      <c r="AP778" s="20"/>
    </row>
    <row r="779" spans="1:42" ht="15.75" customHeight="1">
      <c r="A779" s="20"/>
      <c r="B779" s="20"/>
      <c r="C779" s="20"/>
      <c r="D779" s="181"/>
      <c r="E779" s="20"/>
      <c r="F779" s="20"/>
      <c r="G779" s="20"/>
      <c r="H779" s="20"/>
      <c r="I779" s="20"/>
      <c r="J779" s="20"/>
      <c r="K779" s="20"/>
      <c r="L779" s="20"/>
      <c r="M779" s="181"/>
      <c r="N779" s="181"/>
      <c r="O779" s="20"/>
      <c r="P779" s="181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20"/>
      <c r="AL779" s="20"/>
      <c r="AM779" s="20"/>
      <c r="AN779" s="20"/>
      <c r="AO779" s="20"/>
      <c r="AP779" s="20"/>
    </row>
    <row r="780" spans="1:42" ht="15.75" customHeight="1">
      <c r="A780" s="20"/>
      <c r="B780" s="20"/>
      <c r="C780" s="20"/>
      <c r="D780" s="181"/>
      <c r="E780" s="20"/>
      <c r="F780" s="20"/>
      <c r="G780" s="20"/>
      <c r="H780" s="20"/>
      <c r="I780" s="20"/>
      <c r="J780" s="20"/>
      <c r="K780" s="20"/>
      <c r="L780" s="20"/>
      <c r="M780" s="181"/>
      <c r="N780" s="181"/>
      <c r="O780" s="20"/>
      <c r="P780" s="181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20"/>
      <c r="AJ780" s="20"/>
      <c r="AK780" s="20"/>
      <c r="AL780" s="20"/>
      <c r="AM780" s="20"/>
      <c r="AN780" s="20"/>
      <c r="AO780" s="20"/>
      <c r="AP780" s="20"/>
    </row>
    <row r="781" spans="1:42" ht="15.75" customHeight="1">
      <c r="A781" s="20"/>
      <c r="B781" s="20"/>
      <c r="C781" s="20"/>
      <c r="D781" s="181"/>
      <c r="E781" s="20"/>
      <c r="F781" s="20"/>
      <c r="G781" s="20"/>
      <c r="H781" s="20"/>
      <c r="I781" s="20"/>
      <c r="J781" s="20"/>
      <c r="K781" s="20"/>
      <c r="L781" s="20"/>
      <c r="M781" s="181"/>
      <c r="N781" s="181"/>
      <c r="O781" s="20"/>
      <c r="P781" s="181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20"/>
      <c r="AI781" s="20"/>
      <c r="AJ781" s="20"/>
      <c r="AK781" s="20"/>
      <c r="AL781" s="20"/>
      <c r="AM781" s="20"/>
      <c r="AN781" s="20"/>
      <c r="AO781" s="20"/>
      <c r="AP781" s="20"/>
    </row>
    <row r="782" spans="1:42" ht="15.75" customHeight="1">
      <c r="A782" s="20"/>
      <c r="B782" s="20"/>
      <c r="C782" s="20"/>
      <c r="D782" s="181"/>
      <c r="E782" s="20"/>
      <c r="F782" s="20"/>
      <c r="G782" s="20"/>
      <c r="H782" s="20"/>
      <c r="I782" s="20"/>
      <c r="J782" s="20"/>
      <c r="K782" s="20"/>
      <c r="L782" s="20"/>
      <c r="M782" s="181"/>
      <c r="N782" s="181"/>
      <c r="O782" s="20"/>
      <c r="P782" s="181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20"/>
      <c r="AI782" s="20"/>
      <c r="AJ782" s="20"/>
      <c r="AK782" s="20"/>
      <c r="AL782" s="20"/>
      <c r="AM782" s="20"/>
      <c r="AN782" s="20"/>
      <c r="AO782" s="20"/>
      <c r="AP782" s="20"/>
    </row>
    <row r="783" spans="1:42" ht="15.75" customHeight="1">
      <c r="A783" s="20"/>
      <c r="B783" s="20"/>
      <c r="C783" s="20"/>
      <c r="D783" s="181"/>
      <c r="E783" s="20"/>
      <c r="F783" s="20"/>
      <c r="G783" s="20"/>
      <c r="H783" s="20"/>
      <c r="I783" s="20"/>
      <c r="J783" s="20"/>
      <c r="K783" s="20"/>
      <c r="L783" s="20"/>
      <c r="M783" s="181"/>
      <c r="N783" s="181"/>
      <c r="O783" s="20"/>
      <c r="P783" s="181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20"/>
      <c r="AI783" s="20"/>
      <c r="AJ783" s="20"/>
      <c r="AK783" s="20"/>
      <c r="AL783" s="20"/>
      <c r="AM783" s="20"/>
      <c r="AN783" s="20"/>
      <c r="AO783" s="20"/>
      <c r="AP783" s="20"/>
    </row>
    <row r="784" spans="1:42" ht="15.75" customHeight="1">
      <c r="A784" s="20"/>
      <c r="B784" s="20"/>
      <c r="C784" s="20"/>
      <c r="D784" s="181"/>
      <c r="E784" s="20"/>
      <c r="F784" s="20"/>
      <c r="G784" s="20"/>
      <c r="H784" s="20"/>
      <c r="I784" s="20"/>
      <c r="J784" s="20"/>
      <c r="K784" s="20"/>
      <c r="L784" s="20"/>
      <c r="M784" s="181"/>
      <c r="N784" s="181"/>
      <c r="O784" s="20"/>
      <c r="P784" s="181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20"/>
      <c r="AJ784" s="20"/>
      <c r="AK784" s="20"/>
      <c r="AL784" s="20"/>
      <c r="AM784" s="20"/>
      <c r="AN784" s="20"/>
      <c r="AO784" s="20"/>
      <c r="AP784" s="20"/>
    </row>
    <row r="785" spans="1:42" ht="15.75" customHeight="1">
      <c r="A785" s="20"/>
      <c r="B785" s="20"/>
      <c r="C785" s="20"/>
      <c r="D785" s="181"/>
      <c r="E785" s="20"/>
      <c r="F785" s="20"/>
      <c r="G785" s="20"/>
      <c r="H785" s="20"/>
      <c r="I785" s="20"/>
      <c r="J785" s="20"/>
      <c r="K785" s="20"/>
      <c r="L785" s="20"/>
      <c r="M785" s="181"/>
      <c r="N785" s="181"/>
      <c r="O785" s="20"/>
      <c r="P785" s="181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20"/>
      <c r="AI785" s="20"/>
      <c r="AJ785" s="20"/>
      <c r="AK785" s="20"/>
      <c r="AL785" s="20"/>
      <c r="AM785" s="20"/>
      <c r="AN785" s="20"/>
      <c r="AO785" s="20"/>
      <c r="AP785" s="20"/>
    </row>
    <row r="786" spans="1:42" ht="15.75" customHeight="1">
      <c r="A786" s="20"/>
      <c r="B786" s="20"/>
      <c r="C786" s="20"/>
      <c r="D786" s="181"/>
      <c r="E786" s="20"/>
      <c r="F786" s="20"/>
      <c r="G786" s="20"/>
      <c r="H786" s="20"/>
      <c r="I786" s="20"/>
      <c r="J786" s="20"/>
      <c r="K786" s="20"/>
      <c r="L786" s="20"/>
      <c r="M786" s="181"/>
      <c r="N786" s="181"/>
      <c r="O786" s="20"/>
      <c r="P786" s="181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20"/>
      <c r="AI786" s="20"/>
      <c r="AJ786" s="20"/>
      <c r="AK786" s="20"/>
      <c r="AL786" s="20"/>
      <c r="AM786" s="20"/>
      <c r="AN786" s="20"/>
      <c r="AO786" s="20"/>
      <c r="AP786" s="20"/>
    </row>
    <row r="787" spans="1:42" ht="15.75" customHeight="1">
      <c r="A787" s="20"/>
      <c r="B787" s="20"/>
      <c r="C787" s="20"/>
      <c r="D787" s="181"/>
      <c r="E787" s="20"/>
      <c r="F787" s="20"/>
      <c r="G787" s="20"/>
      <c r="H787" s="20"/>
      <c r="I787" s="20"/>
      <c r="J787" s="20"/>
      <c r="K787" s="20"/>
      <c r="L787" s="20"/>
      <c r="M787" s="181"/>
      <c r="N787" s="181"/>
      <c r="O787" s="20"/>
      <c r="P787" s="181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20"/>
      <c r="AI787" s="20"/>
      <c r="AJ787" s="20"/>
      <c r="AK787" s="20"/>
      <c r="AL787" s="20"/>
      <c r="AM787" s="20"/>
      <c r="AN787" s="20"/>
      <c r="AO787" s="20"/>
      <c r="AP787" s="20"/>
    </row>
    <row r="788" spans="1:42" ht="15.75" customHeight="1">
      <c r="A788" s="20"/>
      <c r="B788" s="20"/>
      <c r="C788" s="20"/>
      <c r="D788" s="181"/>
      <c r="E788" s="20"/>
      <c r="F788" s="20"/>
      <c r="G788" s="20"/>
      <c r="H788" s="20"/>
      <c r="I788" s="20"/>
      <c r="J788" s="20"/>
      <c r="K788" s="20"/>
      <c r="L788" s="20"/>
      <c r="M788" s="181"/>
      <c r="N788" s="181"/>
      <c r="O788" s="20"/>
      <c r="P788" s="181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0"/>
      <c r="AJ788" s="20"/>
      <c r="AK788" s="20"/>
      <c r="AL788" s="20"/>
      <c r="AM788" s="20"/>
      <c r="AN788" s="20"/>
      <c r="AO788" s="20"/>
      <c r="AP788" s="20"/>
    </row>
    <row r="789" spans="1:42" ht="15.75" customHeight="1">
      <c r="A789" s="20"/>
      <c r="B789" s="20"/>
      <c r="C789" s="20"/>
      <c r="D789" s="181"/>
      <c r="E789" s="20"/>
      <c r="F789" s="20"/>
      <c r="G789" s="20"/>
      <c r="H789" s="20"/>
      <c r="I789" s="20"/>
      <c r="J789" s="20"/>
      <c r="K789" s="20"/>
      <c r="L789" s="20"/>
      <c r="M789" s="181"/>
      <c r="N789" s="181"/>
      <c r="O789" s="20"/>
      <c r="P789" s="181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L789" s="20"/>
      <c r="AM789" s="20"/>
      <c r="AN789" s="20"/>
      <c r="AO789" s="20"/>
      <c r="AP789" s="20"/>
    </row>
    <row r="790" spans="1:42" ht="15.75" customHeight="1">
      <c r="A790" s="20"/>
      <c r="B790" s="20"/>
      <c r="C790" s="20"/>
      <c r="D790" s="181"/>
      <c r="E790" s="20"/>
      <c r="F790" s="20"/>
      <c r="G790" s="20"/>
      <c r="H790" s="20"/>
      <c r="I790" s="20"/>
      <c r="J790" s="20"/>
      <c r="K790" s="20"/>
      <c r="L790" s="20"/>
      <c r="M790" s="181"/>
      <c r="N790" s="181"/>
      <c r="O790" s="20"/>
      <c r="P790" s="181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0"/>
      <c r="AJ790" s="20"/>
      <c r="AK790" s="20"/>
      <c r="AL790" s="20"/>
      <c r="AM790" s="20"/>
      <c r="AN790" s="20"/>
      <c r="AO790" s="20"/>
      <c r="AP790" s="20"/>
    </row>
    <row r="791" spans="1:42" ht="15.75" customHeight="1">
      <c r="A791" s="20"/>
      <c r="B791" s="20"/>
      <c r="C791" s="20"/>
      <c r="D791" s="181"/>
      <c r="E791" s="20"/>
      <c r="F791" s="20"/>
      <c r="G791" s="20"/>
      <c r="H791" s="20"/>
      <c r="I791" s="20"/>
      <c r="J791" s="20"/>
      <c r="K791" s="20"/>
      <c r="L791" s="20"/>
      <c r="M791" s="181"/>
      <c r="N791" s="181"/>
      <c r="O791" s="20"/>
      <c r="P791" s="181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0"/>
      <c r="AJ791" s="20"/>
      <c r="AK791" s="20"/>
      <c r="AL791" s="20"/>
      <c r="AM791" s="20"/>
      <c r="AN791" s="20"/>
      <c r="AO791" s="20"/>
      <c r="AP791" s="20"/>
    </row>
    <row r="792" spans="1:42" ht="15.75" customHeight="1">
      <c r="A792" s="20"/>
      <c r="B792" s="20"/>
      <c r="C792" s="20"/>
      <c r="D792" s="181"/>
      <c r="E792" s="20"/>
      <c r="F792" s="20"/>
      <c r="G792" s="20"/>
      <c r="H792" s="20"/>
      <c r="I792" s="20"/>
      <c r="J792" s="20"/>
      <c r="K792" s="20"/>
      <c r="L792" s="20"/>
      <c r="M792" s="181"/>
      <c r="N792" s="181"/>
      <c r="O792" s="20"/>
      <c r="P792" s="181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0"/>
      <c r="AJ792" s="20"/>
      <c r="AK792" s="20"/>
      <c r="AL792" s="20"/>
      <c r="AM792" s="20"/>
      <c r="AN792" s="20"/>
      <c r="AO792" s="20"/>
      <c r="AP792" s="20"/>
    </row>
    <row r="793" spans="1:42" ht="15.75" customHeight="1">
      <c r="A793" s="20"/>
      <c r="B793" s="20"/>
      <c r="C793" s="20"/>
      <c r="D793" s="181"/>
      <c r="E793" s="20"/>
      <c r="F793" s="20"/>
      <c r="G793" s="20"/>
      <c r="H793" s="20"/>
      <c r="I793" s="20"/>
      <c r="J793" s="20"/>
      <c r="K793" s="20"/>
      <c r="L793" s="20"/>
      <c r="M793" s="181"/>
      <c r="N793" s="181"/>
      <c r="O793" s="20"/>
      <c r="P793" s="181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0"/>
      <c r="AJ793" s="20"/>
      <c r="AK793" s="20"/>
      <c r="AL793" s="20"/>
      <c r="AM793" s="20"/>
      <c r="AN793" s="20"/>
      <c r="AO793" s="20"/>
      <c r="AP793" s="20"/>
    </row>
    <row r="794" spans="1:42" ht="15.75" customHeight="1">
      <c r="A794" s="20"/>
      <c r="B794" s="20"/>
      <c r="C794" s="20"/>
      <c r="D794" s="181"/>
      <c r="E794" s="20"/>
      <c r="F794" s="20"/>
      <c r="G794" s="20"/>
      <c r="H794" s="20"/>
      <c r="I794" s="20"/>
      <c r="J794" s="20"/>
      <c r="K794" s="20"/>
      <c r="L794" s="20"/>
      <c r="M794" s="181"/>
      <c r="N794" s="181"/>
      <c r="O794" s="20"/>
      <c r="P794" s="181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0"/>
      <c r="AJ794" s="20"/>
      <c r="AK794" s="20"/>
      <c r="AL794" s="20"/>
      <c r="AM794" s="20"/>
      <c r="AN794" s="20"/>
      <c r="AO794" s="20"/>
      <c r="AP794" s="20"/>
    </row>
    <row r="795" spans="1:42" ht="15.75" customHeight="1">
      <c r="A795" s="20"/>
      <c r="B795" s="20"/>
      <c r="C795" s="20"/>
      <c r="D795" s="181"/>
      <c r="E795" s="20"/>
      <c r="F795" s="20"/>
      <c r="G795" s="20"/>
      <c r="H795" s="20"/>
      <c r="I795" s="20"/>
      <c r="J795" s="20"/>
      <c r="K795" s="20"/>
      <c r="L795" s="20"/>
      <c r="M795" s="181"/>
      <c r="N795" s="181"/>
      <c r="O795" s="20"/>
      <c r="P795" s="181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0"/>
      <c r="AJ795" s="20"/>
      <c r="AK795" s="20"/>
      <c r="AL795" s="20"/>
      <c r="AM795" s="20"/>
      <c r="AN795" s="20"/>
      <c r="AO795" s="20"/>
      <c r="AP795" s="20"/>
    </row>
    <row r="796" spans="1:42" ht="15.75" customHeight="1">
      <c r="A796" s="20"/>
      <c r="B796" s="20"/>
      <c r="C796" s="20"/>
      <c r="D796" s="181"/>
      <c r="E796" s="20"/>
      <c r="F796" s="20"/>
      <c r="G796" s="20"/>
      <c r="H796" s="20"/>
      <c r="I796" s="20"/>
      <c r="J796" s="20"/>
      <c r="K796" s="20"/>
      <c r="L796" s="20"/>
      <c r="M796" s="181"/>
      <c r="N796" s="181"/>
      <c r="O796" s="20"/>
      <c r="P796" s="181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20"/>
      <c r="AI796" s="20"/>
      <c r="AJ796" s="20"/>
      <c r="AK796" s="20"/>
      <c r="AL796" s="20"/>
      <c r="AM796" s="20"/>
      <c r="AN796" s="20"/>
      <c r="AO796" s="20"/>
      <c r="AP796" s="20"/>
    </row>
    <row r="797" spans="1:42" ht="15.75" customHeight="1">
      <c r="A797" s="20"/>
      <c r="B797" s="20"/>
      <c r="C797" s="20"/>
      <c r="D797" s="181"/>
      <c r="E797" s="20"/>
      <c r="F797" s="20"/>
      <c r="G797" s="20"/>
      <c r="H797" s="20"/>
      <c r="I797" s="20"/>
      <c r="J797" s="20"/>
      <c r="K797" s="20"/>
      <c r="L797" s="20"/>
      <c r="M797" s="181"/>
      <c r="N797" s="181"/>
      <c r="O797" s="20"/>
      <c r="P797" s="181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20"/>
      <c r="AH797" s="20"/>
      <c r="AI797" s="20"/>
      <c r="AJ797" s="20"/>
      <c r="AK797" s="20"/>
      <c r="AL797" s="20"/>
      <c r="AM797" s="20"/>
      <c r="AN797" s="20"/>
      <c r="AO797" s="20"/>
      <c r="AP797" s="20"/>
    </row>
    <row r="798" spans="1:42" ht="15.75" customHeight="1">
      <c r="A798" s="20"/>
      <c r="B798" s="20"/>
      <c r="C798" s="20"/>
      <c r="D798" s="181"/>
      <c r="E798" s="20"/>
      <c r="F798" s="20"/>
      <c r="G798" s="20"/>
      <c r="H798" s="20"/>
      <c r="I798" s="20"/>
      <c r="J798" s="20"/>
      <c r="K798" s="20"/>
      <c r="L798" s="20"/>
      <c r="M798" s="181"/>
      <c r="N798" s="181"/>
      <c r="O798" s="20"/>
      <c r="P798" s="181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20"/>
      <c r="AH798" s="20"/>
      <c r="AI798" s="20"/>
      <c r="AJ798" s="20"/>
      <c r="AK798" s="20"/>
      <c r="AL798" s="20"/>
      <c r="AM798" s="20"/>
      <c r="AN798" s="20"/>
      <c r="AO798" s="20"/>
      <c r="AP798" s="20"/>
    </row>
    <row r="799" spans="1:42" ht="15.75" customHeight="1">
      <c r="A799" s="20"/>
      <c r="B799" s="20"/>
      <c r="C799" s="20"/>
      <c r="D799" s="181"/>
      <c r="E799" s="20"/>
      <c r="F799" s="20"/>
      <c r="G799" s="20"/>
      <c r="H799" s="20"/>
      <c r="I799" s="20"/>
      <c r="J799" s="20"/>
      <c r="K799" s="20"/>
      <c r="L799" s="20"/>
      <c r="M799" s="181"/>
      <c r="N799" s="181"/>
      <c r="O799" s="20"/>
      <c r="P799" s="181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20"/>
      <c r="AH799" s="20"/>
      <c r="AI799" s="20"/>
      <c r="AJ799" s="20"/>
      <c r="AK799" s="20"/>
      <c r="AL799" s="20"/>
      <c r="AM799" s="20"/>
      <c r="AN799" s="20"/>
      <c r="AO799" s="20"/>
      <c r="AP799" s="20"/>
    </row>
    <row r="800" spans="1:42" ht="15.75" customHeight="1">
      <c r="A800" s="20"/>
      <c r="B800" s="20"/>
      <c r="C800" s="20"/>
      <c r="D800" s="181"/>
      <c r="E800" s="20"/>
      <c r="F800" s="20"/>
      <c r="G800" s="20"/>
      <c r="H800" s="20"/>
      <c r="I800" s="20"/>
      <c r="J800" s="20"/>
      <c r="K800" s="20"/>
      <c r="L800" s="20"/>
      <c r="M800" s="181"/>
      <c r="N800" s="181"/>
      <c r="O800" s="20"/>
      <c r="P800" s="181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20"/>
      <c r="AH800" s="20"/>
      <c r="AI800" s="20"/>
      <c r="AJ800" s="20"/>
      <c r="AK800" s="20"/>
      <c r="AL800" s="20"/>
      <c r="AM800" s="20"/>
      <c r="AN800" s="20"/>
      <c r="AO800" s="20"/>
      <c r="AP800" s="20"/>
    </row>
    <row r="801" spans="1:42" ht="15.75" customHeight="1">
      <c r="A801" s="20"/>
      <c r="B801" s="20"/>
      <c r="C801" s="20"/>
      <c r="D801" s="181"/>
      <c r="E801" s="20"/>
      <c r="F801" s="20"/>
      <c r="G801" s="20"/>
      <c r="H801" s="20"/>
      <c r="I801" s="20"/>
      <c r="J801" s="20"/>
      <c r="K801" s="20"/>
      <c r="L801" s="20"/>
      <c r="M801" s="181"/>
      <c r="N801" s="181"/>
      <c r="O801" s="20"/>
      <c r="P801" s="181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20"/>
      <c r="AH801" s="20"/>
      <c r="AI801" s="20"/>
      <c r="AJ801" s="20"/>
      <c r="AK801" s="20"/>
      <c r="AL801" s="20"/>
      <c r="AM801" s="20"/>
      <c r="AN801" s="20"/>
      <c r="AO801" s="20"/>
      <c r="AP801" s="20"/>
    </row>
    <row r="802" spans="1:42" ht="15.75" customHeight="1">
      <c r="A802" s="20"/>
      <c r="B802" s="20"/>
      <c r="C802" s="20"/>
      <c r="D802" s="181"/>
      <c r="E802" s="20"/>
      <c r="F802" s="20"/>
      <c r="G802" s="20"/>
      <c r="H802" s="20"/>
      <c r="I802" s="20"/>
      <c r="J802" s="20"/>
      <c r="K802" s="20"/>
      <c r="L802" s="20"/>
      <c r="M802" s="181"/>
      <c r="N802" s="181"/>
      <c r="O802" s="20"/>
      <c r="P802" s="181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  <c r="AH802" s="20"/>
      <c r="AI802" s="20"/>
      <c r="AJ802" s="20"/>
      <c r="AK802" s="20"/>
      <c r="AL802" s="20"/>
      <c r="AM802" s="20"/>
      <c r="AN802" s="20"/>
      <c r="AO802" s="20"/>
      <c r="AP802" s="20"/>
    </row>
    <row r="803" spans="1:42" ht="15.75" customHeight="1">
      <c r="A803" s="20"/>
      <c r="B803" s="20"/>
      <c r="C803" s="20"/>
      <c r="D803" s="181"/>
      <c r="E803" s="20"/>
      <c r="F803" s="20"/>
      <c r="G803" s="20"/>
      <c r="H803" s="20"/>
      <c r="I803" s="20"/>
      <c r="J803" s="20"/>
      <c r="K803" s="20"/>
      <c r="L803" s="20"/>
      <c r="M803" s="181"/>
      <c r="N803" s="181"/>
      <c r="O803" s="20"/>
      <c r="P803" s="181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  <c r="AH803" s="20"/>
      <c r="AI803" s="20"/>
      <c r="AJ803" s="20"/>
      <c r="AK803" s="20"/>
      <c r="AL803" s="20"/>
      <c r="AM803" s="20"/>
      <c r="AN803" s="20"/>
      <c r="AO803" s="20"/>
      <c r="AP803" s="20"/>
    </row>
    <row r="804" spans="1:42" ht="15.75" customHeight="1">
      <c r="A804" s="20"/>
      <c r="B804" s="20"/>
      <c r="C804" s="20"/>
      <c r="D804" s="181"/>
      <c r="E804" s="20"/>
      <c r="F804" s="20"/>
      <c r="G804" s="20"/>
      <c r="H804" s="20"/>
      <c r="I804" s="20"/>
      <c r="J804" s="20"/>
      <c r="K804" s="20"/>
      <c r="L804" s="20"/>
      <c r="M804" s="181"/>
      <c r="N804" s="181"/>
      <c r="O804" s="20"/>
      <c r="P804" s="181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  <c r="AH804" s="20"/>
      <c r="AI804" s="20"/>
      <c r="AJ804" s="20"/>
      <c r="AK804" s="20"/>
      <c r="AL804" s="20"/>
      <c r="AM804" s="20"/>
      <c r="AN804" s="20"/>
      <c r="AO804" s="20"/>
      <c r="AP804" s="20"/>
    </row>
    <row r="805" spans="1:42" ht="15.75" customHeight="1">
      <c r="A805" s="20"/>
      <c r="B805" s="20"/>
      <c r="C805" s="20"/>
      <c r="D805" s="181"/>
      <c r="E805" s="20"/>
      <c r="F805" s="20"/>
      <c r="G805" s="20"/>
      <c r="H805" s="20"/>
      <c r="I805" s="20"/>
      <c r="J805" s="20"/>
      <c r="K805" s="20"/>
      <c r="L805" s="20"/>
      <c r="M805" s="181"/>
      <c r="N805" s="181"/>
      <c r="O805" s="20"/>
      <c r="P805" s="181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  <c r="AG805" s="20"/>
      <c r="AH805" s="20"/>
      <c r="AI805" s="20"/>
      <c r="AJ805" s="20"/>
      <c r="AK805" s="20"/>
      <c r="AL805" s="20"/>
      <c r="AM805" s="20"/>
      <c r="AN805" s="20"/>
      <c r="AO805" s="20"/>
      <c r="AP805" s="20"/>
    </row>
    <row r="806" spans="1:42" ht="15.75" customHeight="1">
      <c r="A806" s="20"/>
      <c r="B806" s="20"/>
      <c r="C806" s="20"/>
      <c r="D806" s="181"/>
      <c r="E806" s="20"/>
      <c r="F806" s="20"/>
      <c r="G806" s="20"/>
      <c r="H806" s="20"/>
      <c r="I806" s="20"/>
      <c r="J806" s="20"/>
      <c r="K806" s="20"/>
      <c r="L806" s="20"/>
      <c r="M806" s="181"/>
      <c r="N806" s="181"/>
      <c r="O806" s="20"/>
      <c r="P806" s="181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20"/>
      <c r="AH806" s="20"/>
      <c r="AI806" s="20"/>
      <c r="AJ806" s="20"/>
      <c r="AK806" s="20"/>
      <c r="AL806" s="20"/>
      <c r="AM806" s="20"/>
      <c r="AN806" s="20"/>
      <c r="AO806" s="20"/>
      <c r="AP806" s="20"/>
    </row>
    <row r="807" spans="1:42" ht="15.75" customHeight="1">
      <c r="A807" s="20"/>
      <c r="B807" s="20"/>
      <c r="C807" s="20"/>
      <c r="D807" s="181"/>
      <c r="E807" s="20"/>
      <c r="F807" s="20"/>
      <c r="G807" s="20"/>
      <c r="H807" s="20"/>
      <c r="I807" s="20"/>
      <c r="J807" s="20"/>
      <c r="K807" s="20"/>
      <c r="L807" s="20"/>
      <c r="M807" s="181"/>
      <c r="N807" s="181"/>
      <c r="O807" s="20"/>
      <c r="P807" s="181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0"/>
      <c r="AJ807" s="20"/>
      <c r="AK807" s="20"/>
      <c r="AL807" s="20"/>
      <c r="AM807" s="20"/>
      <c r="AN807" s="20"/>
      <c r="AO807" s="20"/>
      <c r="AP807" s="20"/>
    </row>
    <row r="808" spans="1:42" ht="15.75" customHeight="1">
      <c r="A808" s="20"/>
      <c r="B808" s="20"/>
      <c r="C808" s="20"/>
      <c r="D808" s="181"/>
      <c r="E808" s="20"/>
      <c r="F808" s="20"/>
      <c r="G808" s="20"/>
      <c r="H808" s="20"/>
      <c r="I808" s="20"/>
      <c r="J808" s="20"/>
      <c r="K808" s="20"/>
      <c r="L808" s="20"/>
      <c r="M808" s="181"/>
      <c r="N808" s="181"/>
      <c r="O808" s="20"/>
      <c r="P808" s="181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0"/>
      <c r="AJ808" s="20"/>
      <c r="AK808" s="20"/>
      <c r="AL808" s="20"/>
      <c r="AM808" s="20"/>
      <c r="AN808" s="20"/>
      <c r="AO808" s="20"/>
      <c r="AP808" s="20"/>
    </row>
    <row r="809" spans="1:42" ht="15.75" customHeight="1">
      <c r="A809" s="20"/>
      <c r="B809" s="20"/>
      <c r="C809" s="20"/>
      <c r="D809" s="181"/>
      <c r="E809" s="20"/>
      <c r="F809" s="20"/>
      <c r="G809" s="20"/>
      <c r="H809" s="20"/>
      <c r="I809" s="20"/>
      <c r="J809" s="20"/>
      <c r="K809" s="20"/>
      <c r="L809" s="20"/>
      <c r="M809" s="181"/>
      <c r="N809" s="181"/>
      <c r="O809" s="20"/>
      <c r="P809" s="181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20"/>
      <c r="AI809" s="20"/>
      <c r="AJ809" s="20"/>
      <c r="AK809" s="20"/>
      <c r="AL809" s="20"/>
      <c r="AM809" s="20"/>
      <c r="AN809" s="20"/>
      <c r="AO809" s="20"/>
      <c r="AP809" s="20"/>
    </row>
    <row r="810" spans="1:42" ht="15.75" customHeight="1">
      <c r="A810" s="20"/>
      <c r="B810" s="20"/>
      <c r="C810" s="20"/>
      <c r="D810" s="181"/>
      <c r="E810" s="20"/>
      <c r="F810" s="20"/>
      <c r="G810" s="20"/>
      <c r="H810" s="20"/>
      <c r="I810" s="20"/>
      <c r="J810" s="20"/>
      <c r="K810" s="20"/>
      <c r="L810" s="20"/>
      <c r="M810" s="181"/>
      <c r="N810" s="181"/>
      <c r="O810" s="20"/>
      <c r="P810" s="181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20"/>
      <c r="AI810" s="20"/>
      <c r="AJ810" s="20"/>
      <c r="AK810" s="20"/>
      <c r="AL810" s="20"/>
      <c r="AM810" s="20"/>
      <c r="AN810" s="20"/>
      <c r="AO810" s="20"/>
      <c r="AP810" s="20"/>
    </row>
    <row r="811" spans="1:42" ht="15.75" customHeight="1">
      <c r="A811" s="20"/>
      <c r="B811" s="20"/>
      <c r="C811" s="20"/>
      <c r="D811" s="181"/>
      <c r="E811" s="20"/>
      <c r="F811" s="20"/>
      <c r="G811" s="20"/>
      <c r="H811" s="20"/>
      <c r="I811" s="20"/>
      <c r="J811" s="20"/>
      <c r="K811" s="20"/>
      <c r="L811" s="20"/>
      <c r="M811" s="181"/>
      <c r="N811" s="181"/>
      <c r="O811" s="20"/>
      <c r="P811" s="181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20"/>
      <c r="AI811" s="20"/>
      <c r="AJ811" s="20"/>
      <c r="AK811" s="20"/>
      <c r="AL811" s="20"/>
      <c r="AM811" s="20"/>
      <c r="AN811" s="20"/>
      <c r="AO811" s="20"/>
      <c r="AP811" s="20"/>
    </row>
    <row r="812" spans="1:42" ht="15.75" customHeight="1">
      <c r="A812" s="20"/>
      <c r="B812" s="20"/>
      <c r="C812" s="20"/>
      <c r="D812" s="181"/>
      <c r="E812" s="20"/>
      <c r="F812" s="20"/>
      <c r="G812" s="20"/>
      <c r="H812" s="20"/>
      <c r="I812" s="20"/>
      <c r="J812" s="20"/>
      <c r="K812" s="20"/>
      <c r="L812" s="20"/>
      <c r="M812" s="181"/>
      <c r="N812" s="181"/>
      <c r="O812" s="20"/>
      <c r="P812" s="181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20"/>
      <c r="AI812" s="20"/>
      <c r="AJ812" s="20"/>
      <c r="AK812" s="20"/>
      <c r="AL812" s="20"/>
      <c r="AM812" s="20"/>
      <c r="AN812" s="20"/>
      <c r="AO812" s="20"/>
      <c r="AP812" s="20"/>
    </row>
    <row r="813" spans="1:42" ht="15.75" customHeight="1">
      <c r="A813" s="20"/>
      <c r="B813" s="20"/>
      <c r="C813" s="20"/>
      <c r="D813" s="181"/>
      <c r="E813" s="20"/>
      <c r="F813" s="20"/>
      <c r="G813" s="20"/>
      <c r="H813" s="20"/>
      <c r="I813" s="20"/>
      <c r="J813" s="20"/>
      <c r="K813" s="20"/>
      <c r="L813" s="20"/>
      <c r="M813" s="181"/>
      <c r="N813" s="181"/>
      <c r="O813" s="20"/>
      <c r="P813" s="181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20"/>
      <c r="AI813" s="20"/>
      <c r="AJ813" s="20"/>
      <c r="AK813" s="20"/>
      <c r="AL813" s="20"/>
      <c r="AM813" s="20"/>
      <c r="AN813" s="20"/>
      <c r="AO813" s="20"/>
      <c r="AP813" s="20"/>
    </row>
    <row r="814" spans="1:42" ht="15.75" customHeight="1">
      <c r="A814" s="20"/>
      <c r="B814" s="20"/>
      <c r="C814" s="20"/>
      <c r="D814" s="181"/>
      <c r="E814" s="20"/>
      <c r="F814" s="20"/>
      <c r="G814" s="20"/>
      <c r="H814" s="20"/>
      <c r="I814" s="20"/>
      <c r="J814" s="20"/>
      <c r="K814" s="20"/>
      <c r="L814" s="20"/>
      <c r="M814" s="181"/>
      <c r="N814" s="181"/>
      <c r="O814" s="20"/>
      <c r="P814" s="181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20"/>
      <c r="AI814" s="20"/>
      <c r="AJ814" s="20"/>
      <c r="AK814" s="20"/>
      <c r="AL814" s="20"/>
      <c r="AM814" s="20"/>
      <c r="AN814" s="20"/>
      <c r="AO814" s="20"/>
      <c r="AP814" s="20"/>
    </row>
    <row r="815" spans="1:42" ht="15.75" customHeight="1">
      <c r="A815" s="20"/>
      <c r="B815" s="20"/>
      <c r="C815" s="20"/>
      <c r="D815" s="181"/>
      <c r="E815" s="20"/>
      <c r="F815" s="20"/>
      <c r="G815" s="20"/>
      <c r="H815" s="20"/>
      <c r="I815" s="20"/>
      <c r="J815" s="20"/>
      <c r="K815" s="20"/>
      <c r="L815" s="20"/>
      <c r="M815" s="181"/>
      <c r="N815" s="181"/>
      <c r="O815" s="20"/>
      <c r="P815" s="181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20"/>
      <c r="AI815" s="20"/>
      <c r="AJ815" s="20"/>
      <c r="AK815" s="20"/>
      <c r="AL815" s="20"/>
      <c r="AM815" s="20"/>
      <c r="AN815" s="20"/>
      <c r="AO815" s="20"/>
      <c r="AP815" s="20"/>
    </row>
    <row r="816" spans="1:42" ht="15.75" customHeight="1">
      <c r="A816" s="20"/>
      <c r="B816" s="20"/>
      <c r="C816" s="20"/>
      <c r="D816" s="181"/>
      <c r="E816" s="20"/>
      <c r="F816" s="20"/>
      <c r="G816" s="20"/>
      <c r="H816" s="20"/>
      <c r="I816" s="20"/>
      <c r="J816" s="20"/>
      <c r="K816" s="20"/>
      <c r="L816" s="20"/>
      <c r="M816" s="181"/>
      <c r="N816" s="181"/>
      <c r="O816" s="20"/>
      <c r="P816" s="181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20"/>
      <c r="AI816" s="20"/>
      <c r="AJ816" s="20"/>
      <c r="AK816" s="20"/>
      <c r="AL816" s="20"/>
      <c r="AM816" s="20"/>
      <c r="AN816" s="20"/>
      <c r="AO816" s="20"/>
      <c r="AP816" s="20"/>
    </row>
    <row r="817" spans="1:42" ht="15.75" customHeight="1">
      <c r="A817" s="20"/>
      <c r="B817" s="20"/>
      <c r="C817" s="20"/>
      <c r="D817" s="181"/>
      <c r="E817" s="20"/>
      <c r="F817" s="20"/>
      <c r="G817" s="20"/>
      <c r="H817" s="20"/>
      <c r="I817" s="20"/>
      <c r="J817" s="20"/>
      <c r="K817" s="20"/>
      <c r="L817" s="20"/>
      <c r="M817" s="181"/>
      <c r="N817" s="181"/>
      <c r="O817" s="20"/>
      <c r="P817" s="181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  <c r="AH817" s="20"/>
      <c r="AI817" s="20"/>
      <c r="AJ817" s="20"/>
      <c r="AK817" s="20"/>
      <c r="AL817" s="20"/>
      <c r="AM817" s="20"/>
      <c r="AN817" s="20"/>
      <c r="AO817" s="20"/>
      <c r="AP817" s="20"/>
    </row>
    <row r="818" spans="1:42" ht="15.75" customHeight="1">
      <c r="A818" s="20"/>
      <c r="B818" s="20"/>
      <c r="C818" s="20"/>
      <c r="D818" s="181"/>
      <c r="E818" s="20"/>
      <c r="F818" s="20"/>
      <c r="G818" s="20"/>
      <c r="H818" s="20"/>
      <c r="I818" s="20"/>
      <c r="J818" s="20"/>
      <c r="K818" s="20"/>
      <c r="L818" s="20"/>
      <c r="M818" s="181"/>
      <c r="N818" s="181"/>
      <c r="O818" s="20"/>
      <c r="P818" s="181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20"/>
      <c r="AI818" s="20"/>
      <c r="AJ818" s="20"/>
      <c r="AK818" s="20"/>
      <c r="AL818" s="20"/>
      <c r="AM818" s="20"/>
      <c r="AN818" s="20"/>
      <c r="AO818" s="20"/>
      <c r="AP818" s="20"/>
    </row>
    <row r="819" spans="1:42" ht="15.75" customHeight="1">
      <c r="A819" s="20"/>
      <c r="B819" s="20"/>
      <c r="C819" s="20"/>
      <c r="D819" s="181"/>
      <c r="E819" s="20"/>
      <c r="F819" s="20"/>
      <c r="G819" s="20"/>
      <c r="H819" s="20"/>
      <c r="I819" s="20"/>
      <c r="J819" s="20"/>
      <c r="K819" s="20"/>
      <c r="L819" s="20"/>
      <c r="M819" s="181"/>
      <c r="N819" s="181"/>
      <c r="O819" s="20"/>
      <c r="P819" s="181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0"/>
      <c r="AJ819" s="20"/>
      <c r="AK819" s="20"/>
      <c r="AL819" s="20"/>
      <c r="AM819" s="20"/>
      <c r="AN819" s="20"/>
      <c r="AO819" s="20"/>
      <c r="AP819" s="20"/>
    </row>
    <row r="820" spans="1:42" ht="15.75" customHeight="1">
      <c r="A820" s="20"/>
      <c r="B820" s="20"/>
      <c r="C820" s="20"/>
      <c r="D820" s="181"/>
      <c r="E820" s="20"/>
      <c r="F820" s="20"/>
      <c r="G820" s="20"/>
      <c r="H820" s="20"/>
      <c r="I820" s="20"/>
      <c r="J820" s="20"/>
      <c r="K820" s="20"/>
      <c r="L820" s="20"/>
      <c r="M820" s="181"/>
      <c r="N820" s="181"/>
      <c r="O820" s="20"/>
      <c r="P820" s="181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20"/>
      <c r="AI820" s="20"/>
      <c r="AJ820" s="20"/>
      <c r="AK820" s="20"/>
      <c r="AL820" s="20"/>
      <c r="AM820" s="20"/>
      <c r="AN820" s="20"/>
      <c r="AO820" s="20"/>
      <c r="AP820" s="20"/>
    </row>
    <row r="821" spans="1:42" ht="15.75" customHeight="1">
      <c r="A821" s="20"/>
      <c r="B821" s="20"/>
      <c r="C821" s="20"/>
      <c r="D821" s="181"/>
      <c r="E821" s="20"/>
      <c r="F821" s="20"/>
      <c r="G821" s="20"/>
      <c r="H821" s="20"/>
      <c r="I821" s="20"/>
      <c r="J821" s="20"/>
      <c r="K821" s="20"/>
      <c r="L821" s="20"/>
      <c r="M821" s="181"/>
      <c r="N821" s="181"/>
      <c r="O821" s="20"/>
      <c r="P821" s="181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0"/>
      <c r="AJ821" s="20"/>
      <c r="AK821" s="20"/>
      <c r="AL821" s="20"/>
      <c r="AM821" s="20"/>
      <c r="AN821" s="20"/>
      <c r="AO821" s="20"/>
      <c r="AP821" s="20"/>
    </row>
    <row r="822" spans="1:42" ht="15.75" customHeight="1">
      <c r="A822" s="20"/>
      <c r="B822" s="20"/>
      <c r="C822" s="20"/>
      <c r="D822" s="181"/>
      <c r="E822" s="20"/>
      <c r="F822" s="20"/>
      <c r="G822" s="20"/>
      <c r="H822" s="20"/>
      <c r="I822" s="20"/>
      <c r="J822" s="20"/>
      <c r="K822" s="20"/>
      <c r="L822" s="20"/>
      <c r="M822" s="181"/>
      <c r="N822" s="181"/>
      <c r="O822" s="20"/>
      <c r="P822" s="181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  <c r="AH822" s="20"/>
      <c r="AI822" s="20"/>
      <c r="AJ822" s="20"/>
      <c r="AK822" s="20"/>
      <c r="AL822" s="20"/>
      <c r="AM822" s="20"/>
      <c r="AN822" s="20"/>
      <c r="AO822" s="20"/>
      <c r="AP822" s="20"/>
    </row>
    <row r="823" spans="1:42" ht="15.75" customHeight="1">
      <c r="A823" s="20"/>
      <c r="B823" s="20"/>
      <c r="C823" s="20"/>
      <c r="D823" s="181"/>
      <c r="E823" s="20"/>
      <c r="F823" s="20"/>
      <c r="G823" s="20"/>
      <c r="H823" s="20"/>
      <c r="I823" s="20"/>
      <c r="J823" s="20"/>
      <c r="K823" s="20"/>
      <c r="L823" s="20"/>
      <c r="M823" s="181"/>
      <c r="N823" s="181"/>
      <c r="O823" s="20"/>
      <c r="P823" s="181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  <c r="AH823" s="20"/>
      <c r="AI823" s="20"/>
      <c r="AJ823" s="20"/>
      <c r="AK823" s="20"/>
      <c r="AL823" s="20"/>
      <c r="AM823" s="20"/>
      <c r="AN823" s="20"/>
      <c r="AO823" s="20"/>
      <c r="AP823" s="20"/>
    </row>
    <row r="824" spans="1:42" ht="15.75" customHeight="1">
      <c r="A824" s="20"/>
      <c r="B824" s="20"/>
      <c r="C824" s="20"/>
      <c r="D824" s="181"/>
      <c r="E824" s="20"/>
      <c r="F824" s="20"/>
      <c r="G824" s="20"/>
      <c r="H824" s="20"/>
      <c r="I824" s="20"/>
      <c r="J824" s="20"/>
      <c r="K824" s="20"/>
      <c r="L824" s="20"/>
      <c r="M824" s="181"/>
      <c r="N824" s="181"/>
      <c r="O824" s="20"/>
      <c r="P824" s="181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20"/>
      <c r="AJ824" s="20"/>
      <c r="AK824" s="20"/>
      <c r="AL824" s="20"/>
      <c r="AM824" s="20"/>
      <c r="AN824" s="20"/>
      <c r="AO824" s="20"/>
      <c r="AP824" s="20"/>
    </row>
    <row r="825" spans="1:42" ht="15.75" customHeight="1">
      <c r="A825" s="20"/>
      <c r="B825" s="20"/>
      <c r="C825" s="20"/>
      <c r="D825" s="181"/>
      <c r="E825" s="20"/>
      <c r="F825" s="20"/>
      <c r="G825" s="20"/>
      <c r="H825" s="20"/>
      <c r="I825" s="20"/>
      <c r="J825" s="20"/>
      <c r="K825" s="20"/>
      <c r="L825" s="20"/>
      <c r="M825" s="181"/>
      <c r="N825" s="181"/>
      <c r="O825" s="20"/>
      <c r="P825" s="181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20"/>
      <c r="AI825" s="20"/>
      <c r="AJ825" s="20"/>
      <c r="AK825" s="20"/>
      <c r="AL825" s="20"/>
      <c r="AM825" s="20"/>
      <c r="AN825" s="20"/>
      <c r="AO825" s="20"/>
      <c r="AP825" s="20"/>
    </row>
    <row r="826" spans="1:42" ht="15.75" customHeight="1">
      <c r="A826" s="20"/>
      <c r="B826" s="20"/>
      <c r="C826" s="20"/>
      <c r="D826" s="181"/>
      <c r="E826" s="20"/>
      <c r="F826" s="20"/>
      <c r="G826" s="20"/>
      <c r="H826" s="20"/>
      <c r="I826" s="20"/>
      <c r="J826" s="20"/>
      <c r="K826" s="20"/>
      <c r="L826" s="20"/>
      <c r="M826" s="181"/>
      <c r="N826" s="181"/>
      <c r="O826" s="20"/>
      <c r="P826" s="181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20"/>
      <c r="AH826" s="20"/>
      <c r="AI826" s="20"/>
      <c r="AJ826" s="20"/>
      <c r="AK826" s="20"/>
      <c r="AL826" s="20"/>
      <c r="AM826" s="20"/>
      <c r="AN826" s="20"/>
      <c r="AO826" s="20"/>
      <c r="AP826" s="20"/>
    </row>
    <row r="827" spans="1:42" ht="15.75" customHeight="1">
      <c r="A827" s="20"/>
      <c r="B827" s="20"/>
      <c r="C827" s="20"/>
      <c r="D827" s="181"/>
      <c r="E827" s="20"/>
      <c r="F827" s="20"/>
      <c r="G827" s="20"/>
      <c r="H827" s="20"/>
      <c r="I827" s="20"/>
      <c r="J827" s="20"/>
      <c r="K827" s="20"/>
      <c r="L827" s="20"/>
      <c r="M827" s="181"/>
      <c r="N827" s="181"/>
      <c r="O827" s="20"/>
      <c r="P827" s="181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20"/>
      <c r="AH827" s="20"/>
      <c r="AI827" s="20"/>
      <c r="AJ827" s="20"/>
      <c r="AK827" s="20"/>
      <c r="AL827" s="20"/>
      <c r="AM827" s="20"/>
      <c r="AN827" s="20"/>
      <c r="AO827" s="20"/>
      <c r="AP827" s="20"/>
    </row>
    <row r="828" spans="1:42" ht="15.75" customHeight="1">
      <c r="A828" s="20"/>
      <c r="B828" s="20"/>
      <c r="C828" s="20"/>
      <c r="D828" s="181"/>
      <c r="E828" s="20"/>
      <c r="F828" s="20"/>
      <c r="G828" s="20"/>
      <c r="H828" s="20"/>
      <c r="I828" s="20"/>
      <c r="J828" s="20"/>
      <c r="K828" s="20"/>
      <c r="L828" s="20"/>
      <c r="M828" s="181"/>
      <c r="N828" s="181"/>
      <c r="O828" s="20"/>
      <c r="P828" s="181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20"/>
      <c r="AH828" s="20"/>
      <c r="AI828" s="20"/>
      <c r="AJ828" s="20"/>
      <c r="AK828" s="20"/>
      <c r="AL828" s="20"/>
      <c r="AM828" s="20"/>
      <c r="AN828" s="20"/>
      <c r="AO828" s="20"/>
      <c r="AP828" s="20"/>
    </row>
    <row r="829" spans="1:42" ht="15.75" customHeight="1">
      <c r="A829" s="20"/>
      <c r="B829" s="20"/>
      <c r="C829" s="20"/>
      <c r="D829" s="181"/>
      <c r="E829" s="20"/>
      <c r="F829" s="20"/>
      <c r="G829" s="20"/>
      <c r="H829" s="20"/>
      <c r="I829" s="20"/>
      <c r="J829" s="20"/>
      <c r="K829" s="20"/>
      <c r="L829" s="20"/>
      <c r="M829" s="181"/>
      <c r="N829" s="181"/>
      <c r="O829" s="20"/>
      <c r="P829" s="181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20"/>
      <c r="AH829" s="20"/>
      <c r="AI829" s="20"/>
      <c r="AJ829" s="20"/>
      <c r="AK829" s="20"/>
      <c r="AL829" s="20"/>
      <c r="AM829" s="20"/>
      <c r="AN829" s="20"/>
      <c r="AO829" s="20"/>
      <c r="AP829" s="20"/>
    </row>
    <row r="830" spans="1:42" ht="15.75" customHeight="1">
      <c r="A830" s="20"/>
      <c r="B830" s="20"/>
      <c r="C830" s="20"/>
      <c r="D830" s="181"/>
      <c r="E830" s="20"/>
      <c r="F830" s="20"/>
      <c r="G830" s="20"/>
      <c r="H830" s="20"/>
      <c r="I830" s="20"/>
      <c r="J830" s="20"/>
      <c r="K830" s="20"/>
      <c r="L830" s="20"/>
      <c r="M830" s="181"/>
      <c r="N830" s="181"/>
      <c r="O830" s="20"/>
      <c r="P830" s="181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20"/>
      <c r="AH830" s="20"/>
      <c r="AI830" s="20"/>
      <c r="AJ830" s="20"/>
      <c r="AK830" s="20"/>
      <c r="AL830" s="20"/>
      <c r="AM830" s="20"/>
      <c r="AN830" s="20"/>
      <c r="AO830" s="20"/>
      <c r="AP830" s="20"/>
    </row>
    <row r="831" spans="1:42" ht="15.75" customHeight="1">
      <c r="A831" s="20"/>
      <c r="B831" s="20"/>
      <c r="C831" s="20"/>
      <c r="D831" s="181"/>
      <c r="E831" s="20"/>
      <c r="F831" s="20"/>
      <c r="G831" s="20"/>
      <c r="H831" s="20"/>
      <c r="I831" s="20"/>
      <c r="J831" s="20"/>
      <c r="K831" s="20"/>
      <c r="L831" s="20"/>
      <c r="M831" s="181"/>
      <c r="N831" s="181"/>
      <c r="O831" s="20"/>
      <c r="P831" s="181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  <c r="AH831" s="20"/>
      <c r="AI831" s="20"/>
      <c r="AJ831" s="20"/>
      <c r="AK831" s="20"/>
      <c r="AL831" s="20"/>
      <c r="AM831" s="20"/>
      <c r="AN831" s="20"/>
      <c r="AO831" s="20"/>
      <c r="AP831" s="20"/>
    </row>
    <row r="832" spans="1:42" ht="15.75" customHeight="1">
      <c r="A832" s="20"/>
      <c r="B832" s="20"/>
      <c r="C832" s="20"/>
      <c r="D832" s="181"/>
      <c r="E832" s="20"/>
      <c r="F832" s="20"/>
      <c r="G832" s="20"/>
      <c r="H832" s="20"/>
      <c r="I832" s="20"/>
      <c r="J832" s="20"/>
      <c r="K832" s="20"/>
      <c r="L832" s="20"/>
      <c r="M832" s="181"/>
      <c r="N832" s="181"/>
      <c r="O832" s="20"/>
      <c r="P832" s="181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  <c r="AH832" s="20"/>
      <c r="AI832" s="20"/>
      <c r="AJ832" s="20"/>
      <c r="AK832" s="20"/>
      <c r="AL832" s="20"/>
      <c r="AM832" s="20"/>
      <c r="AN832" s="20"/>
      <c r="AO832" s="20"/>
      <c r="AP832" s="20"/>
    </row>
    <row r="833" spans="1:42" ht="15.75" customHeight="1">
      <c r="A833" s="20"/>
      <c r="B833" s="20"/>
      <c r="C833" s="20"/>
      <c r="D833" s="181"/>
      <c r="E833" s="20"/>
      <c r="F833" s="20"/>
      <c r="G833" s="20"/>
      <c r="H833" s="20"/>
      <c r="I833" s="20"/>
      <c r="J833" s="20"/>
      <c r="K833" s="20"/>
      <c r="L833" s="20"/>
      <c r="M833" s="181"/>
      <c r="N833" s="181"/>
      <c r="O833" s="20"/>
      <c r="P833" s="181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  <c r="AG833" s="20"/>
      <c r="AH833" s="20"/>
      <c r="AI833" s="20"/>
      <c r="AJ833" s="20"/>
      <c r="AK833" s="20"/>
      <c r="AL833" s="20"/>
      <c r="AM833" s="20"/>
      <c r="AN833" s="20"/>
      <c r="AO833" s="20"/>
      <c r="AP833" s="20"/>
    </row>
    <row r="834" spans="1:42" ht="15.75" customHeight="1">
      <c r="A834" s="20"/>
      <c r="B834" s="20"/>
      <c r="C834" s="20"/>
      <c r="D834" s="181"/>
      <c r="E834" s="20"/>
      <c r="F834" s="20"/>
      <c r="G834" s="20"/>
      <c r="H834" s="20"/>
      <c r="I834" s="20"/>
      <c r="J834" s="20"/>
      <c r="K834" s="20"/>
      <c r="L834" s="20"/>
      <c r="M834" s="181"/>
      <c r="N834" s="181"/>
      <c r="O834" s="20"/>
      <c r="P834" s="181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  <c r="AG834" s="20"/>
      <c r="AH834" s="20"/>
      <c r="AI834" s="20"/>
      <c r="AJ834" s="20"/>
      <c r="AK834" s="20"/>
      <c r="AL834" s="20"/>
      <c r="AM834" s="20"/>
      <c r="AN834" s="20"/>
      <c r="AO834" s="20"/>
      <c r="AP834" s="20"/>
    </row>
    <row r="835" spans="1:42" ht="15.75" customHeight="1">
      <c r="A835" s="20"/>
      <c r="B835" s="20"/>
      <c r="C835" s="20"/>
      <c r="D835" s="181"/>
      <c r="E835" s="20"/>
      <c r="F835" s="20"/>
      <c r="G835" s="20"/>
      <c r="H835" s="20"/>
      <c r="I835" s="20"/>
      <c r="J835" s="20"/>
      <c r="K835" s="20"/>
      <c r="L835" s="20"/>
      <c r="M835" s="181"/>
      <c r="N835" s="181"/>
      <c r="O835" s="20"/>
      <c r="P835" s="181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20"/>
      <c r="AH835" s="20"/>
      <c r="AI835" s="20"/>
      <c r="AJ835" s="20"/>
      <c r="AK835" s="20"/>
      <c r="AL835" s="20"/>
      <c r="AM835" s="20"/>
      <c r="AN835" s="20"/>
      <c r="AO835" s="20"/>
      <c r="AP835" s="20"/>
    </row>
    <row r="836" spans="1:42" ht="15.75" customHeight="1">
      <c r="A836" s="20"/>
      <c r="B836" s="20"/>
      <c r="C836" s="20"/>
      <c r="D836" s="181"/>
      <c r="E836" s="20"/>
      <c r="F836" s="20"/>
      <c r="G836" s="20"/>
      <c r="H836" s="20"/>
      <c r="I836" s="20"/>
      <c r="J836" s="20"/>
      <c r="K836" s="20"/>
      <c r="L836" s="20"/>
      <c r="M836" s="181"/>
      <c r="N836" s="181"/>
      <c r="O836" s="20"/>
      <c r="P836" s="181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  <c r="AH836" s="20"/>
      <c r="AI836" s="20"/>
      <c r="AJ836" s="20"/>
      <c r="AK836" s="20"/>
      <c r="AL836" s="20"/>
      <c r="AM836" s="20"/>
      <c r="AN836" s="20"/>
      <c r="AO836" s="20"/>
      <c r="AP836" s="20"/>
    </row>
    <row r="837" spans="1:42" ht="15.75" customHeight="1">
      <c r="A837" s="20"/>
      <c r="B837" s="20"/>
      <c r="C837" s="20"/>
      <c r="D837" s="181"/>
      <c r="E837" s="20"/>
      <c r="F837" s="20"/>
      <c r="G837" s="20"/>
      <c r="H837" s="20"/>
      <c r="I837" s="20"/>
      <c r="J837" s="20"/>
      <c r="K837" s="20"/>
      <c r="L837" s="20"/>
      <c r="M837" s="181"/>
      <c r="N837" s="181"/>
      <c r="O837" s="20"/>
      <c r="P837" s="181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  <c r="AH837" s="20"/>
      <c r="AI837" s="20"/>
      <c r="AJ837" s="20"/>
      <c r="AK837" s="20"/>
      <c r="AL837" s="20"/>
      <c r="AM837" s="20"/>
      <c r="AN837" s="20"/>
      <c r="AO837" s="20"/>
      <c r="AP837" s="20"/>
    </row>
    <row r="838" spans="1:42" ht="15.75" customHeight="1">
      <c r="A838" s="20"/>
      <c r="B838" s="20"/>
      <c r="C838" s="20"/>
      <c r="D838" s="181"/>
      <c r="E838" s="20"/>
      <c r="F838" s="20"/>
      <c r="G838" s="20"/>
      <c r="H838" s="20"/>
      <c r="I838" s="20"/>
      <c r="J838" s="20"/>
      <c r="K838" s="20"/>
      <c r="L838" s="20"/>
      <c r="M838" s="181"/>
      <c r="N838" s="181"/>
      <c r="O838" s="20"/>
      <c r="P838" s="181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  <c r="AG838" s="20"/>
      <c r="AH838" s="20"/>
      <c r="AI838" s="20"/>
      <c r="AJ838" s="20"/>
      <c r="AK838" s="20"/>
      <c r="AL838" s="20"/>
      <c r="AM838" s="20"/>
      <c r="AN838" s="20"/>
      <c r="AO838" s="20"/>
      <c r="AP838" s="20"/>
    </row>
    <row r="839" spans="1:42" ht="15.75" customHeight="1">
      <c r="A839" s="20"/>
      <c r="B839" s="20"/>
      <c r="C839" s="20"/>
      <c r="D839" s="181"/>
      <c r="E839" s="20"/>
      <c r="F839" s="20"/>
      <c r="G839" s="20"/>
      <c r="H839" s="20"/>
      <c r="I839" s="20"/>
      <c r="J839" s="20"/>
      <c r="K839" s="20"/>
      <c r="L839" s="20"/>
      <c r="M839" s="181"/>
      <c r="N839" s="181"/>
      <c r="O839" s="20"/>
      <c r="P839" s="181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20"/>
      <c r="AI839" s="20"/>
      <c r="AJ839" s="20"/>
      <c r="AK839" s="20"/>
      <c r="AL839" s="20"/>
      <c r="AM839" s="20"/>
      <c r="AN839" s="20"/>
      <c r="AO839" s="20"/>
      <c r="AP839" s="20"/>
    </row>
    <row r="840" spans="1:42" ht="15.75" customHeight="1">
      <c r="A840" s="20"/>
      <c r="B840" s="20"/>
      <c r="C840" s="20"/>
      <c r="D840" s="181"/>
      <c r="E840" s="20"/>
      <c r="F840" s="20"/>
      <c r="G840" s="20"/>
      <c r="H840" s="20"/>
      <c r="I840" s="20"/>
      <c r="J840" s="20"/>
      <c r="K840" s="20"/>
      <c r="L840" s="20"/>
      <c r="M840" s="181"/>
      <c r="N840" s="181"/>
      <c r="O840" s="20"/>
      <c r="P840" s="181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  <c r="AH840" s="20"/>
      <c r="AI840" s="20"/>
      <c r="AJ840" s="20"/>
      <c r="AK840" s="20"/>
      <c r="AL840" s="20"/>
      <c r="AM840" s="20"/>
      <c r="AN840" s="20"/>
      <c r="AO840" s="20"/>
      <c r="AP840" s="20"/>
    </row>
    <row r="841" spans="1:42" ht="15.75" customHeight="1">
      <c r="A841" s="20"/>
      <c r="B841" s="20"/>
      <c r="C841" s="20"/>
      <c r="D841" s="181"/>
      <c r="E841" s="20"/>
      <c r="F841" s="20"/>
      <c r="G841" s="20"/>
      <c r="H841" s="20"/>
      <c r="I841" s="20"/>
      <c r="J841" s="20"/>
      <c r="K841" s="20"/>
      <c r="L841" s="20"/>
      <c r="M841" s="181"/>
      <c r="N841" s="181"/>
      <c r="O841" s="20"/>
      <c r="P841" s="181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20"/>
      <c r="AI841" s="20"/>
      <c r="AJ841" s="20"/>
      <c r="AK841" s="20"/>
      <c r="AL841" s="20"/>
      <c r="AM841" s="20"/>
      <c r="AN841" s="20"/>
      <c r="AO841" s="20"/>
      <c r="AP841" s="20"/>
    </row>
    <row r="842" spans="1:42" ht="15.75" customHeight="1">
      <c r="A842" s="20"/>
      <c r="B842" s="20"/>
      <c r="C842" s="20"/>
      <c r="D842" s="181"/>
      <c r="E842" s="20"/>
      <c r="F842" s="20"/>
      <c r="G842" s="20"/>
      <c r="H842" s="20"/>
      <c r="I842" s="20"/>
      <c r="J842" s="20"/>
      <c r="K842" s="20"/>
      <c r="L842" s="20"/>
      <c r="M842" s="181"/>
      <c r="N842" s="181"/>
      <c r="O842" s="20"/>
      <c r="P842" s="181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20"/>
      <c r="AI842" s="20"/>
      <c r="AJ842" s="20"/>
      <c r="AK842" s="20"/>
      <c r="AL842" s="20"/>
      <c r="AM842" s="20"/>
      <c r="AN842" s="20"/>
      <c r="AO842" s="20"/>
      <c r="AP842" s="20"/>
    </row>
    <row r="843" spans="1:42" ht="15.75" customHeight="1">
      <c r="A843" s="20"/>
      <c r="B843" s="20"/>
      <c r="C843" s="20"/>
      <c r="D843" s="181"/>
      <c r="E843" s="20"/>
      <c r="F843" s="20"/>
      <c r="G843" s="20"/>
      <c r="H843" s="20"/>
      <c r="I843" s="20"/>
      <c r="J843" s="20"/>
      <c r="K843" s="20"/>
      <c r="L843" s="20"/>
      <c r="M843" s="181"/>
      <c r="N843" s="181"/>
      <c r="O843" s="20"/>
      <c r="P843" s="181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20"/>
      <c r="AI843" s="20"/>
      <c r="AJ843" s="20"/>
      <c r="AK843" s="20"/>
      <c r="AL843" s="20"/>
      <c r="AM843" s="20"/>
      <c r="AN843" s="20"/>
      <c r="AO843" s="20"/>
      <c r="AP843" s="20"/>
    </row>
    <row r="844" spans="1:42" ht="15.75" customHeight="1">
      <c r="A844" s="20"/>
      <c r="B844" s="20"/>
      <c r="C844" s="20"/>
      <c r="D844" s="181"/>
      <c r="E844" s="20"/>
      <c r="F844" s="20"/>
      <c r="G844" s="20"/>
      <c r="H844" s="20"/>
      <c r="I844" s="20"/>
      <c r="J844" s="20"/>
      <c r="K844" s="20"/>
      <c r="L844" s="20"/>
      <c r="M844" s="181"/>
      <c r="N844" s="181"/>
      <c r="O844" s="20"/>
      <c r="P844" s="181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20"/>
      <c r="AI844" s="20"/>
      <c r="AJ844" s="20"/>
      <c r="AK844" s="20"/>
      <c r="AL844" s="20"/>
      <c r="AM844" s="20"/>
      <c r="AN844" s="20"/>
      <c r="AO844" s="20"/>
      <c r="AP844" s="20"/>
    </row>
    <row r="845" spans="1:42" ht="15.75" customHeight="1">
      <c r="A845" s="20"/>
      <c r="B845" s="20"/>
      <c r="C845" s="20"/>
      <c r="D845" s="181"/>
      <c r="E845" s="20"/>
      <c r="F845" s="20"/>
      <c r="G845" s="20"/>
      <c r="H845" s="20"/>
      <c r="I845" s="20"/>
      <c r="J845" s="20"/>
      <c r="K845" s="20"/>
      <c r="L845" s="20"/>
      <c r="M845" s="181"/>
      <c r="N845" s="181"/>
      <c r="O845" s="20"/>
      <c r="P845" s="181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20"/>
      <c r="AI845" s="20"/>
      <c r="AJ845" s="20"/>
      <c r="AK845" s="20"/>
      <c r="AL845" s="20"/>
      <c r="AM845" s="20"/>
      <c r="AN845" s="20"/>
      <c r="AO845" s="20"/>
      <c r="AP845" s="20"/>
    </row>
    <row r="846" spans="1:42" ht="15.75" customHeight="1">
      <c r="A846" s="20"/>
      <c r="B846" s="20"/>
      <c r="C846" s="20"/>
      <c r="D846" s="181"/>
      <c r="E846" s="20"/>
      <c r="F846" s="20"/>
      <c r="G846" s="20"/>
      <c r="H846" s="20"/>
      <c r="I846" s="20"/>
      <c r="J846" s="20"/>
      <c r="K846" s="20"/>
      <c r="L846" s="20"/>
      <c r="M846" s="181"/>
      <c r="N846" s="181"/>
      <c r="O846" s="20"/>
      <c r="P846" s="181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20"/>
      <c r="AI846" s="20"/>
      <c r="AJ846" s="20"/>
      <c r="AK846" s="20"/>
      <c r="AL846" s="20"/>
      <c r="AM846" s="20"/>
      <c r="AN846" s="20"/>
      <c r="AO846" s="20"/>
      <c r="AP846" s="20"/>
    </row>
    <row r="847" spans="1:42" ht="15.75" customHeight="1">
      <c r="A847" s="20"/>
      <c r="B847" s="20"/>
      <c r="C847" s="20"/>
      <c r="D847" s="181"/>
      <c r="E847" s="20"/>
      <c r="F847" s="20"/>
      <c r="G847" s="20"/>
      <c r="H847" s="20"/>
      <c r="I847" s="20"/>
      <c r="J847" s="20"/>
      <c r="K847" s="20"/>
      <c r="L847" s="20"/>
      <c r="M847" s="181"/>
      <c r="N847" s="181"/>
      <c r="O847" s="20"/>
      <c r="P847" s="181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0"/>
      <c r="AJ847" s="20"/>
      <c r="AK847" s="20"/>
      <c r="AL847" s="20"/>
      <c r="AM847" s="20"/>
      <c r="AN847" s="20"/>
      <c r="AO847" s="20"/>
      <c r="AP847" s="20"/>
    </row>
    <row r="848" spans="1:42" ht="15.75" customHeight="1">
      <c r="A848" s="20"/>
      <c r="B848" s="20"/>
      <c r="C848" s="20"/>
      <c r="D848" s="181"/>
      <c r="E848" s="20"/>
      <c r="F848" s="20"/>
      <c r="G848" s="20"/>
      <c r="H848" s="20"/>
      <c r="I848" s="20"/>
      <c r="J848" s="20"/>
      <c r="K848" s="20"/>
      <c r="L848" s="20"/>
      <c r="M848" s="181"/>
      <c r="N848" s="181"/>
      <c r="O848" s="20"/>
      <c r="P848" s="181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0"/>
      <c r="AJ848" s="20"/>
      <c r="AK848" s="20"/>
      <c r="AL848" s="20"/>
      <c r="AM848" s="20"/>
      <c r="AN848" s="20"/>
      <c r="AO848" s="20"/>
      <c r="AP848" s="20"/>
    </row>
    <row r="849" spans="1:42" ht="15.75" customHeight="1">
      <c r="A849" s="20"/>
      <c r="B849" s="20"/>
      <c r="C849" s="20"/>
      <c r="D849" s="181"/>
      <c r="E849" s="20"/>
      <c r="F849" s="20"/>
      <c r="G849" s="20"/>
      <c r="H849" s="20"/>
      <c r="I849" s="20"/>
      <c r="J849" s="20"/>
      <c r="K849" s="20"/>
      <c r="L849" s="20"/>
      <c r="M849" s="181"/>
      <c r="N849" s="181"/>
      <c r="O849" s="20"/>
      <c r="P849" s="181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0"/>
      <c r="AJ849" s="20"/>
      <c r="AK849" s="20"/>
      <c r="AL849" s="20"/>
      <c r="AM849" s="20"/>
      <c r="AN849" s="20"/>
      <c r="AO849" s="20"/>
      <c r="AP849" s="20"/>
    </row>
    <row r="850" spans="1:42" ht="15.75" customHeight="1">
      <c r="A850" s="20"/>
      <c r="B850" s="20"/>
      <c r="C850" s="20"/>
      <c r="D850" s="181"/>
      <c r="E850" s="20"/>
      <c r="F850" s="20"/>
      <c r="G850" s="20"/>
      <c r="H850" s="20"/>
      <c r="I850" s="20"/>
      <c r="J850" s="20"/>
      <c r="K850" s="20"/>
      <c r="L850" s="20"/>
      <c r="M850" s="181"/>
      <c r="N850" s="181"/>
      <c r="O850" s="20"/>
      <c r="P850" s="181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0"/>
      <c r="AJ850" s="20"/>
      <c r="AK850" s="20"/>
      <c r="AL850" s="20"/>
      <c r="AM850" s="20"/>
      <c r="AN850" s="20"/>
      <c r="AO850" s="20"/>
      <c r="AP850" s="20"/>
    </row>
    <row r="851" spans="1:42" ht="15.75" customHeight="1">
      <c r="A851" s="20"/>
      <c r="B851" s="20"/>
      <c r="C851" s="20"/>
      <c r="D851" s="181"/>
      <c r="E851" s="20"/>
      <c r="F851" s="20"/>
      <c r="G851" s="20"/>
      <c r="H851" s="20"/>
      <c r="I851" s="20"/>
      <c r="J851" s="20"/>
      <c r="K851" s="20"/>
      <c r="L851" s="20"/>
      <c r="M851" s="181"/>
      <c r="N851" s="181"/>
      <c r="O851" s="20"/>
      <c r="P851" s="181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0"/>
      <c r="AJ851" s="20"/>
      <c r="AK851" s="20"/>
      <c r="AL851" s="20"/>
      <c r="AM851" s="20"/>
      <c r="AN851" s="20"/>
      <c r="AO851" s="20"/>
      <c r="AP851" s="20"/>
    </row>
    <row r="852" spans="1:42" ht="15.75" customHeight="1">
      <c r="A852" s="20"/>
      <c r="B852" s="20"/>
      <c r="C852" s="20"/>
      <c r="D852" s="181"/>
      <c r="E852" s="20"/>
      <c r="F852" s="20"/>
      <c r="G852" s="20"/>
      <c r="H852" s="20"/>
      <c r="I852" s="20"/>
      <c r="J852" s="20"/>
      <c r="K852" s="20"/>
      <c r="L852" s="20"/>
      <c r="M852" s="181"/>
      <c r="N852" s="181"/>
      <c r="O852" s="20"/>
      <c r="P852" s="181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20"/>
      <c r="AI852" s="20"/>
      <c r="AJ852" s="20"/>
      <c r="AK852" s="20"/>
      <c r="AL852" s="20"/>
      <c r="AM852" s="20"/>
      <c r="AN852" s="20"/>
      <c r="AO852" s="20"/>
      <c r="AP852" s="20"/>
    </row>
    <row r="853" spans="1:42" ht="15.75" customHeight="1">
      <c r="A853" s="20"/>
      <c r="B853" s="20"/>
      <c r="C853" s="20"/>
      <c r="D853" s="181"/>
      <c r="E853" s="20"/>
      <c r="F853" s="20"/>
      <c r="G853" s="20"/>
      <c r="H853" s="20"/>
      <c r="I853" s="20"/>
      <c r="J853" s="20"/>
      <c r="K853" s="20"/>
      <c r="L853" s="20"/>
      <c r="M853" s="181"/>
      <c r="N853" s="181"/>
      <c r="O853" s="20"/>
      <c r="P853" s="181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0"/>
      <c r="AJ853" s="20"/>
      <c r="AK853" s="20"/>
      <c r="AL853" s="20"/>
      <c r="AM853" s="20"/>
      <c r="AN853" s="20"/>
      <c r="AO853" s="20"/>
      <c r="AP853" s="20"/>
    </row>
    <row r="854" spans="1:42" ht="15.75" customHeight="1">
      <c r="A854" s="20"/>
      <c r="B854" s="20"/>
      <c r="C854" s="20"/>
      <c r="D854" s="181"/>
      <c r="E854" s="20"/>
      <c r="F854" s="20"/>
      <c r="G854" s="20"/>
      <c r="H854" s="20"/>
      <c r="I854" s="20"/>
      <c r="J854" s="20"/>
      <c r="K854" s="20"/>
      <c r="L854" s="20"/>
      <c r="M854" s="181"/>
      <c r="N854" s="181"/>
      <c r="O854" s="20"/>
      <c r="P854" s="181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20"/>
      <c r="AI854" s="20"/>
      <c r="AJ854" s="20"/>
      <c r="AK854" s="20"/>
      <c r="AL854" s="20"/>
      <c r="AM854" s="20"/>
      <c r="AN854" s="20"/>
      <c r="AO854" s="20"/>
      <c r="AP854" s="20"/>
    </row>
    <row r="855" spans="1:42" ht="15.75" customHeight="1">
      <c r="A855" s="20"/>
      <c r="B855" s="20"/>
      <c r="C855" s="20"/>
      <c r="D855" s="181"/>
      <c r="E855" s="20"/>
      <c r="F855" s="20"/>
      <c r="G855" s="20"/>
      <c r="H855" s="20"/>
      <c r="I855" s="20"/>
      <c r="J855" s="20"/>
      <c r="K855" s="20"/>
      <c r="L855" s="20"/>
      <c r="M855" s="181"/>
      <c r="N855" s="181"/>
      <c r="O855" s="20"/>
      <c r="P855" s="181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20"/>
      <c r="AH855" s="20"/>
      <c r="AI855" s="20"/>
      <c r="AJ855" s="20"/>
      <c r="AK855" s="20"/>
      <c r="AL855" s="20"/>
      <c r="AM855" s="20"/>
      <c r="AN855" s="20"/>
      <c r="AO855" s="20"/>
      <c r="AP855" s="20"/>
    </row>
    <row r="856" spans="1:42" ht="15.75" customHeight="1">
      <c r="A856" s="20"/>
      <c r="B856" s="20"/>
      <c r="C856" s="20"/>
      <c r="D856" s="181"/>
      <c r="E856" s="20"/>
      <c r="F856" s="20"/>
      <c r="G856" s="20"/>
      <c r="H856" s="20"/>
      <c r="I856" s="20"/>
      <c r="J856" s="20"/>
      <c r="K856" s="20"/>
      <c r="L856" s="20"/>
      <c r="M856" s="181"/>
      <c r="N856" s="181"/>
      <c r="O856" s="20"/>
      <c r="P856" s="181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20"/>
      <c r="AH856" s="20"/>
      <c r="AI856" s="20"/>
      <c r="AJ856" s="20"/>
      <c r="AK856" s="20"/>
      <c r="AL856" s="20"/>
      <c r="AM856" s="20"/>
      <c r="AN856" s="20"/>
      <c r="AO856" s="20"/>
      <c r="AP856" s="20"/>
    </row>
    <row r="857" spans="1:42" ht="15.75" customHeight="1">
      <c r="A857" s="20"/>
      <c r="B857" s="20"/>
      <c r="C857" s="20"/>
      <c r="D857" s="181"/>
      <c r="E857" s="20"/>
      <c r="F857" s="20"/>
      <c r="G857" s="20"/>
      <c r="H857" s="20"/>
      <c r="I857" s="20"/>
      <c r="J857" s="20"/>
      <c r="K857" s="20"/>
      <c r="L857" s="20"/>
      <c r="M857" s="181"/>
      <c r="N857" s="181"/>
      <c r="O857" s="20"/>
      <c r="P857" s="181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20"/>
      <c r="AH857" s="20"/>
      <c r="AI857" s="20"/>
      <c r="AJ857" s="20"/>
      <c r="AK857" s="20"/>
      <c r="AL857" s="20"/>
      <c r="AM857" s="20"/>
      <c r="AN857" s="20"/>
      <c r="AO857" s="20"/>
      <c r="AP857" s="20"/>
    </row>
    <row r="858" spans="1:42" ht="15.75" customHeight="1">
      <c r="A858" s="20"/>
      <c r="B858" s="20"/>
      <c r="C858" s="20"/>
      <c r="D858" s="181"/>
      <c r="E858" s="20"/>
      <c r="F858" s="20"/>
      <c r="G858" s="20"/>
      <c r="H858" s="20"/>
      <c r="I858" s="20"/>
      <c r="J858" s="20"/>
      <c r="K858" s="20"/>
      <c r="L858" s="20"/>
      <c r="M858" s="181"/>
      <c r="N858" s="181"/>
      <c r="O858" s="20"/>
      <c r="P858" s="181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20"/>
      <c r="AH858" s="20"/>
      <c r="AI858" s="20"/>
      <c r="AJ858" s="20"/>
      <c r="AK858" s="20"/>
      <c r="AL858" s="20"/>
      <c r="AM858" s="20"/>
      <c r="AN858" s="20"/>
      <c r="AO858" s="20"/>
      <c r="AP858" s="20"/>
    </row>
    <row r="859" spans="1:42" ht="15.75" customHeight="1">
      <c r="A859" s="20"/>
      <c r="B859" s="20"/>
      <c r="C859" s="20"/>
      <c r="D859" s="181"/>
      <c r="E859" s="20"/>
      <c r="F859" s="20"/>
      <c r="G859" s="20"/>
      <c r="H859" s="20"/>
      <c r="I859" s="20"/>
      <c r="J859" s="20"/>
      <c r="K859" s="20"/>
      <c r="L859" s="20"/>
      <c r="M859" s="181"/>
      <c r="N859" s="181"/>
      <c r="O859" s="20"/>
      <c r="P859" s="181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20"/>
      <c r="AH859" s="20"/>
      <c r="AI859" s="20"/>
      <c r="AJ859" s="20"/>
      <c r="AK859" s="20"/>
      <c r="AL859" s="20"/>
      <c r="AM859" s="20"/>
      <c r="AN859" s="20"/>
      <c r="AO859" s="20"/>
      <c r="AP859" s="20"/>
    </row>
    <row r="860" spans="1:42" ht="15.75" customHeight="1">
      <c r="A860" s="20"/>
      <c r="B860" s="20"/>
      <c r="C860" s="20"/>
      <c r="D860" s="181"/>
      <c r="E860" s="20"/>
      <c r="F860" s="20"/>
      <c r="G860" s="20"/>
      <c r="H860" s="20"/>
      <c r="I860" s="20"/>
      <c r="J860" s="20"/>
      <c r="K860" s="20"/>
      <c r="L860" s="20"/>
      <c r="M860" s="181"/>
      <c r="N860" s="181"/>
      <c r="O860" s="20"/>
      <c r="P860" s="181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  <c r="AG860" s="20"/>
      <c r="AH860" s="20"/>
      <c r="AI860" s="20"/>
      <c r="AJ860" s="20"/>
      <c r="AK860" s="20"/>
      <c r="AL860" s="20"/>
      <c r="AM860" s="20"/>
      <c r="AN860" s="20"/>
      <c r="AO860" s="20"/>
      <c r="AP860" s="20"/>
    </row>
    <row r="861" spans="1:42" ht="15.75" customHeight="1">
      <c r="A861" s="20"/>
      <c r="B861" s="20"/>
      <c r="C861" s="20"/>
      <c r="D861" s="181"/>
      <c r="E861" s="20"/>
      <c r="F861" s="20"/>
      <c r="G861" s="20"/>
      <c r="H861" s="20"/>
      <c r="I861" s="20"/>
      <c r="J861" s="20"/>
      <c r="K861" s="20"/>
      <c r="L861" s="20"/>
      <c r="M861" s="181"/>
      <c r="N861" s="181"/>
      <c r="O861" s="20"/>
      <c r="P861" s="181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  <c r="AG861" s="20"/>
      <c r="AH861" s="20"/>
      <c r="AI861" s="20"/>
      <c r="AJ861" s="20"/>
      <c r="AK861" s="20"/>
      <c r="AL861" s="20"/>
      <c r="AM861" s="20"/>
      <c r="AN861" s="20"/>
      <c r="AO861" s="20"/>
      <c r="AP861" s="20"/>
    </row>
    <row r="862" spans="1:42" ht="15.75" customHeight="1">
      <c r="A862" s="20"/>
      <c r="B862" s="20"/>
      <c r="C862" s="20"/>
      <c r="D862" s="181"/>
      <c r="E862" s="20"/>
      <c r="F862" s="20"/>
      <c r="G862" s="20"/>
      <c r="H862" s="20"/>
      <c r="I862" s="20"/>
      <c r="J862" s="20"/>
      <c r="K862" s="20"/>
      <c r="L862" s="20"/>
      <c r="M862" s="181"/>
      <c r="N862" s="181"/>
      <c r="O862" s="20"/>
      <c r="P862" s="181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  <c r="AH862" s="20"/>
      <c r="AI862" s="20"/>
      <c r="AJ862" s="20"/>
      <c r="AK862" s="20"/>
      <c r="AL862" s="20"/>
      <c r="AM862" s="20"/>
      <c r="AN862" s="20"/>
      <c r="AO862" s="20"/>
      <c r="AP862" s="20"/>
    </row>
    <row r="863" spans="1:42" ht="15.75" customHeight="1">
      <c r="A863" s="20"/>
      <c r="B863" s="20"/>
      <c r="C863" s="20"/>
      <c r="D863" s="181"/>
      <c r="E863" s="20"/>
      <c r="F863" s="20"/>
      <c r="G863" s="20"/>
      <c r="H863" s="20"/>
      <c r="I863" s="20"/>
      <c r="J863" s="20"/>
      <c r="K863" s="20"/>
      <c r="L863" s="20"/>
      <c r="M863" s="181"/>
      <c r="N863" s="181"/>
      <c r="O863" s="20"/>
      <c r="P863" s="181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  <c r="AH863" s="20"/>
      <c r="AI863" s="20"/>
      <c r="AJ863" s="20"/>
      <c r="AK863" s="20"/>
      <c r="AL863" s="20"/>
      <c r="AM863" s="20"/>
      <c r="AN863" s="20"/>
      <c r="AO863" s="20"/>
      <c r="AP863" s="20"/>
    </row>
    <row r="864" spans="1:42" ht="15.75" customHeight="1">
      <c r="A864" s="20"/>
      <c r="B864" s="20"/>
      <c r="C864" s="20"/>
      <c r="D864" s="181"/>
      <c r="E864" s="20"/>
      <c r="F864" s="20"/>
      <c r="G864" s="20"/>
      <c r="H864" s="20"/>
      <c r="I864" s="20"/>
      <c r="J864" s="20"/>
      <c r="K864" s="20"/>
      <c r="L864" s="20"/>
      <c r="M864" s="181"/>
      <c r="N864" s="181"/>
      <c r="O864" s="20"/>
      <c r="P864" s="181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20"/>
      <c r="AH864" s="20"/>
      <c r="AI864" s="20"/>
      <c r="AJ864" s="20"/>
      <c r="AK864" s="20"/>
      <c r="AL864" s="20"/>
      <c r="AM864" s="20"/>
      <c r="AN864" s="20"/>
      <c r="AO864" s="20"/>
      <c r="AP864" s="20"/>
    </row>
    <row r="865" spans="1:42" ht="15.75" customHeight="1">
      <c r="A865" s="20"/>
      <c r="B865" s="20"/>
      <c r="C865" s="20"/>
      <c r="D865" s="181"/>
      <c r="E865" s="20"/>
      <c r="F865" s="20"/>
      <c r="G865" s="20"/>
      <c r="H865" s="20"/>
      <c r="I865" s="20"/>
      <c r="J865" s="20"/>
      <c r="K865" s="20"/>
      <c r="L865" s="20"/>
      <c r="M865" s="181"/>
      <c r="N865" s="181"/>
      <c r="O865" s="20"/>
      <c r="P865" s="181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  <c r="AH865" s="20"/>
      <c r="AI865" s="20"/>
      <c r="AJ865" s="20"/>
      <c r="AK865" s="20"/>
      <c r="AL865" s="20"/>
      <c r="AM865" s="20"/>
      <c r="AN865" s="20"/>
      <c r="AO865" s="20"/>
      <c r="AP865" s="20"/>
    </row>
    <row r="866" spans="1:42" ht="15.75" customHeight="1">
      <c r="A866" s="20"/>
      <c r="B866" s="20"/>
      <c r="C866" s="20"/>
      <c r="D866" s="181"/>
      <c r="E866" s="20"/>
      <c r="F866" s="20"/>
      <c r="G866" s="20"/>
      <c r="H866" s="20"/>
      <c r="I866" s="20"/>
      <c r="J866" s="20"/>
      <c r="K866" s="20"/>
      <c r="L866" s="20"/>
      <c r="M866" s="181"/>
      <c r="N866" s="181"/>
      <c r="O866" s="20"/>
      <c r="P866" s="181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0"/>
      <c r="AJ866" s="20"/>
      <c r="AK866" s="20"/>
      <c r="AL866" s="20"/>
      <c r="AM866" s="20"/>
      <c r="AN866" s="20"/>
      <c r="AO866" s="20"/>
      <c r="AP866" s="20"/>
    </row>
    <row r="867" spans="1:42" ht="15.75" customHeight="1">
      <c r="A867" s="20"/>
      <c r="B867" s="20"/>
      <c r="C867" s="20"/>
      <c r="D867" s="181"/>
      <c r="E867" s="20"/>
      <c r="F867" s="20"/>
      <c r="G867" s="20"/>
      <c r="H867" s="20"/>
      <c r="I867" s="20"/>
      <c r="J867" s="20"/>
      <c r="K867" s="20"/>
      <c r="L867" s="20"/>
      <c r="M867" s="181"/>
      <c r="N867" s="181"/>
      <c r="O867" s="20"/>
      <c r="P867" s="181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  <c r="AG867" s="20"/>
      <c r="AH867" s="20"/>
      <c r="AI867" s="20"/>
      <c r="AJ867" s="20"/>
      <c r="AK867" s="20"/>
      <c r="AL867" s="20"/>
      <c r="AM867" s="20"/>
      <c r="AN867" s="20"/>
      <c r="AO867" s="20"/>
      <c r="AP867" s="20"/>
    </row>
    <row r="868" spans="1:42" ht="15.75" customHeight="1">
      <c r="A868" s="20"/>
      <c r="B868" s="20"/>
      <c r="C868" s="20"/>
      <c r="D868" s="181"/>
      <c r="E868" s="20"/>
      <c r="F868" s="20"/>
      <c r="G868" s="20"/>
      <c r="H868" s="20"/>
      <c r="I868" s="20"/>
      <c r="J868" s="20"/>
      <c r="K868" s="20"/>
      <c r="L868" s="20"/>
      <c r="M868" s="181"/>
      <c r="N868" s="181"/>
      <c r="O868" s="20"/>
      <c r="P868" s="181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  <c r="AG868" s="20"/>
      <c r="AH868" s="20"/>
      <c r="AI868" s="20"/>
      <c r="AJ868" s="20"/>
      <c r="AK868" s="20"/>
      <c r="AL868" s="20"/>
      <c r="AM868" s="20"/>
      <c r="AN868" s="20"/>
      <c r="AO868" s="20"/>
      <c r="AP868" s="20"/>
    </row>
    <row r="869" spans="1:42" ht="15.75" customHeight="1">
      <c r="A869" s="20"/>
      <c r="B869" s="20"/>
      <c r="C869" s="20"/>
      <c r="D869" s="181"/>
      <c r="E869" s="20"/>
      <c r="F869" s="20"/>
      <c r="G869" s="20"/>
      <c r="H869" s="20"/>
      <c r="I869" s="20"/>
      <c r="J869" s="20"/>
      <c r="K869" s="20"/>
      <c r="L869" s="20"/>
      <c r="M869" s="181"/>
      <c r="N869" s="181"/>
      <c r="O869" s="20"/>
      <c r="P869" s="181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  <c r="AG869" s="20"/>
      <c r="AH869" s="20"/>
      <c r="AI869" s="20"/>
      <c r="AJ869" s="20"/>
      <c r="AK869" s="20"/>
      <c r="AL869" s="20"/>
      <c r="AM869" s="20"/>
      <c r="AN869" s="20"/>
      <c r="AO869" s="20"/>
      <c r="AP869" s="20"/>
    </row>
    <row r="870" spans="1:42" ht="15.75" customHeight="1">
      <c r="A870" s="20"/>
      <c r="B870" s="20"/>
      <c r="C870" s="20"/>
      <c r="D870" s="181"/>
      <c r="E870" s="20"/>
      <c r="F870" s="20"/>
      <c r="G870" s="20"/>
      <c r="H870" s="20"/>
      <c r="I870" s="20"/>
      <c r="J870" s="20"/>
      <c r="K870" s="20"/>
      <c r="L870" s="20"/>
      <c r="M870" s="181"/>
      <c r="N870" s="181"/>
      <c r="O870" s="20"/>
      <c r="P870" s="181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  <c r="AG870" s="20"/>
      <c r="AH870" s="20"/>
      <c r="AI870" s="20"/>
      <c r="AJ870" s="20"/>
      <c r="AK870" s="20"/>
      <c r="AL870" s="20"/>
      <c r="AM870" s="20"/>
      <c r="AN870" s="20"/>
      <c r="AO870" s="20"/>
      <c r="AP870" s="20"/>
    </row>
    <row r="871" spans="1:42" ht="15.75" customHeight="1">
      <c r="A871" s="20"/>
      <c r="B871" s="20"/>
      <c r="C871" s="20"/>
      <c r="D871" s="181"/>
      <c r="E871" s="20"/>
      <c r="F871" s="20"/>
      <c r="G871" s="20"/>
      <c r="H871" s="20"/>
      <c r="I871" s="20"/>
      <c r="J871" s="20"/>
      <c r="K871" s="20"/>
      <c r="L871" s="20"/>
      <c r="M871" s="181"/>
      <c r="N871" s="181"/>
      <c r="O871" s="20"/>
      <c r="P871" s="181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20"/>
      <c r="AI871" s="20"/>
      <c r="AJ871" s="20"/>
      <c r="AK871" s="20"/>
      <c r="AL871" s="20"/>
      <c r="AM871" s="20"/>
      <c r="AN871" s="20"/>
      <c r="AO871" s="20"/>
      <c r="AP871" s="20"/>
    </row>
    <row r="872" spans="1:42" ht="15.75" customHeight="1">
      <c r="A872" s="20"/>
      <c r="B872" s="20"/>
      <c r="C872" s="20"/>
      <c r="D872" s="181"/>
      <c r="E872" s="20"/>
      <c r="F872" s="20"/>
      <c r="G872" s="20"/>
      <c r="H872" s="20"/>
      <c r="I872" s="20"/>
      <c r="J872" s="20"/>
      <c r="K872" s="20"/>
      <c r="L872" s="20"/>
      <c r="M872" s="181"/>
      <c r="N872" s="181"/>
      <c r="O872" s="20"/>
      <c r="P872" s="181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  <c r="AH872" s="20"/>
      <c r="AI872" s="20"/>
      <c r="AJ872" s="20"/>
      <c r="AK872" s="20"/>
      <c r="AL872" s="20"/>
      <c r="AM872" s="20"/>
      <c r="AN872" s="20"/>
      <c r="AO872" s="20"/>
      <c r="AP872" s="20"/>
    </row>
    <row r="873" spans="1:42" ht="15.75" customHeight="1">
      <c r="A873" s="20"/>
      <c r="B873" s="20"/>
      <c r="C873" s="20"/>
      <c r="D873" s="181"/>
      <c r="E873" s="20"/>
      <c r="F873" s="20"/>
      <c r="G873" s="20"/>
      <c r="H873" s="20"/>
      <c r="I873" s="20"/>
      <c r="J873" s="20"/>
      <c r="K873" s="20"/>
      <c r="L873" s="20"/>
      <c r="M873" s="181"/>
      <c r="N873" s="181"/>
      <c r="O873" s="20"/>
      <c r="P873" s="181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20"/>
      <c r="AI873" s="20"/>
      <c r="AJ873" s="20"/>
      <c r="AK873" s="20"/>
      <c r="AL873" s="20"/>
      <c r="AM873" s="20"/>
      <c r="AN873" s="20"/>
      <c r="AO873" s="20"/>
      <c r="AP873" s="20"/>
    </row>
    <row r="874" spans="1:42" ht="15.75" customHeight="1">
      <c r="A874" s="20"/>
      <c r="B874" s="20"/>
      <c r="C874" s="20"/>
      <c r="D874" s="181"/>
      <c r="E874" s="20"/>
      <c r="F874" s="20"/>
      <c r="G874" s="20"/>
      <c r="H874" s="20"/>
      <c r="I874" s="20"/>
      <c r="J874" s="20"/>
      <c r="K874" s="20"/>
      <c r="L874" s="20"/>
      <c r="M874" s="181"/>
      <c r="N874" s="181"/>
      <c r="O874" s="20"/>
      <c r="P874" s="181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20"/>
      <c r="AI874" s="20"/>
      <c r="AJ874" s="20"/>
      <c r="AK874" s="20"/>
      <c r="AL874" s="20"/>
      <c r="AM874" s="20"/>
      <c r="AN874" s="20"/>
      <c r="AO874" s="20"/>
      <c r="AP874" s="20"/>
    </row>
    <row r="875" spans="1:42" ht="15.75" customHeight="1">
      <c r="A875" s="20"/>
      <c r="B875" s="20"/>
      <c r="C875" s="20"/>
      <c r="D875" s="181"/>
      <c r="E875" s="20"/>
      <c r="F875" s="20"/>
      <c r="G875" s="20"/>
      <c r="H875" s="20"/>
      <c r="I875" s="20"/>
      <c r="J875" s="20"/>
      <c r="K875" s="20"/>
      <c r="L875" s="20"/>
      <c r="M875" s="181"/>
      <c r="N875" s="181"/>
      <c r="O875" s="20"/>
      <c r="P875" s="181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20"/>
      <c r="AI875" s="20"/>
      <c r="AJ875" s="20"/>
      <c r="AK875" s="20"/>
      <c r="AL875" s="20"/>
      <c r="AM875" s="20"/>
      <c r="AN875" s="20"/>
      <c r="AO875" s="20"/>
      <c r="AP875" s="20"/>
    </row>
    <row r="876" spans="1:42" ht="15.75" customHeight="1">
      <c r="A876" s="20"/>
      <c r="B876" s="20"/>
      <c r="C876" s="20"/>
      <c r="D876" s="181"/>
      <c r="E876" s="20"/>
      <c r="F876" s="20"/>
      <c r="G876" s="20"/>
      <c r="H876" s="20"/>
      <c r="I876" s="20"/>
      <c r="J876" s="20"/>
      <c r="K876" s="20"/>
      <c r="L876" s="20"/>
      <c r="M876" s="181"/>
      <c r="N876" s="181"/>
      <c r="O876" s="20"/>
      <c r="P876" s="181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20"/>
      <c r="AI876" s="20"/>
      <c r="AJ876" s="20"/>
      <c r="AK876" s="20"/>
      <c r="AL876" s="20"/>
      <c r="AM876" s="20"/>
      <c r="AN876" s="20"/>
      <c r="AO876" s="20"/>
      <c r="AP876" s="20"/>
    </row>
    <row r="877" spans="1:42" ht="15.75" customHeight="1">
      <c r="A877" s="20"/>
      <c r="B877" s="20"/>
      <c r="C877" s="20"/>
      <c r="D877" s="181"/>
      <c r="E877" s="20"/>
      <c r="F877" s="20"/>
      <c r="G877" s="20"/>
      <c r="H877" s="20"/>
      <c r="I877" s="20"/>
      <c r="J877" s="20"/>
      <c r="K877" s="20"/>
      <c r="L877" s="20"/>
      <c r="M877" s="181"/>
      <c r="N877" s="181"/>
      <c r="O877" s="20"/>
      <c r="P877" s="181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20"/>
      <c r="AI877" s="20"/>
      <c r="AJ877" s="20"/>
      <c r="AK877" s="20"/>
      <c r="AL877" s="20"/>
      <c r="AM877" s="20"/>
      <c r="AN877" s="20"/>
      <c r="AO877" s="20"/>
      <c r="AP877" s="20"/>
    </row>
    <row r="878" spans="1:42" ht="15.75" customHeight="1">
      <c r="A878" s="20"/>
      <c r="B878" s="20"/>
      <c r="C878" s="20"/>
      <c r="D878" s="181"/>
      <c r="E878" s="20"/>
      <c r="F878" s="20"/>
      <c r="G878" s="20"/>
      <c r="H878" s="20"/>
      <c r="I878" s="20"/>
      <c r="J878" s="20"/>
      <c r="K878" s="20"/>
      <c r="L878" s="20"/>
      <c r="M878" s="181"/>
      <c r="N878" s="181"/>
      <c r="O878" s="20"/>
      <c r="P878" s="181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20"/>
      <c r="AI878" s="20"/>
      <c r="AJ878" s="20"/>
      <c r="AK878" s="20"/>
      <c r="AL878" s="20"/>
      <c r="AM878" s="20"/>
      <c r="AN878" s="20"/>
      <c r="AO878" s="20"/>
      <c r="AP878" s="20"/>
    </row>
    <row r="879" spans="1:42" ht="15.75" customHeight="1">
      <c r="A879" s="20"/>
      <c r="B879" s="20"/>
      <c r="C879" s="20"/>
      <c r="D879" s="181"/>
      <c r="E879" s="20"/>
      <c r="F879" s="20"/>
      <c r="G879" s="20"/>
      <c r="H879" s="20"/>
      <c r="I879" s="20"/>
      <c r="J879" s="20"/>
      <c r="K879" s="20"/>
      <c r="L879" s="20"/>
      <c r="M879" s="181"/>
      <c r="N879" s="181"/>
      <c r="O879" s="20"/>
      <c r="P879" s="181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  <c r="AH879" s="20"/>
      <c r="AI879" s="20"/>
      <c r="AJ879" s="20"/>
      <c r="AK879" s="20"/>
      <c r="AL879" s="20"/>
      <c r="AM879" s="20"/>
      <c r="AN879" s="20"/>
      <c r="AO879" s="20"/>
      <c r="AP879" s="20"/>
    </row>
    <row r="880" spans="1:42" ht="15.75" customHeight="1">
      <c r="A880" s="20"/>
      <c r="B880" s="20"/>
      <c r="C880" s="20"/>
      <c r="D880" s="181"/>
      <c r="E880" s="20"/>
      <c r="F880" s="20"/>
      <c r="G880" s="20"/>
      <c r="H880" s="20"/>
      <c r="I880" s="20"/>
      <c r="J880" s="20"/>
      <c r="K880" s="20"/>
      <c r="L880" s="20"/>
      <c r="M880" s="181"/>
      <c r="N880" s="181"/>
      <c r="O880" s="20"/>
      <c r="P880" s="181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20"/>
      <c r="AI880" s="20"/>
      <c r="AJ880" s="20"/>
      <c r="AK880" s="20"/>
      <c r="AL880" s="20"/>
      <c r="AM880" s="20"/>
      <c r="AN880" s="20"/>
      <c r="AO880" s="20"/>
      <c r="AP880" s="20"/>
    </row>
    <row r="881" spans="1:42" ht="15.75" customHeight="1">
      <c r="A881" s="20"/>
      <c r="B881" s="20"/>
      <c r="C881" s="20"/>
      <c r="D881" s="181"/>
      <c r="E881" s="20"/>
      <c r="F881" s="20"/>
      <c r="G881" s="20"/>
      <c r="H881" s="20"/>
      <c r="I881" s="20"/>
      <c r="J881" s="20"/>
      <c r="K881" s="20"/>
      <c r="L881" s="20"/>
      <c r="M881" s="181"/>
      <c r="N881" s="181"/>
      <c r="O881" s="20"/>
      <c r="P881" s="181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20"/>
      <c r="AI881" s="20"/>
      <c r="AJ881" s="20"/>
      <c r="AK881" s="20"/>
      <c r="AL881" s="20"/>
      <c r="AM881" s="20"/>
      <c r="AN881" s="20"/>
      <c r="AO881" s="20"/>
      <c r="AP881" s="20"/>
    </row>
    <row r="882" spans="1:42" ht="15.75" customHeight="1">
      <c r="A882" s="20"/>
      <c r="B882" s="20"/>
      <c r="C882" s="20"/>
      <c r="D882" s="181"/>
      <c r="E882" s="20"/>
      <c r="F882" s="20"/>
      <c r="G882" s="20"/>
      <c r="H882" s="20"/>
      <c r="I882" s="20"/>
      <c r="J882" s="20"/>
      <c r="K882" s="20"/>
      <c r="L882" s="20"/>
      <c r="M882" s="181"/>
      <c r="N882" s="181"/>
      <c r="O882" s="20"/>
      <c r="P882" s="181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20"/>
      <c r="AI882" s="20"/>
      <c r="AJ882" s="20"/>
      <c r="AK882" s="20"/>
      <c r="AL882" s="20"/>
      <c r="AM882" s="20"/>
      <c r="AN882" s="20"/>
      <c r="AO882" s="20"/>
      <c r="AP882" s="20"/>
    </row>
    <row r="883" spans="1:42" ht="15.75" customHeight="1">
      <c r="A883" s="20"/>
      <c r="B883" s="20"/>
      <c r="C883" s="20"/>
      <c r="D883" s="181"/>
      <c r="E883" s="20"/>
      <c r="F883" s="20"/>
      <c r="G883" s="20"/>
      <c r="H883" s="20"/>
      <c r="I883" s="20"/>
      <c r="J883" s="20"/>
      <c r="K883" s="20"/>
      <c r="L883" s="20"/>
      <c r="M883" s="181"/>
      <c r="N883" s="181"/>
      <c r="O883" s="20"/>
      <c r="P883" s="181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20"/>
      <c r="AI883" s="20"/>
      <c r="AJ883" s="20"/>
      <c r="AK883" s="20"/>
      <c r="AL883" s="20"/>
      <c r="AM883" s="20"/>
      <c r="AN883" s="20"/>
      <c r="AO883" s="20"/>
      <c r="AP883" s="20"/>
    </row>
    <row r="884" spans="1:42" ht="15.75" customHeight="1">
      <c r="A884" s="20"/>
      <c r="B884" s="20"/>
      <c r="C884" s="20"/>
      <c r="D884" s="181"/>
      <c r="E884" s="20"/>
      <c r="F884" s="20"/>
      <c r="G884" s="20"/>
      <c r="H884" s="20"/>
      <c r="I884" s="20"/>
      <c r="J884" s="20"/>
      <c r="K884" s="20"/>
      <c r="L884" s="20"/>
      <c r="M884" s="181"/>
      <c r="N884" s="181"/>
      <c r="O884" s="20"/>
      <c r="P884" s="181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20"/>
      <c r="AI884" s="20"/>
      <c r="AJ884" s="20"/>
      <c r="AK884" s="20"/>
      <c r="AL884" s="20"/>
      <c r="AM884" s="20"/>
      <c r="AN884" s="20"/>
      <c r="AO884" s="20"/>
      <c r="AP884" s="20"/>
    </row>
    <row r="885" spans="1:42" ht="15.75" customHeight="1">
      <c r="A885" s="20"/>
      <c r="B885" s="20"/>
      <c r="C885" s="20"/>
      <c r="D885" s="181"/>
      <c r="E885" s="20"/>
      <c r="F885" s="20"/>
      <c r="G885" s="20"/>
      <c r="H885" s="20"/>
      <c r="I885" s="20"/>
      <c r="J885" s="20"/>
      <c r="K885" s="20"/>
      <c r="L885" s="20"/>
      <c r="M885" s="181"/>
      <c r="N885" s="181"/>
      <c r="O885" s="20"/>
      <c r="P885" s="181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20"/>
      <c r="AI885" s="20"/>
      <c r="AJ885" s="20"/>
      <c r="AK885" s="20"/>
      <c r="AL885" s="20"/>
      <c r="AM885" s="20"/>
      <c r="AN885" s="20"/>
      <c r="AO885" s="20"/>
      <c r="AP885" s="20"/>
    </row>
    <row r="886" spans="1:42" ht="15.75" customHeight="1">
      <c r="A886" s="20"/>
      <c r="B886" s="20"/>
      <c r="C886" s="20"/>
      <c r="D886" s="181"/>
      <c r="E886" s="20"/>
      <c r="F886" s="20"/>
      <c r="G886" s="20"/>
      <c r="H886" s="20"/>
      <c r="I886" s="20"/>
      <c r="J886" s="20"/>
      <c r="K886" s="20"/>
      <c r="L886" s="20"/>
      <c r="M886" s="181"/>
      <c r="N886" s="181"/>
      <c r="O886" s="20"/>
      <c r="P886" s="181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  <c r="AH886" s="20"/>
      <c r="AI886" s="20"/>
      <c r="AJ886" s="20"/>
      <c r="AK886" s="20"/>
      <c r="AL886" s="20"/>
      <c r="AM886" s="20"/>
      <c r="AN886" s="20"/>
      <c r="AO886" s="20"/>
      <c r="AP886" s="20"/>
    </row>
    <row r="887" spans="1:42" ht="15.75" customHeight="1">
      <c r="A887" s="20"/>
      <c r="B887" s="20"/>
      <c r="C887" s="20"/>
      <c r="D887" s="181"/>
      <c r="E887" s="20"/>
      <c r="F887" s="20"/>
      <c r="G887" s="20"/>
      <c r="H887" s="20"/>
      <c r="I887" s="20"/>
      <c r="J887" s="20"/>
      <c r="K887" s="20"/>
      <c r="L887" s="20"/>
      <c r="M887" s="181"/>
      <c r="N887" s="181"/>
      <c r="O887" s="20"/>
      <c r="P887" s="181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  <c r="AG887" s="20"/>
      <c r="AH887" s="20"/>
      <c r="AI887" s="20"/>
      <c r="AJ887" s="20"/>
      <c r="AK887" s="20"/>
      <c r="AL887" s="20"/>
      <c r="AM887" s="20"/>
      <c r="AN887" s="20"/>
      <c r="AO887" s="20"/>
      <c r="AP887" s="20"/>
    </row>
    <row r="888" spans="1:42" ht="15.75" customHeight="1">
      <c r="A888" s="20"/>
      <c r="B888" s="20"/>
      <c r="C888" s="20"/>
      <c r="D888" s="181"/>
      <c r="E888" s="20"/>
      <c r="F888" s="20"/>
      <c r="G888" s="20"/>
      <c r="H888" s="20"/>
      <c r="I888" s="20"/>
      <c r="J888" s="20"/>
      <c r="K888" s="20"/>
      <c r="L888" s="20"/>
      <c r="M888" s="181"/>
      <c r="N888" s="181"/>
      <c r="O888" s="20"/>
      <c r="P888" s="181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  <c r="AG888" s="20"/>
      <c r="AH888" s="20"/>
      <c r="AI888" s="20"/>
      <c r="AJ888" s="20"/>
      <c r="AK888" s="20"/>
      <c r="AL888" s="20"/>
      <c r="AM888" s="20"/>
      <c r="AN888" s="20"/>
      <c r="AO888" s="20"/>
      <c r="AP888" s="20"/>
    </row>
    <row r="889" spans="1:42" ht="15.75" customHeight="1">
      <c r="A889" s="20"/>
      <c r="B889" s="20"/>
      <c r="C889" s="20"/>
      <c r="D889" s="181"/>
      <c r="E889" s="20"/>
      <c r="F889" s="20"/>
      <c r="G889" s="20"/>
      <c r="H889" s="20"/>
      <c r="I889" s="20"/>
      <c r="J889" s="20"/>
      <c r="K889" s="20"/>
      <c r="L889" s="20"/>
      <c r="M889" s="181"/>
      <c r="N889" s="181"/>
      <c r="O889" s="20"/>
      <c r="P889" s="181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  <c r="AG889" s="20"/>
      <c r="AH889" s="20"/>
      <c r="AI889" s="20"/>
      <c r="AJ889" s="20"/>
      <c r="AK889" s="20"/>
      <c r="AL889" s="20"/>
      <c r="AM889" s="20"/>
      <c r="AN889" s="20"/>
      <c r="AO889" s="20"/>
      <c r="AP889" s="20"/>
    </row>
    <row r="890" spans="1:42" ht="15.75" customHeight="1">
      <c r="A890" s="20"/>
      <c r="B890" s="20"/>
      <c r="C890" s="20"/>
      <c r="D890" s="181"/>
      <c r="E890" s="20"/>
      <c r="F890" s="20"/>
      <c r="G890" s="20"/>
      <c r="H890" s="20"/>
      <c r="I890" s="20"/>
      <c r="J890" s="20"/>
      <c r="K890" s="20"/>
      <c r="L890" s="20"/>
      <c r="M890" s="181"/>
      <c r="N890" s="181"/>
      <c r="O890" s="20"/>
      <c r="P890" s="181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  <c r="AH890" s="20"/>
      <c r="AI890" s="20"/>
      <c r="AJ890" s="20"/>
      <c r="AK890" s="20"/>
      <c r="AL890" s="20"/>
      <c r="AM890" s="20"/>
      <c r="AN890" s="20"/>
      <c r="AO890" s="20"/>
      <c r="AP890" s="20"/>
    </row>
    <row r="891" spans="1:42" ht="15.75" customHeight="1">
      <c r="A891" s="20"/>
      <c r="B891" s="20"/>
      <c r="C891" s="20"/>
      <c r="D891" s="181"/>
      <c r="E891" s="20"/>
      <c r="F891" s="20"/>
      <c r="G891" s="20"/>
      <c r="H891" s="20"/>
      <c r="I891" s="20"/>
      <c r="J891" s="20"/>
      <c r="K891" s="20"/>
      <c r="L891" s="20"/>
      <c r="M891" s="181"/>
      <c r="N891" s="181"/>
      <c r="O891" s="20"/>
      <c r="P891" s="181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  <c r="AG891" s="20"/>
      <c r="AH891" s="20"/>
      <c r="AI891" s="20"/>
      <c r="AJ891" s="20"/>
      <c r="AK891" s="20"/>
      <c r="AL891" s="20"/>
      <c r="AM891" s="20"/>
      <c r="AN891" s="20"/>
      <c r="AO891" s="20"/>
      <c r="AP891" s="20"/>
    </row>
    <row r="892" spans="1:42" ht="15.75" customHeight="1">
      <c r="A892" s="20"/>
      <c r="B892" s="20"/>
      <c r="C892" s="20"/>
      <c r="D892" s="181"/>
      <c r="E892" s="20"/>
      <c r="F892" s="20"/>
      <c r="G892" s="20"/>
      <c r="H892" s="20"/>
      <c r="I892" s="20"/>
      <c r="J892" s="20"/>
      <c r="K892" s="20"/>
      <c r="L892" s="20"/>
      <c r="M892" s="181"/>
      <c r="N892" s="181"/>
      <c r="O892" s="20"/>
      <c r="P892" s="181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  <c r="AH892" s="20"/>
      <c r="AI892" s="20"/>
      <c r="AJ892" s="20"/>
      <c r="AK892" s="20"/>
      <c r="AL892" s="20"/>
      <c r="AM892" s="20"/>
      <c r="AN892" s="20"/>
      <c r="AO892" s="20"/>
      <c r="AP892" s="20"/>
    </row>
    <row r="893" spans="1:42" ht="15.75" customHeight="1">
      <c r="A893" s="20"/>
      <c r="B893" s="20"/>
      <c r="C893" s="20"/>
      <c r="D893" s="181"/>
      <c r="E893" s="20"/>
      <c r="F893" s="20"/>
      <c r="G893" s="20"/>
      <c r="H893" s="20"/>
      <c r="I893" s="20"/>
      <c r="J893" s="20"/>
      <c r="K893" s="20"/>
      <c r="L893" s="20"/>
      <c r="M893" s="181"/>
      <c r="N893" s="181"/>
      <c r="O893" s="20"/>
      <c r="P893" s="181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  <c r="AH893" s="20"/>
      <c r="AI893" s="20"/>
      <c r="AJ893" s="20"/>
      <c r="AK893" s="20"/>
      <c r="AL893" s="20"/>
      <c r="AM893" s="20"/>
      <c r="AN893" s="20"/>
      <c r="AO893" s="20"/>
      <c r="AP893" s="20"/>
    </row>
    <row r="894" spans="1:42" ht="15.75" customHeight="1">
      <c r="A894" s="20"/>
      <c r="B894" s="20"/>
      <c r="C894" s="20"/>
      <c r="D894" s="181"/>
      <c r="E894" s="20"/>
      <c r="F894" s="20"/>
      <c r="G894" s="20"/>
      <c r="H894" s="20"/>
      <c r="I894" s="20"/>
      <c r="J894" s="20"/>
      <c r="K894" s="20"/>
      <c r="L894" s="20"/>
      <c r="M894" s="181"/>
      <c r="N894" s="181"/>
      <c r="O894" s="20"/>
      <c r="P894" s="181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  <c r="AH894" s="20"/>
      <c r="AI894" s="20"/>
      <c r="AJ894" s="20"/>
      <c r="AK894" s="20"/>
      <c r="AL894" s="20"/>
      <c r="AM894" s="20"/>
      <c r="AN894" s="20"/>
      <c r="AO894" s="20"/>
      <c r="AP894" s="20"/>
    </row>
    <row r="895" spans="1:42" ht="15.75" customHeight="1">
      <c r="A895" s="20"/>
      <c r="B895" s="20"/>
      <c r="C895" s="20"/>
      <c r="D895" s="181"/>
      <c r="E895" s="20"/>
      <c r="F895" s="20"/>
      <c r="G895" s="20"/>
      <c r="H895" s="20"/>
      <c r="I895" s="20"/>
      <c r="J895" s="20"/>
      <c r="K895" s="20"/>
      <c r="L895" s="20"/>
      <c r="M895" s="181"/>
      <c r="N895" s="181"/>
      <c r="O895" s="20"/>
      <c r="P895" s="181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  <c r="AH895" s="20"/>
      <c r="AI895" s="20"/>
      <c r="AJ895" s="20"/>
      <c r="AK895" s="20"/>
      <c r="AL895" s="20"/>
      <c r="AM895" s="20"/>
      <c r="AN895" s="20"/>
      <c r="AO895" s="20"/>
      <c r="AP895" s="20"/>
    </row>
    <row r="896" spans="1:42" ht="15.75" customHeight="1">
      <c r="A896" s="20"/>
      <c r="B896" s="20"/>
      <c r="C896" s="20"/>
      <c r="D896" s="181"/>
      <c r="E896" s="20"/>
      <c r="F896" s="20"/>
      <c r="G896" s="20"/>
      <c r="H896" s="20"/>
      <c r="I896" s="20"/>
      <c r="J896" s="20"/>
      <c r="K896" s="20"/>
      <c r="L896" s="20"/>
      <c r="M896" s="181"/>
      <c r="N896" s="181"/>
      <c r="O896" s="20"/>
      <c r="P896" s="181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  <c r="AH896" s="20"/>
      <c r="AI896" s="20"/>
      <c r="AJ896" s="20"/>
      <c r="AK896" s="20"/>
      <c r="AL896" s="20"/>
      <c r="AM896" s="20"/>
      <c r="AN896" s="20"/>
      <c r="AO896" s="20"/>
      <c r="AP896" s="20"/>
    </row>
    <row r="897" spans="1:42" ht="15.75" customHeight="1">
      <c r="A897" s="20"/>
      <c r="B897" s="20"/>
      <c r="C897" s="20"/>
      <c r="D897" s="181"/>
      <c r="E897" s="20"/>
      <c r="F897" s="20"/>
      <c r="G897" s="20"/>
      <c r="H897" s="20"/>
      <c r="I897" s="20"/>
      <c r="J897" s="20"/>
      <c r="K897" s="20"/>
      <c r="L897" s="20"/>
      <c r="M897" s="181"/>
      <c r="N897" s="181"/>
      <c r="O897" s="20"/>
      <c r="P897" s="181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  <c r="AG897" s="20"/>
      <c r="AH897" s="20"/>
      <c r="AI897" s="20"/>
      <c r="AJ897" s="20"/>
      <c r="AK897" s="20"/>
      <c r="AL897" s="20"/>
      <c r="AM897" s="20"/>
      <c r="AN897" s="20"/>
      <c r="AO897" s="20"/>
      <c r="AP897" s="20"/>
    </row>
    <row r="898" spans="1:42" ht="15.75" customHeight="1">
      <c r="A898" s="20"/>
      <c r="B898" s="20"/>
      <c r="C898" s="20"/>
      <c r="D898" s="181"/>
      <c r="E898" s="20"/>
      <c r="F898" s="20"/>
      <c r="G898" s="20"/>
      <c r="H898" s="20"/>
      <c r="I898" s="20"/>
      <c r="J898" s="20"/>
      <c r="K898" s="20"/>
      <c r="L898" s="20"/>
      <c r="M898" s="181"/>
      <c r="N898" s="181"/>
      <c r="O898" s="20"/>
      <c r="P898" s="181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  <c r="AG898" s="20"/>
      <c r="AH898" s="20"/>
      <c r="AI898" s="20"/>
      <c r="AJ898" s="20"/>
      <c r="AK898" s="20"/>
      <c r="AL898" s="20"/>
      <c r="AM898" s="20"/>
      <c r="AN898" s="20"/>
      <c r="AO898" s="20"/>
      <c r="AP898" s="20"/>
    </row>
    <row r="899" spans="1:42" ht="15.75" customHeight="1">
      <c r="A899" s="20"/>
      <c r="B899" s="20"/>
      <c r="C899" s="20"/>
      <c r="D899" s="181"/>
      <c r="E899" s="20"/>
      <c r="F899" s="20"/>
      <c r="G899" s="20"/>
      <c r="H899" s="20"/>
      <c r="I899" s="20"/>
      <c r="J899" s="20"/>
      <c r="K899" s="20"/>
      <c r="L899" s="20"/>
      <c r="M899" s="181"/>
      <c r="N899" s="181"/>
      <c r="O899" s="20"/>
      <c r="P899" s="181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  <c r="AH899" s="20"/>
      <c r="AI899" s="20"/>
      <c r="AJ899" s="20"/>
      <c r="AK899" s="20"/>
      <c r="AL899" s="20"/>
      <c r="AM899" s="20"/>
      <c r="AN899" s="20"/>
      <c r="AO899" s="20"/>
      <c r="AP899" s="20"/>
    </row>
    <row r="900" spans="1:42" ht="15.75" customHeight="1">
      <c r="A900" s="20"/>
      <c r="B900" s="20"/>
      <c r="C900" s="20"/>
      <c r="D900" s="181"/>
      <c r="E900" s="20"/>
      <c r="F900" s="20"/>
      <c r="G900" s="20"/>
      <c r="H900" s="20"/>
      <c r="I900" s="20"/>
      <c r="J900" s="20"/>
      <c r="K900" s="20"/>
      <c r="L900" s="20"/>
      <c r="M900" s="181"/>
      <c r="N900" s="181"/>
      <c r="O900" s="20"/>
      <c r="P900" s="181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  <c r="AG900" s="20"/>
      <c r="AH900" s="20"/>
      <c r="AI900" s="20"/>
      <c r="AJ900" s="20"/>
      <c r="AK900" s="20"/>
      <c r="AL900" s="20"/>
      <c r="AM900" s="20"/>
      <c r="AN900" s="20"/>
      <c r="AO900" s="20"/>
      <c r="AP900" s="20"/>
    </row>
    <row r="901" spans="1:42" ht="15.75" customHeight="1">
      <c r="A901" s="20"/>
      <c r="B901" s="20"/>
      <c r="C901" s="20"/>
      <c r="D901" s="181"/>
      <c r="E901" s="20"/>
      <c r="F901" s="20"/>
      <c r="G901" s="20"/>
      <c r="H901" s="20"/>
      <c r="I901" s="20"/>
      <c r="J901" s="20"/>
      <c r="K901" s="20"/>
      <c r="L901" s="20"/>
      <c r="M901" s="181"/>
      <c r="N901" s="181"/>
      <c r="O901" s="20"/>
      <c r="P901" s="181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  <c r="AG901" s="20"/>
      <c r="AH901" s="20"/>
      <c r="AI901" s="20"/>
      <c r="AJ901" s="20"/>
      <c r="AK901" s="20"/>
      <c r="AL901" s="20"/>
      <c r="AM901" s="20"/>
      <c r="AN901" s="20"/>
      <c r="AO901" s="20"/>
      <c r="AP901" s="20"/>
    </row>
    <row r="902" spans="1:42" ht="15.75" customHeight="1">
      <c r="A902" s="20"/>
      <c r="B902" s="20"/>
      <c r="C902" s="20"/>
      <c r="D902" s="181"/>
      <c r="E902" s="20"/>
      <c r="F902" s="20"/>
      <c r="G902" s="20"/>
      <c r="H902" s="20"/>
      <c r="I902" s="20"/>
      <c r="J902" s="20"/>
      <c r="K902" s="20"/>
      <c r="L902" s="20"/>
      <c r="M902" s="181"/>
      <c r="N902" s="181"/>
      <c r="O902" s="20"/>
      <c r="P902" s="181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  <c r="AG902" s="20"/>
      <c r="AH902" s="20"/>
      <c r="AI902" s="20"/>
      <c r="AJ902" s="20"/>
      <c r="AK902" s="20"/>
      <c r="AL902" s="20"/>
      <c r="AM902" s="20"/>
      <c r="AN902" s="20"/>
      <c r="AO902" s="20"/>
      <c r="AP902" s="20"/>
    </row>
    <row r="903" spans="1:42" ht="15.75" customHeight="1">
      <c r="A903" s="20"/>
      <c r="B903" s="20"/>
      <c r="C903" s="20"/>
      <c r="D903" s="181"/>
      <c r="E903" s="20"/>
      <c r="F903" s="20"/>
      <c r="G903" s="20"/>
      <c r="H903" s="20"/>
      <c r="I903" s="20"/>
      <c r="J903" s="20"/>
      <c r="K903" s="20"/>
      <c r="L903" s="20"/>
      <c r="M903" s="181"/>
      <c r="N903" s="181"/>
      <c r="O903" s="20"/>
      <c r="P903" s="181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20"/>
      <c r="AI903" s="20"/>
      <c r="AJ903" s="20"/>
      <c r="AK903" s="20"/>
      <c r="AL903" s="20"/>
      <c r="AM903" s="20"/>
      <c r="AN903" s="20"/>
      <c r="AO903" s="20"/>
      <c r="AP903" s="20"/>
    </row>
    <row r="904" spans="1:42" ht="15.75" customHeight="1">
      <c r="A904" s="20"/>
      <c r="B904" s="20"/>
      <c r="C904" s="20"/>
      <c r="D904" s="181"/>
      <c r="E904" s="20"/>
      <c r="F904" s="20"/>
      <c r="G904" s="20"/>
      <c r="H904" s="20"/>
      <c r="I904" s="20"/>
      <c r="J904" s="20"/>
      <c r="K904" s="20"/>
      <c r="L904" s="20"/>
      <c r="M904" s="181"/>
      <c r="N904" s="181"/>
      <c r="O904" s="20"/>
      <c r="P904" s="181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20"/>
      <c r="AI904" s="20"/>
      <c r="AJ904" s="20"/>
      <c r="AK904" s="20"/>
      <c r="AL904" s="20"/>
      <c r="AM904" s="20"/>
      <c r="AN904" s="20"/>
      <c r="AO904" s="20"/>
      <c r="AP904" s="20"/>
    </row>
    <row r="905" spans="1:42" ht="15.75" customHeight="1">
      <c r="A905" s="20"/>
      <c r="B905" s="20"/>
      <c r="C905" s="20"/>
      <c r="D905" s="181"/>
      <c r="E905" s="20"/>
      <c r="F905" s="20"/>
      <c r="G905" s="20"/>
      <c r="H905" s="20"/>
      <c r="I905" s="20"/>
      <c r="J905" s="20"/>
      <c r="K905" s="20"/>
      <c r="L905" s="20"/>
      <c r="M905" s="181"/>
      <c r="N905" s="181"/>
      <c r="O905" s="20"/>
      <c r="P905" s="181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20"/>
      <c r="AI905" s="20"/>
      <c r="AJ905" s="20"/>
      <c r="AK905" s="20"/>
      <c r="AL905" s="20"/>
      <c r="AM905" s="20"/>
      <c r="AN905" s="20"/>
      <c r="AO905" s="20"/>
      <c r="AP905" s="20"/>
    </row>
    <row r="906" spans="1:42" ht="15.75" customHeight="1">
      <c r="A906" s="20"/>
      <c r="B906" s="20"/>
      <c r="C906" s="20"/>
      <c r="D906" s="181"/>
      <c r="E906" s="20"/>
      <c r="F906" s="20"/>
      <c r="G906" s="20"/>
      <c r="H906" s="20"/>
      <c r="I906" s="20"/>
      <c r="J906" s="20"/>
      <c r="K906" s="20"/>
      <c r="L906" s="20"/>
      <c r="M906" s="181"/>
      <c r="N906" s="181"/>
      <c r="O906" s="20"/>
      <c r="P906" s="181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20"/>
      <c r="AI906" s="20"/>
      <c r="AJ906" s="20"/>
      <c r="AK906" s="20"/>
      <c r="AL906" s="20"/>
      <c r="AM906" s="20"/>
      <c r="AN906" s="20"/>
      <c r="AO906" s="20"/>
      <c r="AP906" s="20"/>
    </row>
    <row r="907" spans="1:42" ht="15.75" customHeight="1">
      <c r="A907" s="20"/>
      <c r="B907" s="20"/>
      <c r="C907" s="20"/>
      <c r="D907" s="181"/>
      <c r="E907" s="20"/>
      <c r="F907" s="20"/>
      <c r="G907" s="20"/>
      <c r="H907" s="20"/>
      <c r="I907" s="20"/>
      <c r="J907" s="20"/>
      <c r="K907" s="20"/>
      <c r="L907" s="20"/>
      <c r="M907" s="181"/>
      <c r="N907" s="181"/>
      <c r="O907" s="20"/>
      <c r="P907" s="181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20"/>
      <c r="AI907" s="20"/>
      <c r="AJ907" s="20"/>
      <c r="AK907" s="20"/>
      <c r="AL907" s="20"/>
      <c r="AM907" s="20"/>
      <c r="AN907" s="20"/>
      <c r="AO907" s="20"/>
      <c r="AP907" s="20"/>
    </row>
    <row r="908" spans="1:42" ht="15.75" customHeight="1">
      <c r="A908" s="20"/>
      <c r="B908" s="20"/>
      <c r="C908" s="20"/>
      <c r="D908" s="181"/>
      <c r="E908" s="20"/>
      <c r="F908" s="20"/>
      <c r="G908" s="20"/>
      <c r="H908" s="20"/>
      <c r="I908" s="20"/>
      <c r="J908" s="20"/>
      <c r="K908" s="20"/>
      <c r="L908" s="20"/>
      <c r="M908" s="181"/>
      <c r="N908" s="181"/>
      <c r="O908" s="20"/>
      <c r="P908" s="181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20"/>
      <c r="AI908" s="20"/>
      <c r="AJ908" s="20"/>
      <c r="AK908" s="20"/>
      <c r="AL908" s="20"/>
      <c r="AM908" s="20"/>
      <c r="AN908" s="20"/>
      <c r="AO908" s="20"/>
      <c r="AP908" s="20"/>
    </row>
    <row r="909" spans="1:42" ht="15.75" customHeight="1">
      <c r="A909" s="20"/>
      <c r="B909" s="20"/>
      <c r="C909" s="20"/>
      <c r="D909" s="181"/>
      <c r="E909" s="20"/>
      <c r="F909" s="20"/>
      <c r="G909" s="20"/>
      <c r="H909" s="20"/>
      <c r="I909" s="20"/>
      <c r="J909" s="20"/>
      <c r="K909" s="20"/>
      <c r="L909" s="20"/>
      <c r="M909" s="181"/>
      <c r="N909" s="181"/>
      <c r="O909" s="20"/>
      <c r="P909" s="181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20"/>
      <c r="AI909" s="20"/>
      <c r="AJ909" s="20"/>
      <c r="AK909" s="20"/>
      <c r="AL909" s="20"/>
      <c r="AM909" s="20"/>
      <c r="AN909" s="20"/>
      <c r="AO909" s="20"/>
      <c r="AP909" s="20"/>
    </row>
    <row r="910" spans="1:42" ht="15.75" customHeight="1">
      <c r="A910" s="20"/>
      <c r="B910" s="20"/>
      <c r="C910" s="20"/>
      <c r="D910" s="181"/>
      <c r="E910" s="20"/>
      <c r="F910" s="20"/>
      <c r="G910" s="20"/>
      <c r="H910" s="20"/>
      <c r="I910" s="20"/>
      <c r="J910" s="20"/>
      <c r="K910" s="20"/>
      <c r="L910" s="20"/>
      <c r="M910" s="181"/>
      <c r="N910" s="181"/>
      <c r="O910" s="20"/>
      <c r="P910" s="181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20"/>
      <c r="AI910" s="20"/>
      <c r="AJ910" s="20"/>
      <c r="AK910" s="20"/>
      <c r="AL910" s="20"/>
      <c r="AM910" s="20"/>
      <c r="AN910" s="20"/>
      <c r="AO910" s="20"/>
      <c r="AP910" s="20"/>
    </row>
    <row r="911" spans="1:42" ht="15.75" customHeight="1">
      <c r="A911" s="20"/>
      <c r="B911" s="20"/>
      <c r="C911" s="20"/>
      <c r="D911" s="181"/>
      <c r="E911" s="20"/>
      <c r="F911" s="20"/>
      <c r="G911" s="20"/>
      <c r="H911" s="20"/>
      <c r="I911" s="20"/>
      <c r="J911" s="20"/>
      <c r="K911" s="20"/>
      <c r="L911" s="20"/>
      <c r="M911" s="181"/>
      <c r="N911" s="181"/>
      <c r="O911" s="20"/>
      <c r="P911" s="181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20"/>
      <c r="AI911" s="20"/>
      <c r="AJ911" s="20"/>
      <c r="AK911" s="20"/>
      <c r="AL911" s="20"/>
      <c r="AM911" s="20"/>
      <c r="AN911" s="20"/>
      <c r="AO911" s="20"/>
      <c r="AP911" s="20"/>
    </row>
    <row r="912" spans="1:42" ht="15.75" customHeight="1">
      <c r="A912" s="20"/>
      <c r="B912" s="20"/>
      <c r="C912" s="20"/>
      <c r="D912" s="181"/>
      <c r="E912" s="20"/>
      <c r="F912" s="20"/>
      <c r="G912" s="20"/>
      <c r="H912" s="20"/>
      <c r="I912" s="20"/>
      <c r="J912" s="20"/>
      <c r="K912" s="20"/>
      <c r="L912" s="20"/>
      <c r="M912" s="181"/>
      <c r="N912" s="181"/>
      <c r="O912" s="20"/>
      <c r="P912" s="181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20"/>
      <c r="AI912" s="20"/>
      <c r="AJ912" s="20"/>
      <c r="AK912" s="20"/>
      <c r="AL912" s="20"/>
      <c r="AM912" s="20"/>
      <c r="AN912" s="20"/>
      <c r="AO912" s="20"/>
      <c r="AP912" s="20"/>
    </row>
    <row r="913" spans="1:42" ht="15.75" customHeight="1">
      <c r="A913" s="20"/>
      <c r="B913" s="20"/>
      <c r="C913" s="20"/>
      <c r="D913" s="181"/>
      <c r="E913" s="20"/>
      <c r="F913" s="20"/>
      <c r="G913" s="20"/>
      <c r="H913" s="20"/>
      <c r="I913" s="20"/>
      <c r="J913" s="20"/>
      <c r="K913" s="20"/>
      <c r="L913" s="20"/>
      <c r="M913" s="181"/>
      <c r="N913" s="181"/>
      <c r="O913" s="20"/>
      <c r="P913" s="181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20"/>
      <c r="AI913" s="20"/>
      <c r="AJ913" s="20"/>
      <c r="AK913" s="20"/>
      <c r="AL913" s="20"/>
      <c r="AM913" s="20"/>
      <c r="AN913" s="20"/>
      <c r="AO913" s="20"/>
      <c r="AP913" s="20"/>
    </row>
    <row r="914" spans="1:42" ht="15.75" customHeight="1">
      <c r="A914" s="20"/>
      <c r="B914" s="20"/>
      <c r="C914" s="20"/>
      <c r="D914" s="181"/>
      <c r="E914" s="20"/>
      <c r="F914" s="20"/>
      <c r="G914" s="20"/>
      <c r="H914" s="20"/>
      <c r="I914" s="20"/>
      <c r="J914" s="20"/>
      <c r="K914" s="20"/>
      <c r="L914" s="20"/>
      <c r="M914" s="181"/>
      <c r="N914" s="181"/>
      <c r="O914" s="20"/>
      <c r="P914" s="181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20"/>
      <c r="AI914" s="20"/>
      <c r="AJ914" s="20"/>
      <c r="AK914" s="20"/>
      <c r="AL914" s="20"/>
      <c r="AM914" s="20"/>
      <c r="AN914" s="20"/>
      <c r="AO914" s="20"/>
      <c r="AP914" s="20"/>
    </row>
    <row r="915" spans="1:42" ht="15.75" customHeight="1">
      <c r="A915" s="20"/>
      <c r="B915" s="20"/>
      <c r="C915" s="20"/>
      <c r="D915" s="181"/>
      <c r="E915" s="20"/>
      <c r="F915" s="20"/>
      <c r="G915" s="20"/>
      <c r="H915" s="20"/>
      <c r="I915" s="20"/>
      <c r="J915" s="20"/>
      <c r="K915" s="20"/>
      <c r="L915" s="20"/>
      <c r="M915" s="181"/>
      <c r="N915" s="181"/>
      <c r="O915" s="20"/>
      <c r="P915" s="181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20"/>
      <c r="AI915" s="20"/>
      <c r="AJ915" s="20"/>
      <c r="AK915" s="20"/>
      <c r="AL915" s="20"/>
      <c r="AM915" s="20"/>
      <c r="AN915" s="20"/>
      <c r="AO915" s="20"/>
      <c r="AP915" s="20"/>
    </row>
    <row r="916" spans="1:42" ht="15.75" customHeight="1">
      <c r="A916" s="20"/>
      <c r="B916" s="20"/>
      <c r="C916" s="20"/>
      <c r="D916" s="181"/>
      <c r="E916" s="20"/>
      <c r="F916" s="20"/>
      <c r="G916" s="20"/>
      <c r="H916" s="20"/>
      <c r="I916" s="20"/>
      <c r="J916" s="20"/>
      <c r="K916" s="20"/>
      <c r="L916" s="20"/>
      <c r="M916" s="181"/>
      <c r="N916" s="181"/>
      <c r="O916" s="20"/>
      <c r="P916" s="181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20"/>
      <c r="AI916" s="20"/>
      <c r="AJ916" s="20"/>
      <c r="AK916" s="20"/>
      <c r="AL916" s="20"/>
      <c r="AM916" s="20"/>
      <c r="AN916" s="20"/>
      <c r="AO916" s="20"/>
      <c r="AP916" s="20"/>
    </row>
    <row r="917" spans="1:42" ht="15.75" customHeight="1">
      <c r="A917" s="20"/>
      <c r="B917" s="20"/>
      <c r="C917" s="20"/>
      <c r="D917" s="181"/>
      <c r="E917" s="20"/>
      <c r="F917" s="20"/>
      <c r="G917" s="20"/>
      <c r="H917" s="20"/>
      <c r="I917" s="20"/>
      <c r="J917" s="20"/>
      <c r="K917" s="20"/>
      <c r="L917" s="20"/>
      <c r="M917" s="181"/>
      <c r="N917" s="181"/>
      <c r="O917" s="20"/>
      <c r="P917" s="181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20"/>
      <c r="AI917" s="20"/>
      <c r="AJ917" s="20"/>
      <c r="AK917" s="20"/>
      <c r="AL917" s="20"/>
      <c r="AM917" s="20"/>
      <c r="AN917" s="20"/>
      <c r="AO917" s="20"/>
      <c r="AP917" s="20"/>
    </row>
    <row r="918" spans="1:42" ht="15.75" customHeight="1">
      <c r="A918" s="20"/>
      <c r="B918" s="20"/>
      <c r="C918" s="20"/>
      <c r="D918" s="181"/>
      <c r="E918" s="20"/>
      <c r="F918" s="20"/>
      <c r="G918" s="20"/>
      <c r="H918" s="20"/>
      <c r="I918" s="20"/>
      <c r="J918" s="20"/>
      <c r="K918" s="20"/>
      <c r="L918" s="20"/>
      <c r="M918" s="181"/>
      <c r="N918" s="181"/>
      <c r="O918" s="20"/>
      <c r="P918" s="181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20"/>
      <c r="AH918" s="20"/>
      <c r="AI918" s="20"/>
      <c r="AJ918" s="20"/>
      <c r="AK918" s="20"/>
      <c r="AL918" s="20"/>
      <c r="AM918" s="20"/>
      <c r="AN918" s="20"/>
      <c r="AO918" s="20"/>
      <c r="AP918" s="20"/>
    </row>
    <row r="919" spans="1:42" ht="15.75" customHeight="1">
      <c r="A919" s="20"/>
      <c r="B919" s="20"/>
      <c r="C919" s="20"/>
      <c r="D919" s="181"/>
      <c r="E919" s="20"/>
      <c r="F919" s="20"/>
      <c r="G919" s="20"/>
      <c r="H919" s="20"/>
      <c r="I919" s="20"/>
      <c r="J919" s="20"/>
      <c r="K919" s="20"/>
      <c r="L919" s="20"/>
      <c r="M919" s="181"/>
      <c r="N919" s="181"/>
      <c r="O919" s="20"/>
      <c r="P919" s="181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  <c r="AG919" s="20"/>
      <c r="AH919" s="20"/>
      <c r="AI919" s="20"/>
      <c r="AJ919" s="20"/>
      <c r="AK919" s="20"/>
      <c r="AL919" s="20"/>
      <c r="AM919" s="20"/>
      <c r="AN919" s="20"/>
      <c r="AO919" s="20"/>
      <c r="AP919" s="20"/>
    </row>
    <row r="920" spans="1:42" ht="15.75" customHeight="1">
      <c r="A920" s="20"/>
      <c r="B920" s="20"/>
      <c r="C920" s="20"/>
      <c r="D920" s="181"/>
      <c r="E920" s="20"/>
      <c r="F920" s="20"/>
      <c r="G920" s="20"/>
      <c r="H920" s="20"/>
      <c r="I920" s="20"/>
      <c r="J920" s="20"/>
      <c r="K920" s="20"/>
      <c r="L920" s="20"/>
      <c r="M920" s="181"/>
      <c r="N920" s="181"/>
      <c r="O920" s="20"/>
      <c r="P920" s="181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  <c r="AH920" s="20"/>
      <c r="AI920" s="20"/>
      <c r="AJ920" s="20"/>
      <c r="AK920" s="20"/>
      <c r="AL920" s="20"/>
      <c r="AM920" s="20"/>
      <c r="AN920" s="20"/>
      <c r="AO920" s="20"/>
      <c r="AP920" s="20"/>
    </row>
    <row r="921" spans="1:42" ht="15.75" customHeight="1">
      <c r="A921" s="20"/>
      <c r="B921" s="20"/>
      <c r="C921" s="20"/>
      <c r="D921" s="181"/>
      <c r="E921" s="20"/>
      <c r="F921" s="20"/>
      <c r="G921" s="20"/>
      <c r="H921" s="20"/>
      <c r="I921" s="20"/>
      <c r="J921" s="20"/>
      <c r="K921" s="20"/>
      <c r="L921" s="20"/>
      <c r="M921" s="181"/>
      <c r="N921" s="181"/>
      <c r="O921" s="20"/>
      <c r="P921" s="181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  <c r="AG921" s="20"/>
      <c r="AH921" s="20"/>
      <c r="AI921" s="20"/>
      <c r="AJ921" s="20"/>
      <c r="AK921" s="20"/>
      <c r="AL921" s="20"/>
      <c r="AM921" s="20"/>
      <c r="AN921" s="20"/>
      <c r="AO921" s="20"/>
      <c r="AP921" s="20"/>
    </row>
    <row r="922" spans="1:42" ht="15.75" customHeight="1">
      <c r="A922" s="20"/>
      <c r="B922" s="20"/>
      <c r="C922" s="20"/>
      <c r="D922" s="181"/>
      <c r="E922" s="20"/>
      <c r="F922" s="20"/>
      <c r="G922" s="20"/>
      <c r="H922" s="20"/>
      <c r="I922" s="20"/>
      <c r="J922" s="20"/>
      <c r="K922" s="20"/>
      <c r="L922" s="20"/>
      <c r="M922" s="181"/>
      <c r="N922" s="181"/>
      <c r="O922" s="20"/>
      <c r="P922" s="181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  <c r="AG922" s="20"/>
      <c r="AH922" s="20"/>
      <c r="AI922" s="20"/>
      <c r="AJ922" s="20"/>
      <c r="AK922" s="20"/>
      <c r="AL922" s="20"/>
      <c r="AM922" s="20"/>
      <c r="AN922" s="20"/>
      <c r="AO922" s="20"/>
      <c r="AP922" s="20"/>
    </row>
    <row r="923" spans="1:42" ht="15.75" customHeight="1">
      <c r="A923" s="20"/>
      <c r="B923" s="20"/>
      <c r="C923" s="20"/>
      <c r="D923" s="181"/>
      <c r="E923" s="20"/>
      <c r="F923" s="20"/>
      <c r="G923" s="20"/>
      <c r="H923" s="20"/>
      <c r="I923" s="20"/>
      <c r="J923" s="20"/>
      <c r="K923" s="20"/>
      <c r="L923" s="20"/>
      <c r="M923" s="181"/>
      <c r="N923" s="181"/>
      <c r="O923" s="20"/>
      <c r="P923" s="181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  <c r="AG923" s="20"/>
      <c r="AH923" s="20"/>
      <c r="AI923" s="20"/>
      <c r="AJ923" s="20"/>
      <c r="AK923" s="20"/>
      <c r="AL923" s="20"/>
      <c r="AM923" s="20"/>
      <c r="AN923" s="20"/>
      <c r="AO923" s="20"/>
      <c r="AP923" s="20"/>
    </row>
    <row r="924" spans="1:42" ht="15.75" customHeight="1">
      <c r="A924" s="20"/>
      <c r="B924" s="20"/>
      <c r="C924" s="20"/>
      <c r="D924" s="181"/>
      <c r="E924" s="20"/>
      <c r="F924" s="20"/>
      <c r="G924" s="20"/>
      <c r="H924" s="20"/>
      <c r="I924" s="20"/>
      <c r="J924" s="20"/>
      <c r="K924" s="20"/>
      <c r="L924" s="20"/>
      <c r="M924" s="181"/>
      <c r="N924" s="181"/>
      <c r="O924" s="20"/>
      <c r="P924" s="181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  <c r="AH924" s="20"/>
      <c r="AI924" s="20"/>
      <c r="AJ924" s="20"/>
      <c r="AK924" s="20"/>
      <c r="AL924" s="20"/>
      <c r="AM924" s="20"/>
      <c r="AN924" s="20"/>
      <c r="AO924" s="20"/>
      <c r="AP924" s="20"/>
    </row>
    <row r="925" spans="1:42" ht="15.75" customHeight="1">
      <c r="A925" s="20"/>
      <c r="B925" s="20"/>
      <c r="C925" s="20"/>
      <c r="D925" s="181"/>
      <c r="E925" s="20"/>
      <c r="F925" s="20"/>
      <c r="G925" s="20"/>
      <c r="H925" s="20"/>
      <c r="I925" s="20"/>
      <c r="J925" s="20"/>
      <c r="K925" s="20"/>
      <c r="L925" s="20"/>
      <c r="M925" s="181"/>
      <c r="N925" s="181"/>
      <c r="O925" s="20"/>
      <c r="P925" s="181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  <c r="AG925" s="20"/>
      <c r="AH925" s="20"/>
      <c r="AI925" s="20"/>
      <c r="AJ925" s="20"/>
      <c r="AK925" s="20"/>
      <c r="AL925" s="20"/>
      <c r="AM925" s="20"/>
      <c r="AN925" s="20"/>
      <c r="AO925" s="20"/>
      <c r="AP925" s="20"/>
    </row>
    <row r="926" spans="1:42" ht="15.75" customHeight="1">
      <c r="A926" s="20"/>
      <c r="B926" s="20"/>
      <c r="C926" s="20"/>
      <c r="D926" s="181"/>
      <c r="E926" s="20"/>
      <c r="F926" s="20"/>
      <c r="G926" s="20"/>
      <c r="H926" s="20"/>
      <c r="I926" s="20"/>
      <c r="J926" s="20"/>
      <c r="K926" s="20"/>
      <c r="L926" s="20"/>
      <c r="M926" s="181"/>
      <c r="N926" s="181"/>
      <c r="O926" s="20"/>
      <c r="P926" s="181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  <c r="AG926" s="20"/>
      <c r="AH926" s="20"/>
      <c r="AI926" s="20"/>
      <c r="AJ926" s="20"/>
      <c r="AK926" s="20"/>
      <c r="AL926" s="20"/>
      <c r="AM926" s="20"/>
      <c r="AN926" s="20"/>
      <c r="AO926" s="20"/>
      <c r="AP926" s="20"/>
    </row>
    <row r="927" spans="1:42" ht="15.75" customHeight="1">
      <c r="A927" s="20"/>
      <c r="B927" s="20"/>
      <c r="C927" s="20"/>
      <c r="D927" s="181"/>
      <c r="E927" s="20"/>
      <c r="F927" s="20"/>
      <c r="G927" s="20"/>
      <c r="H927" s="20"/>
      <c r="I927" s="20"/>
      <c r="J927" s="20"/>
      <c r="K927" s="20"/>
      <c r="L927" s="20"/>
      <c r="M927" s="181"/>
      <c r="N927" s="181"/>
      <c r="O927" s="20"/>
      <c r="P927" s="181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  <c r="AH927" s="20"/>
      <c r="AI927" s="20"/>
      <c r="AJ927" s="20"/>
      <c r="AK927" s="20"/>
      <c r="AL927" s="20"/>
      <c r="AM927" s="20"/>
      <c r="AN927" s="20"/>
      <c r="AO927" s="20"/>
      <c r="AP927" s="20"/>
    </row>
    <row r="928" spans="1:42" ht="15.75" customHeight="1">
      <c r="A928" s="20"/>
      <c r="B928" s="20"/>
      <c r="C928" s="20"/>
      <c r="D928" s="181"/>
      <c r="E928" s="20"/>
      <c r="F928" s="20"/>
      <c r="G928" s="20"/>
      <c r="H928" s="20"/>
      <c r="I928" s="20"/>
      <c r="J928" s="20"/>
      <c r="K928" s="20"/>
      <c r="L928" s="20"/>
      <c r="M928" s="181"/>
      <c r="N928" s="181"/>
      <c r="O928" s="20"/>
      <c r="P928" s="181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  <c r="AH928" s="20"/>
      <c r="AI928" s="20"/>
      <c r="AJ928" s="20"/>
      <c r="AK928" s="20"/>
      <c r="AL928" s="20"/>
      <c r="AM928" s="20"/>
      <c r="AN928" s="20"/>
      <c r="AO928" s="20"/>
      <c r="AP928" s="20"/>
    </row>
    <row r="929" spans="1:42" ht="15.75" customHeight="1">
      <c r="A929" s="20"/>
      <c r="B929" s="20"/>
      <c r="C929" s="20"/>
      <c r="D929" s="181"/>
      <c r="E929" s="20"/>
      <c r="F929" s="20"/>
      <c r="G929" s="20"/>
      <c r="H929" s="20"/>
      <c r="I929" s="20"/>
      <c r="J929" s="20"/>
      <c r="K929" s="20"/>
      <c r="L929" s="20"/>
      <c r="M929" s="181"/>
      <c r="N929" s="181"/>
      <c r="O929" s="20"/>
      <c r="P929" s="181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  <c r="AG929" s="20"/>
      <c r="AH929" s="20"/>
      <c r="AI929" s="20"/>
      <c r="AJ929" s="20"/>
      <c r="AK929" s="20"/>
      <c r="AL929" s="20"/>
      <c r="AM929" s="20"/>
      <c r="AN929" s="20"/>
      <c r="AO929" s="20"/>
      <c r="AP929" s="20"/>
    </row>
    <row r="930" spans="1:42" ht="15.75" customHeight="1">
      <c r="A930" s="20"/>
      <c r="B930" s="20"/>
      <c r="C930" s="20"/>
      <c r="D930" s="181"/>
      <c r="E930" s="20"/>
      <c r="F930" s="20"/>
      <c r="G930" s="20"/>
      <c r="H930" s="20"/>
      <c r="I930" s="20"/>
      <c r="J930" s="20"/>
      <c r="K930" s="20"/>
      <c r="L930" s="20"/>
      <c r="M930" s="181"/>
      <c r="N930" s="181"/>
      <c r="O930" s="20"/>
      <c r="P930" s="181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  <c r="AH930" s="20"/>
      <c r="AI930" s="20"/>
      <c r="AJ930" s="20"/>
      <c r="AK930" s="20"/>
      <c r="AL930" s="20"/>
      <c r="AM930" s="20"/>
      <c r="AN930" s="20"/>
      <c r="AO930" s="20"/>
      <c r="AP930" s="20"/>
    </row>
    <row r="931" spans="1:42" ht="15.75" customHeight="1">
      <c r="A931" s="20"/>
      <c r="B931" s="20"/>
      <c r="C931" s="20"/>
      <c r="D931" s="181"/>
      <c r="E931" s="20"/>
      <c r="F931" s="20"/>
      <c r="G931" s="20"/>
      <c r="H931" s="20"/>
      <c r="I931" s="20"/>
      <c r="J931" s="20"/>
      <c r="K931" s="20"/>
      <c r="L931" s="20"/>
      <c r="M931" s="181"/>
      <c r="N931" s="181"/>
      <c r="O931" s="20"/>
      <c r="P931" s="181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  <c r="AH931" s="20"/>
      <c r="AI931" s="20"/>
      <c r="AJ931" s="20"/>
      <c r="AK931" s="20"/>
      <c r="AL931" s="20"/>
      <c r="AM931" s="20"/>
      <c r="AN931" s="20"/>
      <c r="AO931" s="20"/>
      <c r="AP931" s="20"/>
    </row>
    <row r="932" spans="1:42" ht="15.75" customHeight="1">
      <c r="A932" s="20"/>
      <c r="B932" s="20"/>
      <c r="C932" s="20"/>
      <c r="D932" s="181"/>
      <c r="E932" s="20"/>
      <c r="F932" s="20"/>
      <c r="G932" s="20"/>
      <c r="H932" s="20"/>
      <c r="I932" s="20"/>
      <c r="J932" s="20"/>
      <c r="K932" s="20"/>
      <c r="L932" s="20"/>
      <c r="M932" s="181"/>
      <c r="N932" s="181"/>
      <c r="O932" s="20"/>
      <c r="P932" s="181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  <c r="AH932" s="20"/>
      <c r="AI932" s="20"/>
      <c r="AJ932" s="20"/>
      <c r="AK932" s="20"/>
      <c r="AL932" s="20"/>
      <c r="AM932" s="20"/>
      <c r="AN932" s="20"/>
      <c r="AO932" s="20"/>
      <c r="AP932" s="20"/>
    </row>
    <row r="933" spans="1:42" ht="15.75" customHeight="1">
      <c r="A933" s="20"/>
      <c r="B933" s="20"/>
      <c r="C933" s="20"/>
      <c r="D933" s="181"/>
      <c r="E933" s="20"/>
      <c r="F933" s="20"/>
      <c r="G933" s="20"/>
      <c r="H933" s="20"/>
      <c r="I933" s="20"/>
      <c r="J933" s="20"/>
      <c r="K933" s="20"/>
      <c r="L933" s="20"/>
      <c r="M933" s="181"/>
      <c r="N933" s="181"/>
      <c r="O933" s="20"/>
      <c r="P933" s="181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  <c r="AG933" s="20"/>
      <c r="AH933" s="20"/>
      <c r="AI933" s="20"/>
      <c r="AJ933" s="20"/>
      <c r="AK933" s="20"/>
      <c r="AL933" s="20"/>
      <c r="AM933" s="20"/>
      <c r="AN933" s="20"/>
      <c r="AO933" s="20"/>
      <c r="AP933" s="20"/>
    </row>
    <row r="934" spans="1:42" ht="15.75" customHeight="1">
      <c r="A934" s="20"/>
      <c r="B934" s="20"/>
      <c r="C934" s="20"/>
      <c r="D934" s="181"/>
      <c r="E934" s="20"/>
      <c r="F934" s="20"/>
      <c r="G934" s="20"/>
      <c r="H934" s="20"/>
      <c r="I934" s="20"/>
      <c r="J934" s="20"/>
      <c r="K934" s="20"/>
      <c r="L934" s="20"/>
      <c r="M934" s="181"/>
      <c r="N934" s="181"/>
      <c r="O934" s="20"/>
      <c r="P934" s="181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  <c r="AG934" s="20"/>
      <c r="AH934" s="20"/>
      <c r="AI934" s="20"/>
      <c r="AJ934" s="20"/>
      <c r="AK934" s="20"/>
      <c r="AL934" s="20"/>
      <c r="AM934" s="20"/>
      <c r="AN934" s="20"/>
      <c r="AO934" s="20"/>
      <c r="AP934" s="20"/>
    </row>
    <row r="935" spans="1:42" ht="15.75" customHeight="1">
      <c r="A935" s="20"/>
      <c r="B935" s="20"/>
      <c r="C935" s="20"/>
      <c r="D935" s="181"/>
      <c r="E935" s="20"/>
      <c r="F935" s="20"/>
      <c r="G935" s="20"/>
      <c r="H935" s="20"/>
      <c r="I935" s="20"/>
      <c r="J935" s="20"/>
      <c r="K935" s="20"/>
      <c r="L935" s="20"/>
      <c r="M935" s="181"/>
      <c r="N935" s="181"/>
      <c r="O935" s="20"/>
      <c r="P935" s="181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20"/>
      <c r="AI935" s="20"/>
      <c r="AJ935" s="20"/>
      <c r="AK935" s="20"/>
      <c r="AL935" s="20"/>
      <c r="AM935" s="20"/>
      <c r="AN935" s="20"/>
      <c r="AO935" s="20"/>
      <c r="AP935" s="20"/>
    </row>
    <row r="936" spans="1:42" ht="15.75" customHeight="1">
      <c r="A936" s="20"/>
      <c r="B936" s="20"/>
      <c r="C936" s="20"/>
      <c r="D936" s="181"/>
      <c r="E936" s="20"/>
      <c r="F936" s="20"/>
      <c r="G936" s="20"/>
      <c r="H936" s="20"/>
      <c r="I936" s="20"/>
      <c r="J936" s="20"/>
      <c r="K936" s="20"/>
      <c r="L936" s="20"/>
      <c r="M936" s="181"/>
      <c r="N936" s="181"/>
      <c r="O936" s="20"/>
      <c r="P936" s="181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20"/>
      <c r="AI936" s="20"/>
      <c r="AJ936" s="20"/>
      <c r="AK936" s="20"/>
      <c r="AL936" s="20"/>
      <c r="AM936" s="20"/>
      <c r="AN936" s="20"/>
      <c r="AO936" s="20"/>
      <c r="AP936" s="20"/>
    </row>
    <row r="937" spans="1:42" ht="15.75" customHeight="1">
      <c r="A937" s="20"/>
      <c r="B937" s="20"/>
      <c r="C937" s="20"/>
      <c r="D937" s="181"/>
      <c r="E937" s="20"/>
      <c r="F937" s="20"/>
      <c r="G937" s="20"/>
      <c r="H937" s="20"/>
      <c r="I937" s="20"/>
      <c r="J937" s="20"/>
      <c r="K937" s="20"/>
      <c r="L937" s="20"/>
      <c r="M937" s="181"/>
      <c r="N937" s="181"/>
      <c r="O937" s="20"/>
      <c r="P937" s="181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20"/>
      <c r="AI937" s="20"/>
      <c r="AJ937" s="20"/>
      <c r="AK937" s="20"/>
      <c r="AL937" s="20"/>
      <c r="AM937" s="20"/>
      <c r="AN937" s="20"/>
      <c r="AO937" s="20"/>
      <c r="AP937" s="20"/>
    </row>
    <row r="938" spans="1:42" ht="15.75" customHeight="1">
      <c r="A938" s="20"/>
      <c r="B938" s="20"/>
      <c r="C938" s="20"/>
      <c r="D938" s="181"/>
      <c r="E938" s="20"/>
      <c r="F938" s="20"/>
      <c r="G938" s="20"/>
      <c r="H938" s="20"/>
      <c r="I938" s="20"/>
      <c r="J938" s="20"/>
      <c r="K938" s="20"/>
      <c r="L938" s="20"/>
      <c r="M938" s="181"/>
      <c r="N938" s="181"/>
      <c r="O938" s="20"/>
      <c r="P938" s="181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  <c r="AH938" s="20"/>
      <c r="AI938" s="20"/>
      <c r="AJ938" s="20"/>
      <c r="AK938" s="20"/>
      <c r="AL938" s="20"/>
      <c r="AM938" s="20"/>
      <c r="AN938" s="20"/>
      <c r="AO938" s="20"/>
      <c r="AP938" s="20"/>
    </row>
    <row r="939" spans="1:42" ht="15.75" customHeight="1">
      <c r="A939" s="20"/>
      <c r="B939" s="20"/>
      <c r="C939" s="20"/>
      <c r="D939" s="181"/>
      <c r="E939" s="20"/>
      <c r="F939" s="20"/>
      <c r="G939" s="20"/>
      <c r="H939" s="20"/>
      <c r="I939" s="20"/>
      <c r="J939" s="20"/>
      <c r="K939" s="20"/>
      <c r="L939" s="20"/>
      <c r="M939" s="181"/>
      <c r="N939" s="181"/>
      <c r="O939" s="20"/>
      <c r="P939" s="181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  <c r="AH939" s="20"/>
      <c r="AI939" s="20"/>
      <c r="AJ939" s="20"/>
      <c r="AK939" s="20"/>
      <c r="AL939" s="20"/>
      <c r="AM939" s="20"/>
      <c r="AN939" s="20"/>
      <c r="AO939" s="20"/>
      <c r="AP939" s="20"/>
    </row>
    <row r="940" spans="1:42" ht="15.75" customHeight="1">
      <c r="A940" s="20"/>
      <c r="B940" s="20"/>
      <c r="C940" s="20"/>
      <c r="D940" s="181"/>
      <c r="E940" s="20"/>
      <c r="F940" s="20"/>
      <c r="G940" s="20"/>
      <c r="H940" s="20"/>
      <c r="I940" s="20"/>
      <c r="J940" s="20"/>
      <c r="K940" s="20"/>
      <c r="L940" s="20"/>
      <c r="M940" s="181"/>
      <c r="N940" s="181"/>
      <c r="O940" s="20"/>
      <c r="P940" s="181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  <c r="AH940" s="20"/>
      <c r="AI940" s="20"/>
      <c r="AJ940" s="20"/>
      <c r="AK940" s="20"/>
      <c r="AL940" s="20"/>
      <c r="AM940" s="20"/>
      <c r="AN940" s="20"/>
      <c r="AO940" s="20"/>
      <c r="AP940" s="20"/>
    </row>
    <row r="941" spans="1:42" ht="15.75" customHeight="1">
      <c r="A941" s="20"/>
      <c r="B941" s="20"/>
      <c r="C941" s="20"/>
      <c r="D941" s="181"/>
      <c r="E941" s="20"/>
      <c r="F941" s="20"/>
      <c r="G941" s="20"/>
      <c r="H941" s="20"/>
      <c r="I941" s="20"/>
      <c r="J941" s="20"/>
      <c r="K941" s="20"/>
      <c r="L941" s="20"/>
      <c r="M941" s="181"/>
      <c r="N941" s="181"/>
      <c r="O941" s="20"/>
      <c r="P941" s="181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  <c r="AH941" s="20"/>
      <c r="AI941" s="20"/>
      <c r="AJ941" s="20"/>
      <c r="AK941" s="20"/>
      <c r="AL941" s="20"/>
      <c r="AM941" s="20"/>
      <c r="AN941" s="20"/>
      <c r="AO941" s="20"/>
      <c r="AP941" s="20"/>
    </row>
    <row r="942" spans="1:42" ht="15.75" customHeight="1">
      <c r="A942" s="20"/>
      <c r="B942" s="20"/>
      <c r="C942" s="20"/>
      <c r="D942" s="181"/>
      <c r="E942" s="20"/>
      <c r="F942" s="20"/>
      <c r="G942" s="20"/>
      <c r="H942" s="20"/>
      <c r="I942" s="20"/>
      <c r="J942" s="20"/>
      <c r="K942" s="20"/>
      <c r="L942" s="20"/>
      <c r="M942" s="181"/>
      <c r="N942" s="181"/>
      <c r="O942" s="20"/>
      <c r="P942" s="181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  <c r="AH942" s="20"/>
      <c r="AI942" s="20"/>
      <c r="AJ942" s="20"/>
      <c r="AK942" s="20"/>
      <c r="AL942" s="20"/>
      <c r="AM942" s="20"/>
      <c r="AN942" s="20"/>
      <c r="AO942" s="20"/>
      <c r="AP942" s="20"/>
    </row>
    <row r="943" spans="1:42" ht="15.75" customHeight="1">
      <c r="A943" s="20"/>
      <c r="B943" s="20"/>
      <c r="C943" s="20"/>
      <c r="D943" s="181"/>
      <c r="E943" s="20"/>
      <c r="F943" s="20"/>
      <c r="G943" s="20"/>
      <c r="H943" s="20"/>
      <c r="I943" s="20"/>
      <c r="J943" s="20"/>
      <c r="K943" s="20"/>
      <c r="L943" s="20"/>
      <c r="M943" s="181"/>
      <c r="N943" s="181"/>
      <c r="O943" s="20"/>
      <c r="P943" s="181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  <c r="AH943" s="20"/>
      <c r="AI943" s="20"/>
      <c r="AJ943" s="20"/>
      <c r="AK943" s="20"/>
      <c r="AL943" s="20"/>
      <c r="AM943" s="20"/>
      <c r="AN943" s="20"/>
      <c r="AO943" s="20"/>
      <c r="AP943" s="20"/>
    </row>
    <row r="944" spans="1:42" ht="15.75" customHeight="1">
      <c r="A944" s="20"/>
      <c r="B944" s="20"/>
      <c r="C944" s="20"/>
      <c r="D944" s="181"/>
      <c r="E944" s="20"/>
      <c r="F944" s="20"/>
      <c r="G944" s="20"/>
      <c r="H944" s="20"/>
      <c r="I944" s="20"/>
      <c r="J944" s="20"/>
      <c r="K944" s="20"/>
      <c r="L944" s="20"/>
      <c r="M944" s="181"/>
      <c r="N944" s="181"/>
      <c r="O944" s="20"/>
      <c r="P944" s="181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  <c r="AH944" s="20"/>
      <c r="AI944" s="20"/>
      <c r="AJ944" s="20"/>
      <c r="AK944" s="20"/>
      <c r="AL944" s="20"/>
      <c r="AM944" s="20"/>
      <c r="AN944" s="20"/>
      <c r="AO944" s="20"/>
      <c r="AP944" s="20"/>
    </row>
    <row r="945" spans="1:42" ht="15.75" customHeight="1">
      <c r="A945" s="20"/>
      <c r="B945" s="20"/>
      <c r="C945" s="20"/>
      <c r="D945" s="181"/>
      <c r="E945" s="20"/>
      <c r="F945" s="20"/>
      <c r="G945" s="20"/>
      <c r="H945" s="20"/>
      <c r="I945" s="20"/>
      <c r="J945" s="20"/>
      <c r="K945" s="20"/>
      <c r="L945" s="20"/>
      <c r="M945" s="181"/>
      <c r="N945" s="181"/>
      <c r="O945" s="20"/>
      <c r="P945" s="181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  <c r="AH945" s="20"/>
      <c r="AI945" s="20"/>
      <c r="AJ945" s="20"/>
      <c r="AK945" s="20"/>
      <c r="AL945" s="20"/>
      <c r="AM945" s="20"/>
      <c r="AN945" s="20"/>
      <c r="AO945" s="20"/>
      <c r="AP945" s="20"/>
    </row>
    <row r="946" spans="1:42" ht="15.75" customHeight="1">
      <c r="A946" s="20"/>
      <c r="B946" s="20"/>
      <c r="C946" s="20"/>
      <c r="D946" s="181"/>
      <c r="E946" s="20"/>
      <c r="F946" s="20"/>
      <c r="G946" s="20"/>
      <c r="H946" s="20"/>
      <c r="I946" s="20"/>
      <c r="J946" s="20"/>
      <c r="K946" s="20"/>
      <c r="L946" s="20"/>
      <c r="M946" s="181"/>
      <c r="N946" s="181"/>
      <c r="O946" s="20"/>
      <c r="P946" s="181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  <c r="AH946" s="20"/>
      <c r="AI946" s="20"/>
      <c r="AJ946" s="20"/>
      <c r="AK946" s="20"/>
      <c r="AL946" s="20"/>
      <c r="AM946" s="20"/>
      <c r="AN946" s="20"/>
      <c r="AO946" s="20"/>
      <c r="AP946" s="20"/>
    </row>
    <row r="947" spans="1:42" ht="15.75" customHeight="1">
      <c r="A947" s="20"/>
      <c r="B947" s="20"/>
      <c r="C947" s="20"/>
      <c r="D947" s="181"/>
      <c r="E947" s="20"/>
      <c r="F947" s="20"/>
      <c r="G947" s="20"/>
      <c r="H947" s="20"/>
      <c r="I947" s="20"/>
      <c r="J947" s="20"/>
      <c r="K947" s="20"/>
      <c r="L947" s="20"/>
      <c r="M947" s="181"/>
      <c r="N947" s="181"/>
      <c r="O947" s="20"/>
      <c r="P947" s="181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  <c r="AH947" s="20"/>
      <c r="AI947" s="20"/>
      <c r="AJ947" s="20"/>
      <c r="AK947" s="20"/>
      <c r="AL947" s="20"/>
      <c r="AM947" s="20"/>
      <c r="AN947" s="20"/>
      <c r="AO947" s="20"/>
      <c r="AP947" s="20"/>
    </row>
    <row r="948" spans="1:42" ht="15.75" customHeight="1">
      <c r="A948" s="20"/>
      <c r="B948" s="20"/>
      <c r="C948" s="20"/>
      <c r="D948" s="181"/>
      <c r="E948" s="20"/>
      <c r="F948" s="20"/>
      <c r="G948" s="20"/>
      <c r="H948" s="20"/>
      <c r="I948" s="20"/>
      <c r="J948" s="20"/>
      <c r="K948" s="20"/>
      <c r="L948" s="20"/>
      <c r="M948" s="181"/>
      <c r="N948" s="181"/>
      <c r="O948" s="20"/>
      <c r="P948" s="181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  <c r="AH948" s="20"/>
      <c r="AI948" s="20"/>
      <c r="AJ948" s="20"/>
      <c r="AK948" s="20"/>
      <c r="AL948" s="20"/>
      <c r="AM948" s="20"/>
      <c r="AN948" s="20"/>
      <c r="AO948" s="20"/>
      <c r="AP948" s="20"/>
    </row>
    <row r="949" spans="1:42" ht="15.75" customHeight="1">
      <c r="A949" s="20"/>
      <c r="B949" s="20"/>
      <c r="C949" s="20"/>
      <c r="D949" s="181"/>
      <c r="E949" s="20"/>
      <c r="F949" s="20"/>
      <c r="G949" s="20"/>
      <c r="H949" s="20"/>
      <c r="I949" s="20"/>
      <c r="J949" s="20"/>
      <c r="K949" s="20"/>
      <c r="L949" s="20"/>
      <c r="M949" s="181"/>
      <c r="N949" s="181"/>
      <c r="O949" s="20"/>
      <c r="P949" s="181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  <c r="AH949" s="20"/>
      <c r="AI949" s="20"/>
      <c r="AJ949" s="20"/>
      <c r="AK949" s="20"/>
      <c r="AL949" s="20"/>
      <c r="AM949" s="20"/>
      <c r="AN949" s="20"/>
      <c r="AO949" s="20"/>
      <c r="AP949" s="20"/>
    </row>
    <row r="950" spans="1:42" ht="15.75" customHeight="1">
      <c r="A950" s="20"/>
      <c r="B950" s="20"/>
      <c r="C950" s="20"/>
      <c r="D950" s="181"/>
      <c r="E950" s="20"/>
      <c r="F950" s="20"/>
      <c r="G950" s="20"/>
      <c r="H950" s="20"/>
      <c r="I950" s="20"/>
      <c r="J950" s="20"/>
      <c r="K950" s="20"/>
      <c r="L950" s="20"/>
      <c r="M950" s="181"/>
      <c r="N950" s="181"/>
      <c r="O950" s="20"/>
      <c r="P950" s="181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  <c r="AG950" s="20"/>
      <c r="AH950" s="20"/>
      <c r="AI950" s="20"/>
      <c r="AJ950" s="20"/>
      <c r="AK950" s="20"/>
      <c r="AL950" s="20"/>
      <c r="AM950" s="20"/>
      <c r="AN950" s="20"/>
      <c r="AO950" s="20"/>
      <c r="AP950" s="20"/>
    </row>
    <row r="951" spans="1:42" ht="15.75" customHeight="1">
      <c r="A951" s="20"/>
      <c r="B951" s="20"/>
      <c r="C951" s="20"/>
      <c r="D951" s="181"/>
      <c r="E951" s="20"/>
      <c r="F951" s="20"/>
      <c r="G951" s="20"/>
      <c r="H951" s="20"/>
      <c r="I951" s="20"/>
      <c r="J951" s="20"/>
      <c r="K951" s="20"/>
      <c r="L951" s="20"/>
      <c r="M951" s="181"/>
      <c r="N951" s="181"/>
      <c r="O951" s="20"/>
      <c r="P951" s="181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20"/>
      <c r="AG951" s="20"/>
      <c r="AH951" s="20"/>
      <c r="AI951" s="20"/>
      <c r="AJ951" s="20"/>
      <c r="AK951" s="20"/>
      <c r="AL951" s="20"/>
      <c r="AM951" s="20"/>
      <c r="AN951" s="20"/>
      <c r="AO951" s="20"/>
      <c r="AP951" s="20"/>
    </row>
    <row r="952" spans="1:42" ht="15.75" customHeight="1">
      <c r="A952" s="20"/>
      <c r="B952" s="20"/>
      <c r="C952" s="20"/>
      <c r="D952" s="181"/>
      <c r="E952" s="20"/>
      <c r="F952" s="20"/>
      <c r="G952" s="20"/>
      <c r="H952" s="20"/>
      <c r="I952" s="20"/>
      <c r="J952" s="20"/>
      <c r="K952" s="20"/>
      <c r="L952" s="20"/>
      <c r="M952" s="181"/>
      <c r="N952" s="181"/>
      <c r="O952" s="20"/>
      <c r="P952" s="181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  <c r="AG952" s="20"/>
      <c r="AH952" s="20"/>
      <c r="AI952" s="20"/>
      <c r="AJ952" s="20"/>
      <c r="AK952" s="20"/>
      <c r="AL952" s="20"/>
      <c r="AM952" s="20"/>
      <c r="AN952" s="20"/>
      <c r="AO952" s="20"/>
      <c r="AP952" s="20"/>
    </row>
    <row r="953" spans="1:42" ht="15.75" customHeight="1">
      <c r="A953" s="20"/>
      <c r="B953" s="20"/>
      <c r="C953" s="20"/>
      <c r="D953" s="181"/>
      <c r="E953" s="20"/>
      <c r="F953" s="20"/>
      <c r="G953" s="20"/>
      <c r="H953" s="20"/>
      <c r="I953" s="20"/>
      <c r="J953" s="20"/>
      <c r="K953" s="20"/>
      <c r="L953" s="20"/>
      <c r="M953" s="181"/>
      <c r="N953" s="181"/>
      <c r="O953" s="20"/>
      <c r="P953" s="181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  <c r="AG953" s="20"/>
      <c r="AH953" s="20"/>
      <c r="AI953" s="20"/>
      <c r="AJ953" s="20"/>
      <c r="AK953" s="20"/>
      <c r="AL953" s="20"/>
      <c r="AM953" s="20"/>
      <c r="AN953" s="20"/>
      <c r="AO953" s="20"/>
      <c r="AP953" s="20"/>
    </row>
    <row r="954" spans="1:42" ht="15.75" customHeight="1">
      <c r="A954" s="20"/>
      <c r="B954" s="20"/>
      <c r="C954" s="20"/>
      <c r="D954" s="181"/>
      <c r="E954" s="20"/>
      <c r="F954" s="20"/>
      <c r="G954" s="20"/>
      <c r="H954" s="20"/>
      <c r="I954" s="20"/>
      <c r="J954" s="20"/>
      <c r="K954" s="20"/>
      <c r="L954" s="20"/>
      <c r="M954" s="181"/>
      <c r="N954" s="181"/>
      <c r="O954" s="20"/>
      <c r="P954" s="181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  <c r="AG954" s="20"/>
      <c r="AH954" s="20"/>
      <c r="AI954" s="20"/>
      <c r="AJ954" s="20"/>
      <c r="AK954" s="20"/>
      <c r="AL954" s="20"/>
      <c r="AM954" s="20"/>
      <c r="AN954" s="20"/>
      <c r="AO954" s="20"/>
      <c r="AP954" s="20"/>
    </row>
    <row r="955" spans="1:42" ht="15.75" customHeight="1">
      <c r="A955" s="20"/>
      <c r="B955" s="20"/>
      <c r="C955" s="20"/>
      <c r="D955" s="181"/>
      <c r="E955" s="20"/>
      <c r="F955" s="20"/>
      <c r="G955" s="20"/>
      <c r="H955" s="20"/>
      <c r="I955" s="20"/>
      <c r="J955" s="20"/>
      <c r="K955" s="20"/>
      <c r="L955" s="20"/>
      <c r="M955" s="181"/>
      <c r="N955" s="181"/>
      <c r="O955" s="20"/>
      <c r="P955" s="181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  <c r="AG955" s="20"/>
      <c r="AH955" s="20"/>
      <c r="AI955" s="20"/>
      <c r="AJ955" s="20"/>
      <c r="AK955" s="20"/>
      <c r="AL955" s="20"/>
      <c r="AM955" s="20"/>
      <c r="AN955" s="20"/>
      <c r="AO955" s="20"/>
      <c r="AP955" s="20"/>
    </row>
    <row r="956" spans="1:42" ht="15.75" customHeight="1">
      <c r="A956" s="20"/>
      <c r="B956" s="20"/>
      <c r="C956" s="20"/>
      <c r="D956" s="181"/>
      <c r="E956" s="20"/>
      <c r="F956" s="20"/>
      <c r="G956" s="20"/>
      <c r="H956" s="20"/>
      <c r="I956" s="20"/>
      <c r="J956" s="20"/>
      <c r="K956" s="20"/>
      <c r="L956" s="20"/>
      <c r="M956" s="181"/>
      <c r="N956" s="181"/>
      <c r="O956" s="20"/>
      <c r="P956" s="181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  <c r="AG956" s="20"/>
      <c r="AH956" s="20"/>
      <c r="AI956" s="20"/>
      <c r="AJ956" s="20"/>
      <c r="AK956" s="20"/>
      <c r="AL956" s="20"/>
      <c r="AM956" s="20"/>
      <c r="AN956" s="20"/>
      <c r="AO956" s="20"/>
      <c r="AP956" s="20"/>
    </row>
    <row r="957" spans="1:42" ht="15.75" customHeight="1">
      <c r="A957" s="20"/>
      <c r="B957" s="20"/>
      <c r="C957" s="20"/>
      <c r="D957" s="181"/>
      <c r="E957" s="20"/>
      <c r="F957" s="20"/>
      <c r="G957" s="20"/>
      <c r="H957" s="20"/>
      <c r="I957" s="20"/>
      <c r="J957" s="20"/>
      <c r="K957" s="20"/>
      <c r="L957" s="20"/>
      <c r="M957" s="181"/>
      <c r="N957" s="181"/>
      <c r="O957" s="20"/>
      <c r="P957" s="181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  <c r="AH957" s="20"/>
      <c r="AI957" s="20"/>
      <c r="AJ957" s="20"/>
      <c r="AK957" s="20"/>
      <c r="AL957" s="20"/>
      <c r="AM957" s="20"/>
      <c r="AN957" s="20"/>
      <c r="AO957" s="20"/>
      <c r="AP957" s="20"/>
    </row>
    <row r="958" spans="1:42" ht="15.75" customHeight="1">
      <c r="A958" s="20"/>
      <c r="B958" s="20"/>
      <c r="C958" s="20"/>
      <c r="D958" s="181"/>
      <c r="E958" s="20"/>
      <c r="F958" s="20"/>
      <c r="G958" s="20"/>
      <c r="H958" s="20"/>
      <c r="I958" s="20"/>
      <c r="J958" s="20"/>
      <c r="K958" s="20"/>
      <c r="L958" s="20"/>
      <c r="M958" s="181"/>
      <c r="N958" s="181"/>
      <c r="O958" s="20"/>
      <c r="P958" s="181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  <c r="AG958" s="20"/>
      <c r="AH958" s="20"/>
      <c r="AI958" s="20"/>
      <c r="AJ958" s="20"/>
      <c r="AK958" s="20"/>
      <c r="AL958" s="20"/>
      <c r="AM958" s="20"/>
      <c r="AN958" s="20"/>
      <c r="AO958" s="20"/>
      <c r="AP958" s="20"/>
    </row>
    <row r="959" spans="1:42" ht="15.75" customHeight="1">
      <c r="A959" s="20"/>
      <c r="B959" s="20"/>
      <c r="C959" s="20"/>
      <c r="D959" s="181"/>
      <c r="E959" s="20"/>
      <c r="F959" s="20"/>
      <c r="G959" s="20"/>
      <c r="H959" s="20"/>
      <c r="I959" s="20"/>
      <c r="J959" s="20"/>
      <c r="K959" s="20"/>
      <c r="L959" s="20"/>
      <c r="M959" s="181"/>
      <c r="N959" s="181"/>
      <c r="O959" s="20"/>
      <c r="P959" s="181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  <c r="AG959" s="20"/>
      <c r="AH959" s="20"/>
      <c r="AI959" s="20"/>
      <c r="AJ959" s="20"/>
      <c r="AK959" s="20"/>
      <c r="AL959" s="20"/>
      <c r="AM959" s="20"/>
      <c r="AN959" s="20"/>
      <c r="AO959" s="20"/>
      <c r="AP959" s="20"/>
    </row>
    <row r="960" spans="1:42" ht="15.75" customHeight="1">
      <c r="A960" s="20"/>
      <c r="B960" s="20"/>
      <c r="C960" s="20"/>
      <c r="D960" s="181"/>
      <c r="E960" s="20"/>
      <c r="F960" s="20"/>
      <c r="G960" s="20"/>
      <c r="H960" s="20"/>
      <c r="I960" s="20"/>
      <c r="J960" s="20"/>
      <c r="K960" s="20"/>
      <c r="L960" s="20"/>
      <c r="M960" s="181"/>
      <c r="N960" s="181"/>
      <c r="O960" s="20"/>
      <c r="P960" s="181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  <c r="AH960" s="20"/>
      <c r="AI960" s="20"/>
      <c r="AJ960" s="20"/>
      <c r="AK960" s="20"/>
      <c r="AL960" s="20"/>
      <c r="AM960" s="20"/>
      <c r="AN960" s="20"/>
      <c r="AO960" s="20"/>
      <c r="AP960" s="20"/>
    </row>
    <row r="961" spans="1:42" ht="15.75" customHeight="1">
      <c r="A961" s="20"/>
      <c r="B961" s="20"/>
      <c r="C961" s="20"/>
      <c r="D961" s="181"/>
      <c r="E961" s="20"/>
      <c r="F961" s="20"/>
      <c r="G961" s="20"/>
      <c r="H961" s="20"/>
      <c r="I961" s="20"/>
      <c r="J961" s="20"/>
      <c r="K961" s="20"/>
      <c r="L961" s="20"/>
      <c r="M961" s="181"/>
      <c r="N961" s="181"/>
      <c r="O961" s="20"/>
      <c r="P961" s="181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20"/>
      <c r="AJ961" s="20"/>
      <c r="AK961" s="20"/>
      <c r="AL961" s="20"/>
      <c r="AM961" s="20"/>
      <c r="AN961" s="20"/>
      <c r="AO961" s="20"/>
      <c r="AP961" s="20"/>
    </row>
    <row r="962" spans="1:42" ht="15.75" customHeight="1">
      <c r="A962" s="20"/>
      <c r="B962" s="20"/>
      <c r="C962" s="20"/>
      <c r="D962" s="181"/>
      <c r="E962" s="20"/>
      <c r="F962" s="20"/>
      <c r="G962" s="20"/>
      <c r="H962" s="20"/>
      <c r="I962" s="20"/>
      <c r="J962" s="20"/>
      <c r="K962" s="20"/>
      <c r="L962" s="20"/>
      <c r="M962" s="181"/>
      <c r="N962" s="181"/>
      <c r="O962" s="20"/>
      <c r="P962" s="181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  <c r="AG962" s="20"/>
      <c r="AH962" s="20"/>
      <c r="AI962" s="20"/>
      <c r="AJ962" s="20"/>
      <c r="AK962" s="20"/>
      <c r="AL962" s="20"/>
      <c r="AM962" s="20"/>
      <c r="AN962" s="20"/>
      <c r="AO962" s="20"/>
      <c r="AP962" s="20"/>
    </row>
    <row r="963" spans="1:42" ht="15.75" customHeight="1">
      <c r="A963" s="20"/>
      <c r="B963" s="20"/>
      <c r="C963" s="20"/>
      <c r="D963" s="181"/>
      <c r="E963" s="20"/>
      <c r="F963" s="20"/>
      <c r="G963" s="20"/>
      <c r="H963" s="20"/>
      <c r="I963" s="20"/>
      <c r="J963" s="20"/>
      <c r="K963" s="20"/>
      <c r="L963" s="20"/>
      <c r="M963" s="181"/>
      <c r="N963" s="181"/>
      <c r="O963" s="20"/>
      <c r="P963" s="181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  <c r="AH963" s="20"/>
      <c r="AI963" s="20"/>
      <c r="AJ963" s="20"/>
      <c r="AK963" s="20"/>
      <c r="AL963" s="20"/>
      <c r="AM963" s="20"/>
      <c r="AN963" s="20"/>
      <c r="AO963" s="20"/>
      <c r="AP963" s="20"/>
    </row>
    <row r="964" spans="1:42" ht="15.75" customHeight="1">
      <c r="A964" s="20"/>
      <c r="B964" s="20"/>
      <c r="C964" s="20"/>
      <c r="D964" s="181"/>
      <c r="E964" s="20"/>
      <c r="F964" s="20"/>
      <c r="G964" s="20"/>
      <c r="H964" s="20"/>
      <c r="I964" s="20"/>
      <c r="J964" s="20"/>
      <c r="K964" s="20"/>
      <c r="L964" s="20"/>
      <c r="M964" s="181"/>
      <c r="N964" s="181"/>
      <c r="O964" s="20"/>
      <c r="P964" s="181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  <c r="AH964" s="20"/>
      <c r="AI964" s="20"/>
      <c r="AJ964" s="20"/>
      <c r="AK964" s="20"/>
      <c r="AL964" s="20"/>
      <c r="AM964" s="20"/>
      <c r="AN964" s="20"/>
      <c r="AO964" s="20"/>
      <c r="AP964" s="20"/>
    </row>
    <row r="965" spans="1:42" ht="15.75" customHeight="1">
      <c r="A965" s="20"/>
      <c r="B965" s="20"/>
      <c r="C965" s="20"/>
      <c r="D965" s="181"/>
      <c r="E965" s="20"/>
      <c r="F965" s="20"/>
      <c r="G965" s="20"/>
      <c r="H965" s="20"/>
      <c r="I965" s="20"/>
      <c r="J965" s="20"/>
      <c r="K965" s="20"/>
      <c r="L965" s="20"/>
      <c r="M965" s="181"/>
      <c r="N965" s="181"/>
      <c r="O965" s="20"/>
      <c r="P965" s="181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  <c r="AH965" s="20"/>
      <c r="AI965" s="20"/>
      <c r="AJ965" s="20"/>
      <c r="AK965" s="20"/>
      <c r="AL965" s="20"/>
      <c r="AM965" s="20"/>
      <c r="AN965" s="20"/>
      <c r="AO965" s="20"/>
      <c r="AP965" s="20"/>
    </row>
    <row r="966" spans="1:42" ht="15.75" customHeight="1">
      <c r="A966" s="20"/>
      <c r="B966" s="20"/>
      <c r="C966" s="20"/>
      <c r="D966" s="181"/>
      <c r="E966" s="20"/>
      <c r="F966" s="20"/>
      <c r="G966" s="20"/>
      <c r="H966" s="20"/>
      <c r="I966" s="20"/>
      <c r="J966" s="20"/>
      <c r="K966" s="20"/>
      <c r="L966" s="20"/>
      <c r="M966" s="181"/>
      <c r="N966" s="181"/>
      <c r="O966" s="20"/>
      <c r="P966" s="181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  <c r="AG966" s="20"/>
      <c r="AH966" s="20"/>
      <c r="AI966" s="20"/>
      <c r="AJ966" s="20"/>
      <c r="AK966" s="20"/>
      <c r="AL966" s="20"/>
      <c r="AM966" s="20"/>
      <c r="AN966" s="20"/>
      <c r="AO966" s="20"/>
      <c r="AP966" s="20"/>
    </row>
    <row r="967" spans="1:42" ht="15.75" customHeight="1">
      <c r="A967" s="20"/>
      <c r="B967" s="20"/>
      <c r="C967" s="20"/>
      <c r="D967" s="181"/>
      <c r="E967" s="20"/>
      <c r="F967" s="20"/>
      <c r="G967" s="20"/>
      <c r="H967" s="20"/>
      <c r="I967" s="20"/>
      <c r="J967" s="20"/>
      <c r="K967" s="20"/>
      <c r="L967" s="20"/>
      <c r="M967" s="181"/>
      <c r="N967" s="181"/>
      <c r="O967" s="20"/>
      <c r="P967" s="181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  <c r="AH967" s="20"/>
      <c r="AI967" s="20"/>
      <c r="AJ967" s="20"/>
      <c r="AK967" s="20"/>
      <c r="AL967" s="20"/>
      <c r="AM967" s="20"/>
      <c r="AN967" s="20"/>
      <c r="AO967" s="20"/>
      <c r="AP967" s="20"/>
    </row>
    <row r="968" spans="1:42" ht="15.75" customHeight="1">
      <c r="A968" s="20"/>
      <c r="B968" s="20"/>
      <c r="C968" s="20"/>
      <c r="D968" s="181"/>
      <c r="E968" s="20"/>
      <c r="F968" s="20"/>
      <c r="G968" s="20"/>
      <c r="H968" s="20"/>
      <c r="I968" s="20"/>
      <c r="J968" s="20"/>
      <c r="K968" s="20"/>
      <c r="L968" s="20"/>
      <c r="M968" s="181"/>
      <c r="N968" s="181"/>
      <c r="O968" s="20"/>
      <c r="P968" s="181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  <c r="AH968" s="20"/>
      <c r="AI968" s="20"/>
      <c r="AJ968" s="20"/>
      <c r="AK968" s="20"/>
      <c r="AL968" s="20"/>
      <c r="AM968" s="20"/>
      <c r="AN968" s="20"/>
      <c r="AO968" s="20"/>
      <c r="AP968" s="20"/>
    </row>
    <row r="969" spans="1:42" ht="15.75" customHeight="1">
      <c r="A969" s="20"/>
      <c r="B969" s="20"/>
      <c r="C969" s="20"/>
      <c r="D969" s="181"/>
      <c r="E969" s="20"/>
      <c r="F969" s="20"/>
      <c r="G969" s="20"/>
      <c r="H969" s="20"/>
      <c r="I969" s="20"/>
      <c r="J969" s="20"/>
      <c r="K969" s="20"/>
      <c r="L969" s="20"/>
      <c r="M969" s="181"/>
      <c r="N969" s="181"/>
      <c r="O969" s="20"/>
      <c r="P969" s="181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  <c r="AH969" s="20"/>
      <c r="AI969" s="20"/>
      <c r="AJ969" s="20"/>
      <c r="AK969" s="20"/>
      <c r="AL969" s="20"/>
      <c r="AM969" s="20"/>
      <c r="AN969" s="20"/>
      <c r="AO969" s="20"/>
      <c r="AP969" s="20"/>
    </row>
    <row r="970" spans="1:42" ht="15.75" customHeight="1">
      <c r="A970" s="20"/>
      <c r="B970" s="20"/>
      <c r="C970" s="20"/>
      <c r="D970" s="181"/>
      <c r="E970" s="20"/>
      <c r="F970" s="20"/>
      <c r="G970" s="20"/>
      <c r="H970" s="20"/>
      <c r="I970" s="20"/>
      <c r="J970" s="20"/>
      <c r="K970" s="20"/>
      <c r="L970" s="20"/>
      <c r="M970" s="181"/>
      <c r="N970" s="181"/>
      <c r="O970" s="20"/>
      <c r="P970" s="181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  <c r="AH970" s="20"/>
      <c r="AI970" s="20"/>
      <c r="AJ970" s="20"/>
      <c r="AK970" s="20"/>
      <c r="AL970" s="20"/>
      <c r="AM970" s="20"/>
      <c r="AN970" s="20"/>
      <c r="AO970" s="20"/>
      <c r="AP970" s="20"/>
    </row>
    <row r="971" spans="1:42" ht="15.75" customHeight="1">
      <c r="A971" s="20"/>
      <c r="B971" s="20"/>
      <c r="C971" s="20"/>
      <c r="D971" s="181"/>
      <c r="E971" s="20"/>
      <c r="F971" s="20"/>
      <c r="G971" s="20"/>
      <c r="H971" s="20"/>
      <c r="I971" s="20"/>
      <c r="J971" s="20"/>
      <c r="K971" s="20"/>
      <c r="L971" s="20"/>
      <c r="M971" s="181"/>
      <c r="N971" s="181"/>
      <c r="O971" s="20"/>
      <c r="P971" s="181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20"/>
      <c r="AI971" s="20"/>
      <c r="AJ971" s="20"/>
      <c r="AK971" s="20"/>
      <c r="AL971" s="20"/>
      <c r="AM971" s="20"/>
      <c r="AN971" s="20"/>
      <c r="AO971" s="20"/>
      <c r="AP971" s="20"/>
    </row>
    <row r="972" spans="1:42" ht="15.75" customHeight="1">
      <c r="A972" s="20"/>
      <c r="B972" s="20"/>
      <c r="C972" s="20"/>
      <c r="D972" s="181"/>
      <c r="E972" s="20"/>
      <c r="F972" s="20"/>
      <c r="G972" s="20"/>
      <c r="H972" s="20"/>
      <c r="I972" s="20"/>
      <c r="J972" s="20"/>
      <c r="K972" s="20"/>
      <c r="L972" s="20"/>
      <c r="M972" s="181"/>
      <c r="N972" s="181"/>
      <c r="O972" s="20"/>
      <c r="P972" s="181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20"/>
      <c r="AI972" s="20"/>
      <c r="AJ972" s="20"/>
      <c r="AK972" s="20"/>
      <c r="AL972" s="20"/>
      <c r="AM972" s="20"/>
      <c r="AN972" s="20"/>
      <c r="AO972" s="20"/>
      <c r="AP972" s="20"/>
    </row>
    <row r="973" spans="1:42" ht="15.75" customHeight="1">
      <c r="A973" s="20"/>
      <c r="B973" s="20"/>
      <c r="C973" s="20"/>
      <c r="D973" s="181"/>
      <c r="E973" s="20"/>
      <c r="F973" s="20"/>
      <c r="G973" s="20"/>
      <c r="H973" s="20"/>
      <c r="I973" s="20"/>
      <c r="J973" s="20"/>
      <c r="K973" s="20"/>
      <c r="L973" s="20"/>
      <c r="M973" s="181"/>
      <c r="N973" s="181"/>
      <c r="O973" s="20"/>
      <c r="P973" s="181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20"/>
      <c r="AI973" s="20"/>
      <c r="AJ973" s="20"/>
      <c r="AK973" s="20"/>
      <c r="AL973" s="20"/>
      <c r="AM973" s="20"/>
      <c r="AN973" s="20"/>
      <c r="AO973" s="20"/>
      <c r="AP973" s="20"/>
    </row>
    <row r="974" spans="1:42" ht="15.75" customHeight="1">
      <c r="A974" s="20"/>
      <c r="B974" s="20"/>
      <c r="C974" s="20"/>
      <c r="D974" s="181"/>
      <c r="E974" s="20"/>
      <c r="F974" s="20"/>
      <c r="G974" s="20"/>
      <c r="H974" s="20"/>
      <c r="I974" s="20"/>
      <c r="J974" s="20"/>
      <c r="K974" s="20"/>
      <c r="L974" s="20"/>
      <c r="M974" s="181"/>
      <c r="N974" s="181"/>
      <c r="O974" s="20"/>
      <c r="P974" s="181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20"/>
      <c r="AI974" s="20"/>
      <c r="AJ974" s="20"/>
      <c r="AK974" s="20"/>
      <c r="AL974" s="20"/>
      <c r="AM974" s="20"/>
      <c r="AN974" s="20"/>
      <c r="AO974" s="20"/>
      <c r="AP974" s="20"/>
    </row>
    <row r="975" spans="1:42" ht="15.75" customHeight="1">
      <c r="A975" s="20"/>
      <c r="B975" s="20"/>
      <c r="C975" s="20"/>
      <c r="D975" s="181"/>
      <c r="E975" s="20"/>
      <c r="F975" s="20"/>
      <c r="G975" s="20"/>
      <c r="H975" s="20"/>
      <c r="I975" s="20"/>
      <c r="J975" s="20"/>
      <c r="K975" s="20"/>
      <c r="L975" s="20"/>
      <c r="M975" s="181"/>
      <c r="N975" s="181"/>
      <c r="O975" s="20"/>
      <c r="P975" s="181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20"/>
      <c r="AI975" s="20"/>
      <c r="AJ975" s="20"/>
      <c r="AK975" s="20"/>
      <c r="AL975" s="20"/>
      <c r="AM975" s="20"/>
      <c r="AN975" s="20"/>
      <c r="AO975" s="20"/>
      <c r="AP975" s="20"/>
    </row>
  </sheetData>
  <sheetProtection password="BB0A" sheet="1" objects="1" scenarios="1"/>
  <autoFilter ref="A8:E111"/>
  <mergeCells count="6">
    <mergeCell ref="A109:E111"/>
    <mergeCell ref="K1:P4"/>
    <mergeCell ref="K8:L8"/>
    <mergeCell ref="A1:G6"/>
    <mergeCell ref="M8:N8"/>
    <mergeCell ref="O8:P8"/>
  </mergeCells>
  <conditionalFormatting sqref="C17:E18 C22:E24 C28:E38 C41:E56 C64:E67 C71:E76 C79:E84 C87:E91 C95:E102 C106:E107">
    <cfRule type="expression" dxfId="2" priority="1">
      <formula>LEN(TRIM(#REF!))&gt;0</formula>
    </cfRule>
  </conditionalFormatting>
  <conditionalFormatting sqref="T11:T14 T17:T18 T22:T24 T28:T38 T41:T56 T64:T67 T71:T76 T79:T84 T87:T91 T95:T102 T106:T107 V11:V14 V17:V18 V22:V24 V28:V38 V41:V56 V64:V67 V71:V76 V79:V84 V87:V91 V95:V102 V106:V107 T59:T61 V59:V61">
    <cfRule type="cellIs" dxfId="1" priority="2" operator="equal">
      <formula>"FALTA"</formula>
    </cfRule>
  </conditionalFormatting>
  <conditionalFormatting sqref="C59:E61">
    <cfRule type="expression" dxfId="0" priority="3">
      <formula>LEN(TRIM(#REF!))&gt;0</formula>
    </cfRule>
  </conditionalFormatting>
  <printOptions horizontalCentered="1"/>
  <pageMargins left="0.59055118110236227" right="0.39370078740157483" top="0.59055118110236227" bottom="0.39370078740157483" header="0" footer="0"/>
  <pageSetup paperSize="9" scale="51" fitToHeight="0" pageOrder="overThenDown" orientation="portrait" r:id="rId1"/>
  <headerFooter>
    <oddFooter>&amp;CPágina 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Orçamento</vt:lpstr>
      <vt:lpstr>Composições Abertas</vt:lpstr>
      <vt:lpstr>CRONOGRAMA</vt:lpstr>
      <vt:lpstr>CRON.AUXILIAR</vt:lpstr>
      <vt:lpstr>'Composições Abertas'!Area_de_impressao</vt:lpstr>
      <vt:lpstr>CRON.AUXILIAR!Area_de_impressao</vt:lpstr>
      <vt:lpstr>CRONOGRAMA!Area_de_impressao</vt:lpstr>
      <vt:lpstr>Orçamento!Area_de_impressao</vt:lpstr>
      <vt:lpstr>'Composições Abertas'!Titulos_de_impressao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de Moraes Souza</dc:creator>
  <cp:lastModifiedBy>rsouza</cp:lastModifiedBy>
  <dcterms:created xsi:type="dcterms:W3CDTF">2026-10-21T16:39:58Z</dcterms:created>
  <dcterms:modified xsi:type="dcterms:W3CDTF">2026-10-21T16:39:58Z</dcterms:modified>
</cp:coreProperties>
</file>